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385" windowHeight="8355" firstSheet="1" activeTab="5"/>
  </bookViews>
  <sheets>
    <sheet name="Draft Mata Kuliah" sheetId="5" state="hidden" r:id="rId1"/>
    <sheet name="Print" sheetId="31" r:id="rId2"/>
    <sheet name="REKAP (2)" sheetId="30" r:id="rId3"/>
    <sheet name="REKAP" sheetId="28" state="hidden" r:id="rId4"/>
    <sheet name="JADWAL" sheetId="26" r:id="rId5"/>
    <sheet name="MPIS2" sheetId="8" r:id="rId6"/>
    <sheet name="PAI" sheetId="9" r:id="rId7"/>
    <sheet name="HK" sheetId="10" r:id="rId8"/>
    <sheet name="ES" sheetId="11" r:id="rId9"/>
    <sheet name="KPI" sheetId="12" r:id="rId10"/>
    <sheet name="PGMI" sheetId="13" r:id="rId11"/>
    <sheet name="PBA" sheetId="15" r:id="rId12"/>
    <sheet name="DOKTOR" sheetId="25" r:id="rId13"/>
    <sheet name="J-MPI2" sheetId="19" r:id="rId14"/>
    <sheet name="J-PAI" sheetId="20" r:id="rId15"/>
    <sheet name="J-HK" sheetId="16" r:id="rId16"/>
    <sheet name="J-ES" sheetId="14" r:id="rId17"/>
    <sheet name="J-KPI" sheetId="21" r:id="rId18"/>
    <sheet name="J-PGMI" sheetId="17" r:id="rId19"/>
    <sheet name="J-PBA" sheetId="23" r:id="rId20"/>
    <sheet name="J-DOKTOR" sheetId="24" r:id="rId21"/>
    <sheet name="Sheet1" sheetId="32" r:id="rId22"/>
  </sheets>
  <definedNames>
    <definedName name="_xlnm._FilterDatabase" localSheetId="0" hidden="1">'Draft Mata Kuliah'!$A$2:$K$128</definedName>
    <definedName name="_xlnm._FilterDatabase" localSheetId="19" hidden="1">'J-PBA'!$A$10:$G$10</definedName>
    <definedName name="_xlnm._FilterDatabase" localSheetId="5" hidden="1">MPIS2!$B$2:$K$7</definedName>
    <definedName name="_xlnm._FilterDatabase" localSheetId="3" hidden="1">REKAP!$A$3:$G$16</definedName>
    <definedName name="_xlnm._FilterDatabase" localSheetId="2" hidden="1">'REKAP (2)'!$A$3:$F$87</definedName>
    <definedName name="DDUA">JADWAL!$G$1:$G$100</definedName>
    <definedName name="DOK">DOKTOR!$A$3:$L$7</definedName>
    <definedName name="DSATU">JADWAL!$F$1:$F$95</definedName>
    <definedName name="ES">ES!$A$3:$K$21</definedName>
    <definedName name="HK">HK!$A$3:$L$13</definedName>
    <definedName name="JADWAL">JADWAL!$A$1:$K$95</definedName>
    <definedName name="KPI">KPI!$A$3:$K$8</definedName>
    <definedName name="MPI">MPIS2!$A$3:$K$20</definedName>
    <definedName name="PAI">PAI!$A$3:$K$22</definedName>
    <definedName name="PBA">PBA!$A$3:$K$9</definedName>
    <definedName name="PGMI">PGMI!$A$3:$K$9</definedName>
    <definedName name="_xlnm.Print_Titles" localSheetId="1">Print!$1:$7</definedName>
    <definedName name="_xlnm.Print_Titles" localSheetId="2">'REKAP (2)'!$3:$3</definedName>
    <definedName name="Tarif">'REKAP (2)'!$A$2:$C$9</definedName>
    <definedName name="Trf">'REKAP (2)'!$X$4:$Z$15</definedName>
  </definedNames>
  <calcPr calcId="124519"/>
</workbook>
</file>

<file path=xl/calcChain.xml><?xml version="1.0" encoding="utf-8"?>
<calcChain xmlns="http://schemas.openxmlformats.org/spreadsheetml/2006/main">
  <c r="H524" i="32"/>
  <c r="G524"/>
  <c r="F524"/>
  <c r="E524"/>
  <c r="D524"/>
  <c r="C524"/>
  <c r="B524"/>
  <c r="H523"/>
  <c r="G523"/>
  <c r="F523"/>
  <c r="E523"/>
  <c r="D523"/>
  <c r="C523"/>
  <c r="B523"/>
  <c r="H519"/>
  <c r="G519"/>
  <c r="F519"/>
  <c r="E519"/>
  <c r="D519"/>
  <c r="C519"/>
  <c r="B519"/>
  <c r="H518"/>
  <c r="G518"/>
  <c r="F518"/>
  <c r="E518"/>
  <c r="D518"/>
  <c r="C518"/>
  <c r="B518"/>
  <c r="H514"/>
  <c r="G514"/>
  <c r="F514"/>
  <c r="E514"/>
  <c r="D514"/>
  <c r="C514"/>
  <c r="B514"/>
  <c r="H513"/>
  <c r="G513"/>
  <c r="F513"/>
  <c r="E513"/>
  <c r="D513"/>
  <c r="C513"/>
  <c r="B513"/>
  <c r="H509"/>
  <c r="G509"/>
  <c r="F509"/>
  <c r="E509"/>
  <c r="D509"/>
  <c r="C509"/>
  <c r="B509"/>
  <c r="H508"/>
  <c r="G508"/>
  <c r="F508"/>
  <c r="E508"/>
  <c r="D508"/>
  <c r="C508"/>
  <c r="B508"/>
  <c r="H504"/>
  <c r="G504"/>
  <c r="F504"/>
  <c r="E504"/>
  <c r="D504"/>
  <c r="C504"/>
  <c r="B504"/>
  <c r="H503"/>
  <c r="G503"/>
  <c r="F503"/>
  <c r="E503"/>
  <c r="D503"/>
  <c r="C503"/>
  <c r="B503"/>
  <c r="H499"/>
  <c r="G499"/>
  <c r="F499"/>
  <c r="E499"/>
  <c r="D499"/>
  <c r="C499"/>
  <c r="B499"/>
  <c r="H498"/>
  <c r="G498"/>
  <c r="F498"/>
  <c r="E498"/>
  <c r="D498"/>
  <c r="C498"/>
  <c r="B498"/>
  <c r="H494"/>
  <c r="G494"/>
  <c r="F494"/>
  <c r="E494"/>
  <c r="D494"/>
  <c r="C494"/>
  <c r="B494"/>
  <c r="H493"/>
  <c r="G493"/>
  <c r="F493"/>
  <c r="E493"/>
  <c r="D493"/>
  <c r="C493"/>
  <c r="B493"/>
  <c r="H489"/>
  <c r="G489"/>
  <c r="F489"/>
  <c r="E489"/>
  <c r="D489"/>
  <c r="C489"/>
  <c r="B489"/>
  <c r="H488"/>
  <c r="G488"/>
  <c r="F488"/>
  <c r="E488"/>
  <c r="D488"/>
  <c r="C488"/>
  <c r="B488"/>
  <c r="H484"/>
  <c r="G484"/>
  <c r="F484"/>
  <c r="E484"/>
  <c r="D484"/>
  <c r="C484"/>
  <c r="B484"/>
  <c r="H483"/>
  <c r="G483"/>
  <c r="F483"/>
  <c r="E483"/>
  <c r="D483"/>
  <c r="C483"/>
  <c r="B483"/>
  <c r="H479"/>
  <c r="G479"/>
  <c r="F479"/>
  <c r="E479"/>
  <c r="D479"/>
  <c r="C479"/>
  <c r="B479"/>
  <c r="H475"/>
  <c r="G475"/>
  <c r="F475"/>
  <c r="E475"/>
  <c r="D475"/>
  <c r="C475"/>
  <c r="B475"/>
  <c r="H471"/>
  <c r="G471"/>
  <c r="F471"/>
  <c r="E471"/>
  <c r="D471"/>
  <c r="C471"/>
  <c r="B471"/>
  <c r="H467"/>
  <c r="G467"/>
  <c r="F467"/>
  <c r="E467"/>
  <c r="D467"/>
  <c r="C467"/>
  <c r="B467"/>
  <c r="H466"/>
  <c r="G466"/>
  <c r="F466"/>
  <c r="E466"/>
  <c r="D466"/>
  <c r="C466"/>
  <c r="B466"/>
  <c r="H462"/>
  <c r="G462"/>
  <c r="F462"/>
  <c r="E462"/>
  <c r="D462"/>
  <c r="C462"/>
  <c r="B462"/>
  <c r="H461"/>
  <c r="G461"/>
  <c r="F461"/>
  <c r="E461"/>
  <c r="D461"/>
  <c r="C461"/>
  <c r="B461"/>
  <c r="H460"/>
  <c r="G460"/>
  <c r="F460"/>
  <c r="E460"/>
  <c r="D460"/>
  <c r="C460"/>
  <c r="B460"/>
  <c r="H456"/>
  <c r="G456"/>
  <c r="F456"/>
  <c r="E456"/>
  <c r="D456"/>
  <c r="C456"/>
  <c r="B456"/>
  <c r="H452"/>
  <c r="G452"/>
  <c r="F452"/>
  <c r="E452"/>
  <c r="D452"/>
  <c r="C452"/>
  <c r="B452"/>
  <c r="H451"/>
  <c r="G451"/>
  <c r="F451"/>
  <c r="E451"/>
  <c r="D451"/>
  <c r="C451"/>
  <c r="B451"/>
  <c r="H450"/>
  <c r="G450"/>
  <c r="F450"/>
  <c r="E450"/>
  <c r="D450"/>
  <c r="C450"/>
  <c r="B450"/>
  <c r="H449"/>
  <c r="G449"/>
  <c r="F449"/>
  <c r="E449"/>
  <c r="D449"/>
  <c r="C449"/>
  <c r="B449"/>
  <c r="H448"/>
  <c r="G448"/>
  <c r="F448"/>
  <c r="E448"/>
  <c r="D448"/>
  <c r="C448"/>
  <c r="B448"/>
  <c r="H443"/>
  <c r="G443"/>
  <c r="F443"/>
  <c r="E443"/>
  <c r="D443"/>
  <c r="C443"/>
  <c r="B443"/>
  <c r="H439"/>
  <c r="G439"/>
  <c r="F439"/>
  <c r="E439"/>
  <c r="D439"/>
  <c r="C439"/>
  <c r="B439"/>
  <c r="H435"/>
  <c r="G435"/>
  <c r="F435"/>
  <c r="E435"/>
  <c r="D435"/>
  <c r="C435"/>
  <c r="B435"/>
  <c r="H431"/>
  <c r="F431"/>
  <c r="E431"/>
  <c r="D431"/>
  <c r="C431"/>
  <c r="B431"/>
  <c r="H430"/>
  <c r="F430"/>
  <c r="E430"/>
  <c r="D430"/>
  <c r="C430"/>
  <c r="B430"/>
  <c r="H429"/>
  <c r="F429"/>
  <c r="E429"/>
  <c r="D429"/>
  <c r="C429"/>
  <c r="B429"/>
  <c r="H428"/>
  <c r="F428"/>
  <c r="E428"/>
  <c r="D428"/>
  <c r="C428"/>
  <c r="B428"/>
  <c r="H424"/>
  <c r="G424"/>
  <c r="F424"/>
  <c r="E424"/>
  <c r="D424"/>
  <c r="C424"/>
  <c r="B424"/>
  <c r="H423"/>
  <c r="G423"/>
  <c r="F423"/>
  <c r="E423"/>
  <c r="D423"/>
  <c r="C423"/>
  <c r="B423"/>
  <c r="H419"/>
  <c r="G419"/>
  <c r="F419"/>
  <c r="E419"/>
  <c r="D419"/>
  <c r="C419"/>
  <c r="B419"/>
  <c r="H418"/>
  <c r="G418"/>
  <c r="F418"/>
  <c r="E418"/>
  <c r="D418"/>
  <c r="C418"/>
  <c r="B418"/>
  <c r="H414"/>
  <c r="G414"/>
  <c r="F414"/>
  <c r="D414"/>
  <c r="C414"/>
  <c r="B414"/>
  <c r="H410"/>
  <c r="G410"/>
  <c r="F410"/>
  <c r="E410"/>
  <c r="D410"/>
  <c r="C410"/>
  <c r="H409"/>
  <c r="G409"/>
  <c r="F409"/>
  <c r="E409"/>
  <c r="D409"/>
  <c r="C409"/>
  <c r="B409"/>
  <c r="H405"/>
  <c r="G405"/>
  <c r="F405"/>
  <c r="E405"/>
  <c r="D405"/>
  <c r="C405"/>
  <c r="B405"/>
  <c r="H401"/>
  <c r="G401"/>
  <c r="F401"/>
  <c r="E401"/>
  <c r="D401"/>
  <c r="C401"/>
  <c r="B401"/>
  <c r="H400"/>
  <c r="G400"/>
  <c r="F400"/>
  <c r="E400"/>
  <c r="D400"/>
  <c r="C400"/>
  <c r="B400"/>
  <c r="H396"/>
  <c r="G396"/>
  <c r="F396"/>
  <c r="E396"/>
  <c r="D396"/>
  <c r="C396"/>
  <c r="B396"/>
  <c r="H395"/>
  <c r="G395"/>
  <c r="F395"/>
  <c r="E395"/>
  <c r="D395"/>
  <c r="C395"/>
  <c r="B395"/>
  <c r="G394"/>
  <c r="F394"/>
  <c r="E394"/>
  <c r="D394"/>
  <c r="C394"/>
  <c r="B394"/>
  <c r="H393"/>
  <c r="G393"/>
  <c r="F393"/>
  <c r="E393"/>
  <c r="D393"/>
  <c r="C393"/>
  <c r="B393"/>
  <c r="H389"/>
  <c r="G389"/>
  <c r="F389"/>
  <c r="E389"/>
  <c r="D389"/>
  <c r="C389"/>
  <c r="B389"/>
  <c r="G385"/>
  <c r="F385"/>
  <c r="E385"/>
  <c r="D385"/>
  <c r="C385"/>
  <c r="B385"/>
  <c r="G384"/>
  <c r="F384"/>
  <c r="E384"/>
  <c r="D384"/>
  <c r="C384"/>
  <c r="B384"/>
  <c r="G383"/>
  <c r="F383"/>
  <c r="E383"/>
  <c r="D383"/>
  <c r="C383"/>
  <c r="B383"/>
  <c r="H379"/>
  <c r="G379"/>
  <c r="F379"/>
  <c r="E379"/>
  <c r="D379"/>
  <c r="C379"/>
  <c r="B379"/>
  <c r="H378"/>
  <c r="G378"/>
  <c r="F378"/>
  <c r="E378"/>
  <c r="D378"/>
  <c r="C378"/>
  <c r="B378"/>
  <c r="H374"/>
  <c r="G374"/>
  <c r="F374"/>
  <c r="E374"/>
  <c r="D374"/>
  <c r="C374"/>
  <c r="B374"/>
  <c r="G373"/>
  <c r="F373"/>
  <c r="E373"/>
  <c r="D373"/>
  <c r="C373"/>
  <c r="B373"/>
  <c r="H368"/>
  <c r="G368"/>
  <c r="F368"/>
  <c r="E368"/>
  <c r="D368"/>
  <c r="C368"/>
  <c r="B368"/>
  <c r="H367"/>
  <c r="G367"/>
  <c r="F367"/>
  <c r="E367"/>
  <c r="D367"/>
  <c r="C367"/>
  <c r="B367"/>
  <c r="H366"/>
  <c r="G366"/>
  <c r="F366"/>
  <c r="E366"/>
  <c r="D366"/>
  <c r="C366"/>
  <c r="B366"/>
  <c r="H365"/>
  <c r="G365"/>
  <c r="F365"/>
  <c r="E365"/>
  <c r="D365"/>
  <c r="C365"/>
  <c r="B365"/>
  <c r="H361"/>
  <c r="G361"/>
  <c r="F361"/>
  <c r="E361"/>
  <c r="D361"/>
  <c r="C361"/>
  <c r="B361"/>
  <c r="H360"/>
  <c r="G360"/>
  <c r="F360"/>
  <c r="E360"/>
  <c r="D360"/>
  <c r="C360"/>
  <c r="B360"/>
  <c r="H356"/>
  <c r="G356"/>
  <c r="F356"/>
  <c r="E356"/>
  <c r="D356"/>
  <c r="C356"/>
  <c r="B356"/>
  <c r="H355"/>
  <c r="G355"/>
  <c r="F355"/>
  <c r="E355"/>
  <c r="D355"/>
  <c r="C355"/>
  <c r="B355"/>
  <c r="H354"/>
  <c r="G354"/>
  <c r="F354"/>
  <c r="E354"/>
  <c r="D354"/>
  <c r="C354"/>
  <c r="B354"/>
  <c r="H350"/>
  <c r="G350"/>
  <c r="F350"/>
  <c r="E350"/>
  <c r="D350"/>
  <c r="C350"/>
  <c r="B350"/>
  <c r="H349"/>
  <c r="G349"/>
  <c r="F349"/>
  <c r="E349"/>
  <c r="D349"/>
  <c r="C349"/>
  <c r="B349"/>
  <c r="H345"/>
  <c r="G345"/>
  <c r="F345"/>
  <c r="E345"/>
  <c r="D345"/>
  <c r="C345"/>
  <c r="B345"/>
  <c r="H344"/>
  <c r="G344"/>
  <c r="F344"/>
  <c r="E344"/>
  <c r="D344"/>
  <c r="C344"/>
  <c r="B344"/>
  <c r="H340"/>
  <c r="G340"/>
  <c r="F340"/>
  <c r="E340"/>
  <c r="D340"/>
  <c r="C340"/>
  <c r="B340"/>
  <c r="H339"/>
  <c r="G339"/>
  <c r="F339"/>
  <c r="E339"/>
  <c r="D339"/>
  <c r="C339"/>
  <c r="B339"/>
  <c r="H335"/>
  <c r="G335"/>
  <c r="F335"/>
  <c r="E335"/>
  <c r="D335"/>
  <c r="C335"/>
  <c r="B335"/>
  <c r="H331"/>
  <c r="G331"/>
  <c r="F331"/>
  <c r="E331"/>
  <c r="D331"/>
  <c r="C331"/>
  <c r="B331"/>
  <c r="H330"/>
  <c r="G330"/>
  <c r="F330"/>
  <c r="E330"/>
  <c r="D330"/>
  <c r="C330"/>
  <c r="B330"/>
  <c r="H329"/>
  <c r="G329"/>
  <c r="F329"/>
  <c r="E329"/>
  <c r="D329"/>
  <c r="C329"/>
  <c r="B329"/>
  <c r="H328"/>
  <c r="G328"/>
  <c r="F328"/>
  <c r="E328"/>
  <c r="D328"/>
  <c r="C328"/>
  <c r="B328"/>
  <c r="H324"/>
  <c r="G324"/>
  <c r="F324"/>
  <c r="E324"/>
  <c r="D324"/>
  <c r="C324"/>
  <c r="B324"/>
  <c r="H323"/>
  <c r="G323"/>
  <c r="F323"/>
  <c r="E323"/>
  <c r="D323"/>
  <c r="C323"/>
  <c r="B323"/>
  <c r="H322"/>
  <c r="G322"/>
  <c r="F322"/>
  <c r="E322"/>
  <c r="D322"/>
  <c r="C322"/>
  <c r="B322"/>
  <c r="H321"/>
  <c r="G321"/>
  <c r="F321"/>
  <c r="E321"/>
  <c r="D321"/>
  <c r="C321"/>
  <c r="B321"/>
  <c r="H317"/>
  <c r="G317"/>
  <c r="F317"/>
  <c r="E317"/>
  <c r="D317"/>
  <c r="C317"/>
  <c r="B317"/>
  <c r="H316"/>
  <c r="G316"/>
  <c r="F316"/>
  <c r="E316"/>
  <c r="D316"/>
  <c r="C316"/>
  <c r="B316"/>
  <c r="H312"/>
  <c r="F312"/>
  <c r="E312"/>
  <c r="D312"/>
  <c r="C312"/>
  <c r="B312"/>
  <c r="H311"/>
  <c r="F311"/>
  <c r="E311"/>
  <c r="D311"/>
  <c r="C311"/>
  <c r="B311"/>
  <c r="H310"/>
  <c r="F310"/>
  <c r="E310"/>
  <c r="D310"/>
  <c r="C310"/>
  <c r="B310"/>
  <c r="H306"/>
  <c r="G306"/>
  <c r="F306"/>
  <c r="E306"/>
  <c r="D306"/>
  <c r="C306"/>
  <c r="B306"/>
  <c r="H305"/>
  <c r="G305"/>
  <c r="F305"/>
  <c r="E305"/>
  <c r="D305"/>
  <c r="C305"/>
  <c r="B305"/>
  <c r="H304"/>
  <c r="G304"/>
  <c r="F304"/>
  <c r="E304"/>
  <c r="D304"/>
  <c r="C304"/>
  <c r="B304"/>
  <c r="H303"/>
  <c r="G303"/>
  <c r="F303"/>
  <c r="E303"/>
  <c r="D303"/>
  <c r="C303"/>
  <c r="B303"/>
  <c r="H299"/>
  <c r="G299"/>
  <c r="F299"/>
  <c r="E299"/>
  <c r="D299"/>
  <c r="C299"/>
  <c r="B299"/>
  <c r="H298"/>
  <c r="G298"/>
  <c r="F298"/>
  <c r="E298"/>
  <c r="D298"/>
  <c r="C298"/>
  <c r="B298"/>
  <c r="H297"/>
  <c r="G297"/>
  <c r="F297"/>
  <c r="E297"/>
  <c r="D297"/>
  <c r="C297"/>
  <c r="B297"/>
  <c r="H296"/>
  <c r="G296"/>
  <c r="F296"/>
  <c r="E296"/>
  <c r="D296"/>
  <c r="C296"/>
  <c r="B296"/>
  <c r="H292"/>
  <c r="G292"/>
  <c r="F292"/>
  <c r="E292"/>
  <c r="D292"/>
  <c r="C292"/>
  <c r="B292"/>
  <c r="H291"/>
  <c r="G291"/>
  <c r="F291"/>
  <c r="E291"/>
  <c r="D291"/>
  <c r="C291"/>
  <c r="B291"/>
  <c r="H290"/>
  <c r="G290"/>
  <c r="F290"/>
  <c r="E290"/>
  <c r="D290"/>
  <c r="C290"/>
  <c r="B290"/>
  <c r="H286"/>
  <c r="G286"/>
  <c r="F286"/>
  <c r="E286"/>
  <c r="D286"/>
  <c r="C286"/>
  <c r="B286"/>
  <c r="H285"/>
  <c r="G285"/>
  <c r="F285"/>
  <c r="E285"/>
  <c r="D285"/>
  <c r="C285"/>
  <c r="B285"/>
  <c r="H284"/>
  <c r="G284"/>
  <c r="F284"/>
  <c r="E284"/>
  <c r="D284"/>
  <c r="C284"/>
  <c r="B284"/>
  <c r="H280"/>
  <c r="G280"/>
  <c r="F280"/>
  <c r="E280"/>
  <c r="D280"/>
  <c r="C280"/>
  <c r="B280"/>
  <c r="H279"/>
  <c r="G279"/>
  <c r="F279"/>
  <c r="E279"/>
  <c r="D279"/>
  <c r="C279"/>
  <c r="B279"/>
  <c r="H278"/>
  <c r="G278"/>
  <c r="F278"/>
  <c r="E278"/>
  <c r="D278"/>
  <c r="C278"/>
  <c r="B278"/>
  <c r="H277"/>
  <c r="G277"/>
  <c r="F277"/>
  <c r="E277"/>
  <c r="D277"/>
  <c r="C277"/>
  <c r="B277"/>
  <c r="H273"/>
  <c r="G273"/>
  <c r="F273"/>
  <c r="E273"/>
  <c r="D273"/>
  <c r="C273"/>
  <c r="B273"/>
  <c r="H272"/>
  <c r="G272"/>
  <c r="F272"/>
  <c r="E272"/>
  <c r="D272"/>
  <c r="C272"/>
  <c r="B272"/>
  <c r="H271"/>
  <c r="G271"/>
  <c r="F271"/>
  <c r="E271"/>
  <c r="D271"/>
  <c r="C271"/>
  <c r="B271"/>
  <c r="H267"/>
  <c r="G267"/>
  <c r="F267"/>
  <c r="E267"/>
  <c r="D267"/>
  <c r="C267"/>
  <c r="B267"/>
  <c r="H266"/>
  <c r="G266"/>
  <c r="F266"/>
  <c r="E266"/>
  <c r="D266"/>
  <c r="C266"/>
  <c r="B266"/>
  <c r="H265"/>
  <c r="G265"/>
  <c r="F265"/>
  <c r="E265"/>
  <c r="D265"/>
  <c r="C265"/>
  <c r="B265"/>
  <c r="H264"/>
  <c r="G264"/>
  <c r="F264"/>
  <c r="E264"/>
  <c r="D264"/>
  <c r="C264"/>
  <c r="B264"/>
  <c r="H260"/>
  <c r="G260"/>
  <c r="F260"/>
  <c r="E260"/>
  <c r="D260"/>
  <c r="C260"/>
  <c r="B260"/>
  <c r="H259"/>
  <c r="G259"/>
  <c r="F259"/>
  <c r="E259"/>
  <c r="D259"/>
  <c r="C259"/>
  <c r="B259"/>
  <c r="H258"/>
  <c r="G258"/>
  <c r="F258"/>
  <c r="E258"/>
  <c r="D258"/>
  <c r="C258"/>
  <c r="B258"/>
  <c r="H257"/>
  <c r="G257"/>
  <c r="F257"/>
  <c r="E257"/>
  <c r="D257"/>
  <c r="C257"/>
  <c r="B257"/>
  <c r="H253"/>
  <c r="G253"/>
  <c r="F253"/>
  <c r="E253"/>
  <c r="D253"/>
  <c r="C253"/>
  <c r="B253"/>
  <c r="H252"/>
  <c r="G252"/>
  <c r="F252"/>
  <c r="E252"/>
  <c r="D252"/>
  <c r="C252"/>
  <c r="B252"/>
  <c r="H251"/>
  <c r="G251"/>
  <c r="F251"/>
  <c r="E251"/>
  <c r="D251"/>
  <c r="C251"/>
  <c r="B251"/>
  <c r="H250"/>
  <c r="G250"/>
  <c r="F250"/>
  <c r="E250"/>
  <c r="D250"/>
  <c r="C250"/>
  <c r="B250"/>
  <c r="H246"/>
  <c r="G246"/>
  <c r="F246"/>
  <c r="E246"/>
  <c r="D246"/>
  <c r="C246"/>
  <c r="B246"/>
  <c r="H245"/>
  <c r="G245"/>
  <c r="F245"/>
  <c r="E245"/>
  <c r="D245"/>
  <c r="C245"/>
  <c r="B245"/>
  <c r="H244"/>
  <c r="G244"/>
  <c r="F244"/>
  <c r="E244"/>
  <c r="D244"/>
  <c r="C244"/>
  <c r="B244"/>
  <c r="H243"/>
  <c r="G243"/>
  <c r="F243"/>
  <c r="E243"/>
  <c r="D243"/>
  <c r="C243"/>
  <c r="B243"/>
  <c r="H242"/>
  <c r="G242"/>
  <c r="F242"/>
  <c r="E242"/>
  <c r="D242"/>
  <c r="C242"/>
  <c r="B242"/>
  <c r="H238"/>
  <c r="G238"/>
  <c r="F238"/>
  <c r="E238"/>
  <c r="D238"/>
  <c r="C238"/>
  <c r="B238"/>
  <c r="H237"/>
  <c r="G237"/>
  <c r="F237"/>
  <c r="E237"/>
  <c r="D237"/>
  <c r="C237"/>
  <c r="B237"/>
  <c r="H236"/>
  <c r="G236"/>
  <c r="F236"/>
  <c r="E236"/>
  <c r="D236"/>
  <c r="C236"/>
  <c r="B236"/>
  <c r="H235"/>
  <c r="G235"/>
  <c r="F235"/>
  <c r="E235"/>
  <c r="D235"/>
  <c r="C235"/>
  <c r="B235"/>
  <c r="G231"/>
  <c r="F231"/>
  <c r="E231"/>
  <c r="D231"/>
  <c r="C231"/>
  <c r="B231"/>
  <c r="G230"/>
  <c r="F230"/>
  <c r="E230"/>
  <c r="D230"/>
  <c r="C230"/>
  <c r="B230"/>
  <c r="G229"/>
  <c r="F229"/>
  <c r="E229"/>
  <c r="D229"/>
  <c r="C229"/>
  <c r="B229"/>
  <c r="G228"/>
  <c r="F228"/>
  <c r="E228"/>
  <c r="D228"/>
  <c r="C228"/>
  <c r="B228"/>
  <c r="H224"/>
  <c r="G224"/>
  <c r="F224"/>
  <c r="E224"/>
  <c r="D224"/>
  <c r="C224"/>
  <c r="B224"/>
  <c r="H223"/>
  <c r="G223"/>
  <c r="F223"/>
  <c r="E223"/>
  <c r="D223"/>
  <c r="C223"/>
  <c r="B223"/>
  <c r="H222"/>
  <c r="G222"/>
  <c r="F222"/>
  <c r="E222"/>
  <c r="D222"/>
  <c r="C222"/>
  <c r="B222"/>
  <c r="G218"/>
  <c r="F218"/>
  <c r="E218"/>
  <c r="D218"/>
  <c r="C218"/>
  <c r="B218"/>
  <c r="G217"/>
  <c r="F217"/>
  <c r="E217"/>
  <c r="D217"/>
  <c r="C217"/>
  <c r="H216"/>
  <c r="G216"/>
  <c r="F216"/>
  <c r="E216"/>
  <c r="D216"/>
  <c r="C216"/>
  <c r="B216"/>
  <c r="H215"/>
  <c r="G215"/>
  <c r="F215"/>
  <c r="E215"/>
  <c r="D215"/>
  <c r="C215"/>
  <c r="B215"/>
  <c r="H211"/>
  <c r="G211"/>
  <c r="F211"/>
  <c r="E211"/>
  <c r="C211"/>
  <c r="B211"/>
  <c r="H210"/>
  <c r="G210"/>
  <c r="F210"/>
  <c r="E210"/>
  <c r="C210"/>
  <c r="B210"/>
  <c r="H209"/>
  <c r="G209"/>
  <c r="F209"/>
  <c r="E209"/>
  <c r="C209"/>
  <c r="B209"/>
  <c r="H208"/>
  <c r="G208"/>
  <c r="F208"/>
  <c r="E208"/>
  <c r="C208"/>
  <c r="B208"/>
  <c r="H204"/>
  <c r="F204"/>
  <c r="E204"/>
  <c r="D204"/>
  <c r="C204"/>
  <c r="H203"/>
  <c r="G203"/>
  <c r="F203"/>
  <c r="E203"/>
  <c r="D203"/>
  <c r="C203"/>
  <c r="B203"/>
  <c r="H202"/>
  <c r="G202"/>
  <c r="F202"/>
  <c r="E202"/>
  <c r="D202"/>
  <c r="C202"/>
  <c r="B202"/>
  <c r="H201"/>
  <c r="G201"/>
  <c r="F201"/>
  <c r="E201"/>
  <c r="D201"/>
  <c r="C201"/>
  <c r="B201"/>
  <c r="H197"/>
  <c r="G197"/>
  <c r="F197"/>
  <c r="E197"/>
  <c r="D197"/>
  <c r="C197"/>
  <c r="B197"/>
  <c r="H196"/>
  <c r="G196"/>
  <c r="F196"/>
  <c r="E196"/>
  <c r="D196"/>
  <c r="C196"/>
  <c r="B196"/>
  <c r="H195"/>
  <c r="G195"/>
  <c r="F195"/>
  <c r="E195"/>
  <c r="D195"/>
  <c r="C195"/>
  <c r="B195"/>
  <c r="H194"/>
  <c r="G194"/>
  <c r="F194"/>
  <c r="E194"/>
  <c r="D194"/>
  <c r="C194"/>
  <c r="B194"/>
  <c r="H190"/>
  <c r="G190"/>
  <c r="F190"/>
  <c r="E190"/>
  <c r="D190"/>
  <c r="C190"/>
  <c r="H189"/>
  <c r="G189"/>
  <c r="F189"/>
  <c r="E189"/>
  <c r="D189"/>
  <c r="C189"/>
  <c r="H188"/>
  <c r="G188"/>
  <c r="F188"/>
  <c r="E188"/>
  <c r="D188"/>
  <c r="C188"/>
  <c r="H187"/>
  <c r="G187"/>
  <c r="F187"/>
  <c r="E187"/>
  <c r="D187"/>
  <c r="C187"/>
  <c r="H183"/>
  <c r="G183"/>
  <c r="F183"/>
  <c r="E183"/>
  <c r="D183"/>
  <c r="C183"/>
  <c r="B183"/>
  <c r="H182"/>
  <c r="G182"/>
  <c r="F182"/>
  <c r="E182"/>
  <c r="D182"/>
  <c r="C182"/>
  <c r="B182"/>
  <c r="H181"/>
  <c r="G181"/>
  <c r="F181"/>
  <c r="E181"/>
  <c r="D181"/>
  <c r="C181"/>
  <c r="B181"/>
  <c r="H177"/>
  <c r="G177"/>
  <c r="F177"/>
  <c r="E177"/>
  <c r="D177"/>
  <c r="B177"/>
  <c r="H176"/>
  <c r="G176"/>
  <c r="F176"/>
  <c r="E176"/>
  <c r="D176"/>
  <c r="C176"/>
  <c r="B176"/>
  <c r="H175"/>
  <c r="G175"/>
  <c r="F175"/>
  <c r="E175"/>
  <c r="D175"/>
  <c r="C175"/>
  <c r="B175"/>
  <c r="G174"/>
  <c r="F174"/>
  <c r="E174"/>
  <c r="D174"/>
  <c r="C174"/>
  <c r="B174"/>
  <c r="H170"/>
  <c r="G170"/>
  <c r="F170"/>
  <c r="E170"/>
  <c r="D170"/>
  <c r="C170"/>
  <c r="B170"/>
  <c r="H169"/>
  <c r="G169"/>
  <c r="F169"/>
  <c r="E169"/>
  <c r="D169"/>
  <c r="C169"/>
  <c r="B169"/>
  <c r="H168"/>
  <c r="G168"/>
  <c r="F168"/>
  <c r="E168"/>
  <c r="D168"/>
  <c r="C168"/>
  <c r="B168"/>
  <c r="H167"/>
  <c r="G167"/>
  <c r="F167"/>
  <c r="E167"/>
  <c r="D167"/>
  <c r="C167"/>
  <c r="B167"/>
  <c r="H163"/>
  <c r="G163"/>
  <c r="F163"/>
  <c r="E163"/>
  <c r="D163"/>
  <c r="C163"/>
  <c r="B163"/>
  <c r="H162"/>
  <c r="G162"/>
  <c r="F162"/>
  <c r="E162"/>
  <c r="D162"/>
  <c r="C162"/>
  <c r="B162"/>
  <c r="H161"/>
  <c r="G161"/>
  <c r="F161"/>
  <c r="E161"/>
  <c r="D161"/>
  <c r="C161"/>
  <c r="B161"/>
  <c r="H160"/>
  <c r="G160"/>
  <c r="F160"/>
  <c r="E160"/>
  <c r="D160"/>
  <c r="C160"/>
  <c r="B160"/>
  <c r="H156"/>
  <c r="G156"/>
  <c r="F156"/>
  <c r="E156"/>
  <c r="D156"/>
  <c r="C156"/>
  <c r="B156"/>
  <c r="H155"/>
  <c r="G155"/>
  <c r="F155"/>
  <c r="E155"/>
  <c r="D155"/>
  <c r="C155"/>
  <c r="B155"/>
  <c r="H154"/>
  <c r="G154"/>
  <c r="F154"/>
  <c r="E154"/>
  <c r="D154"/>
  <c r="C154"/>
  <c r="B154"/>
  <c r="H150"/>
  <c r="G150"/>
  <c r="F150"/>
  <c r="E150"/>
  <c r="D150"/>
  <c r="C150"/>
  <c r="B150"/>
  <c r="H149"/>
  <c r="G149"/>
  <c r="F149"/>
  <c r="E149"/>
  <c r="D149"/>
  <c r="C149"/>
  <c r="B149"/>
  <c r="H148"/>
  <c r="G148"/>
  <c r="F148"/>
  <c r="E148"/>
  <c r="D148"/>
  <c r="C148"/>
  <c r="B148"/>
  <c r="H147"/>
  <c r="G147"/>
  <c r="F147"/>
  <c r="E147"/>
  <c r="D147"/>
  <c r="C147"/>
  <c r="B147"/>
  <c r="H146"/>
  <c r="G146"/>
  <c r="F146"/>
  <c r="E146"/>
  <c r="D146"/>
  <c r="C146"/>
  <c r="B146"/>
  <c r="H145"/>
  <c r="G145"/>
  <c r="F145"/>
  <c r="E145"/>
  <c r="D145"/>
  <c r="C145"/>
  <c r="B145"/>
  <c r="H141"/>
  <c r="G141"/>
  <c r="F141"/>
  <c r="E141"/>
  <c r="D141"/>
  <c r="C141"/>
  <c r="B141"/>
  <c r="H140"/>
  <c r="G140"/>
  <c r="F140"/>
  <c r="E140"/>
  <c r="D140"/>
  <c r="C140"/>
  <c r="B140"/>
  <c r="H139"/>
  <c r="G139"/>
  <c r="F139"/>
  <c r="E139"/>
  <c r="D139"/>
  <c r="C139"/>
  <c r="B139"/>
  <c r="H138"/>
  <c r="G138"/>
  <c r="F138"/>
  <c r="E138"/>
  <c r="D138"/>
  <c r="C138"/>
  <c r="B138"/>
  <c r="H137"/>
  <c r="G137"/>
  <c r="F137"/>
  <c r="E137"/>
  <c r="D137"/>
  <c r="C137"/>
  <c r="B137"/>
  <c r="H136"/>
  <c r="G136"/>
  <c r="F136"/>
  <c r="E136"/>
  <c r="D136"/>
  <c r="C136"/>
  <c r="B136"/>
  <c r="H135"/>
  <c r="G135"/>
  <c r="F135"/>
  <c r="E135"/>
  <c r="D135"/>
  <c r="C135"/>
  <c r="B135"/>
  <c r="H134"/>
  <c r="G134"/>
  <c r="F134"/>
  <c r="E134"/>
  <c r="D134"/>
  <c r="C134"/>
  <c r="B134"/>
  <c r="H130"/>
  <c r="G130"/>
  <c r="F130"/>
  <c r="E130"/>
  <c r="D130"/>
  <c r="C130"/>
  <c r="B130"/>
  <c r="H129"/>
  <c r="G129"/>
  <c r="F129"/>
  <c r="E129"/>
  <c r="D129"/>
  <c r="C129"/>
  <c r="B129"/>
  <c r="H128"/>
  <c r="G128"/>
  <c r="F128"/>
  <c r="E128"/>
  <c r="D128"/>
  <c r="C128"/>
  <c r="B128"/>
  <c r="H124"/>
  <c r="G124"/>
  <c r="F124"/>
  <c r="E124"/>
  <c r="D124"/>
  <c r="C124"/>
  <c r="H123"/>
  <c r="G123"/>
  <c r="F123"/>
  <c r="E123"/>
  <c r="D123"/>
  <c r="C123"/>
  <c r="H122"/>
  <c r="G122"/>
  <c r="F122"/>
  <c r="E122"/>
  <c r="D122"/>
  <c r="C122"/>
  <c r="H121"/>
  <c r="G121"/>
  <c r="F121"/>
  <c r="E121"/>
  <c r="D121"/>
  <c r="C121"/>
  <c r="G120"/>
  <c r="F120"/>
  <c r="E120"/>
  <c r="D120"/>
  <c r="C120"/>
  <c r="H119"/>
  <c r="G119"/>
  <c r="F119"/>
  <c r="E119"/>
  <c r="D119"/>
  <c r="C119"/>
  <c r="H118"/>
  <c r="G118"/>
  <c r="F118"/>
  <c r="E118"/>
  <c r="D118"/>
  <c r="C118"/>
  <c r="H114"/>
  <c r="G114"/>
  <c r="F114"/>
  <c r="E114"/>
  <c r="D114"/>
  <c r="C114"/>
  <c r="B114"/>
  <c r="H113"/>
  <c r="G113"/>
  <c r="F113"/>
  <c r="E113"/>
  <c r="D113"/>
  <c r="C113"/>
  <c r="B113"/>
  <c r="H112"/>
  <c r="G112"/>
  <c r="F112"/>
  <c r="E112"/>
  <c r="D112"/>
  <c r="C112"/>
  <c r="B112"/>
  <c r="H111"/>
  <c r="G111"/>
  <c r="F111"/>
  <c r="E111"/>
  <c r="D111"/>
  <c r="C111"/>
  <c r="B111"/>
  <c r="H110"/>
  <c r="G110"/>
  <c r="F110"/>
  <c r="E110"/>
  <c r="D110"/>
  <c r="C110"/>
  <c r="B110"/>
  <c r="H109"/>
  <c r="G109"/>
  <c r="F109"/>
  <c r="E109"/>
  <c r="D109"/>
  <c r="C109"/>
  <c r="B109"/>
  <c r="H108"/>
  <c r="G108"/>
  <c r="F108"/>
  <c r="E108"/>
  <c r="D108"/>
  <c r="C108"/>
  <c r="B108"/>
  <c r="H104"/>
  <c r="G104"/>
  <c r="F104"/>
  <c r="E104"/>
  <c r="D104"/>
  <c r="C104"/>
  <c r="B104"/>
  <c r="G103"/>
  <c r="F103"/>
  <c r="E103"/>
  <c r="D103"/>
  <c r="C103"/>
  <c r="B103"/>
  <c r="G102"/>
  <c r="F102"/>
  <c r="E102"/>
  <c r="D102"/>
  <c r="C102"/>
  <c r="B102"/>
  <c r="G101"/>
  <c r="F101"/>
  <c r="E101"/>
  <c r="D101"/>
  <c r="C101"/>
  <c r="B101"/>
  <c r="G100"/>
  <c r="F100"/>
  <c r="E100"/>
  <c r="D100"/>
  <c r="C100"/>
  <c r="B100"/>
  <c r="G99"/>
  <c r="F99"/>
  <c r="E99"/>
  <c r="D99"/>
  <c r="C99"/>
  <c r="B99"/>
  <c r="G98"/>
  <c r="F98"/>
  <c r="E98"/>
  <c r="D98"/>
  <c r="C98"/>
  <c r="B98"/>
  <c r="G97"/>
  <c r="F97"/>
  <c r="E97"/>
  <c r="D97"/>
  <c r="C97"/>
  <c r="B97"/>
  <c r="H93"/>
  <c r="G93"/>
  <c r="F93"/>
  <c r="E93"/>
  <c r="D93"/>
  <c r="C93"/>
  <c r="B93"/>
  <c r="H92"/>
  <c r="G92"/>
  <c r="F92"/>
  <c r="E92"/>
  <c r="D92"/>
  <c r="C92"/>
  <c r="B92"/>
  <c r="H91"/>
  <c r="G91"/>
  <c r="F91"/>
  <c r="E91"/>
  <c r="D91"/>
  <c r="C91"/>
  <c r="B91"/>
  <c r="H90"/>
  <c r="G90"/>
  <c r="F90"/>
  <c r="E90"/>
  <c r="D90"/>
  <c r="C90"/>
  <c r="B90"/>
  <c r="H89"/>
  <c r="G89"/>
  <c r="F89"/>
  <c r="E89"/>
  <c r="D89"/>
  <c r="C89"/>
  <c r="B89"/>
  <c r="H88"/>
  <c r="G88"/>
  <c r="F88"/>
  <c r="E88"/>
  <c r="D88"/>
  <c r="C88"/>
  <c r="B88"/>
  <c r="H84"/>
  <c r="G84"/>
  <c r="F84"/>
  <c r="E84"/>
  <c r="C84"/>
  <c r="B84"/>
  <c r="H83"/>
  <c r="G83"/>
  <c r="F83"/>
  <c r="E83"/>
  <c r="C83"/>
  <c r="B83"/>
  <c r="H82"/>
  <c r="G82"/>
  <c r="F82"/>
  <c r="E82"/>
  <c r="C82"/>
  <c r="B82"/>
  <c r="H81"/>
  <c r="G81"/>
  <c r="F81"/>
  <c r="E81"/>
  <c r="C81"/>
  <c r="B81"/>
  <c r="H80"/>
  <c r="G80"/>
  <c r="F80"/>
  <c r="E80"/>
  <c r="C80"/>
  <c r="B80"/>
  <c r="H79"/>
  <c r="G79"/>
  <c r="F79"/>
  <c r="E79"/>
  <c r="C79"/>
  <c r="B79"/>
  <c r="H78"/>
  <c r="G78"/>
  <c r="F78"/>
  <c r="E78"/>
  <c r="C78"/>
  <c r="B78"/>
  <c r="H72"/>
  <c r="G72"/>
  <c r="F72"/>
  <c r="E72"/>
  <c r="D72"/>
  <c r="C72"/>
  <c r="B72"/>
  <c r="H71"/>
  <c r="G71"/>
  <c r="F71"/>
  <c r="E71"/>
  <c r="D71"/>
  <c r="C71"/>
  <c r="B71"/>
  <c r="H70"/>
  <c r="G70"/>
  <c r="F70"/>
  <c r="E70"/>
  <c r="D70"/>
  <c r="C70"/>
  <c r="B70"/>
  <c r="H69"/>
  <c r="G69"/>
  <c r="F69"/>
  <c r="E69"/>
  <c r="D69"/>
  <c r="C69"/>
  <c r="B69"/>
  <c r="H68"/>
  <c r="G68"/>
  <c r="F68"/>
  <c r="E68"/>
  <c r="D68"/>
  <c r="C68"/>
  <c r="B68"/>
  <c r="H67"/>
  <c r="G67"/>
  <c r="F67"/>
  <c r="E67"/>
  <c r="D67"/>
  <c r="C67"/>
  <c r="B67"/>
  <c r="H63"/>
  <c r="G63"/>
  <c r="F63"/>
  <c r="E63"/>
  <c r="D63"/>
  <c r="C63"/>
  <c r="B63"/>
  <c r="H62"/>
  <c r="G62"/>
  <c r="F62"/>
  <c r="E62"/>
  <c r="D62"/>
  <c r="C62"/>
  <c r="B62"/>
  <c r="H61"/>
  <c r="G61"/>
  <c r="F61"/>
  <c r="E61"/>
  <c r="D61"/>
  <c r="C61"/>
  <c r="B61"/>
  <c r="H60"/>
  <c r="G60"/>
  <c r="F60"/>
  <c r="E60"/>
  <c r="D60"/>
  <c r="C60"/>
  <c r="B60"/>
  <c r="H59"/>
  <c r="G59"/>
  <c r="F59"/>
  <c r="E59"/>
  <c r="D59"/>
  <c r="C59"/>
  <c r="B59"/>
  <c r="H58"/>
  <c r="G58"/>
  <c r="F58"/>
  <c r="E58"/>
  <c r="D58"/>
  <c r="C58"/>
  <c r="B58"/>
  <c r="H57"/>
  <c r="G57"/>
  <c r="F57"/>
  <c r="E57"/>
  <c r="D57"/>
  <c r="C57"/>
  <c r="B57"/>
  <c r="H56"/>
  <c r="G56"/>
  <c r="F56"/>
  <c r="E56"/>
  <c r="D56"/>
  <c r="C56"/>
  <c r="B56"/>
  <c r="H52"/>
  <c r="G52"/>
  <c r="F52"/>
  <c r="E52"/>
  <c r="D52"/>
  <c r="C52"/>
  <c r="B52"/>
  <c r="H51"/>
  <c r="G51"/>
  <c r="F51"/>
  <c r="E51"/>
  <c r="D51"/>
  <c r="C51"/>
  <c r="B51"/>
  <c r="H50"/>
  <c r="G50"/>
  <c r="F50"/>
  <c r="E50"/>
  <c r="D50"/>
  <c r="C50"/>
  <c r="B50"/>
  <c r="H49"/>
  <c r="G49"/>
  <c r="F49"/>
  <c r="E49"/>
  <c r="D49"/>
  <c r="C49"/>
  <c r="B49"/>
  <c r="H48"/>
  <c r="G48"/>
  <c r="F48"/>
  <c r="E48"/>
  <c r="D48"/>
  <c r="C48"/>
  <c r="B48"/>
  <c r="H47"/>
  <c r="G47"/>
  <c r="F47"/>
  <c r="E47"/>
  <c r="D47"/>
  <c r="C47"/>
  <c r="B47"/>
  <c r="H46"/>
  <c r="G46"/>
  <c r="F46"/>
  <c r="E46"/>
  <c r="D46"/>
  <c r="C46"/>
  <c r="B46"/>
  <c r="H45"/>
  <c r="G45"/>
  <c r="F45"/>
  <c r="E45"/>
  <c r="D45"/>
  <c r="C45"/>
  <c r="B45"/>
  <c r="H41"/>
  <c r="G41"/>
  <c r="F41"/>
  <c r="E41"/>
  <c r="D41"/>
  <c r="C41"/>
  <c r="B41"/>
  <c r="H40"/>
  <c r="G40"/>
  <c r="F40"/>
  <c r="E40"/>
  <c r="D40"/>
  <c r="C40"/>
  <c r="B40"/>
  <c r="H39"/>
  <c r="G39"/>
  <c r="F39"/>
  <c r="E39"/>
  <c r="D39"/>
  <c r="C39"/>
  <c r="B39"/>
  <c r="H38"/>
  <c r="G38"/>
  <c r="F38"/>
  <c r="E38"/>
  <c r="D38"/>
  <c r="C38"/>
  <c r="B38"/>
  <c r="G34"/>
  <c r="F34"/>
  <c r="E34"/>
  <c r="D34"/>
  <c r="B34"/>
  <c r="G33"/>
  <c r="F33"/>
  <c r="E33"/>
  <c r="D33"/>
  <c r="B33"/>
  <c r="G32"/>
  <c r="F32"/>
  <c r="E32"/>
  <c r="D32"/>
  <c r="B32"/>
  <c r="G31"/>
  <c r="F31"/>
  <c r="E31"/>
  <c r="D31"/>
  <c r="B31"/>
  <c r="G30"/>
  <c r="F30"/>
  <c r="E30"/>
  <c r="D30"/>
  <c r="B30"/>
  <c r="G29"/>
  <c r="F29"/>
  <c r="E29"/>
  <c r="D29"/>
  <c r="B29"/>
  <c r="G28"/>
  <c r="F28"/>
  <c r="E28"/>
  <c r="D28"/>
  <c r="B28"/>
  <c r="G27"/>
  <c r="F27"/>
  <c r="E27"/>
  <c r="D27"/>
  <c r="B27"/>
  <c r="H23"/>
  <c r="G23"/>
  <c r="F23"/>
  <c r="E23"/>
  <c r="D23"/>
  <c r="C23"/>
  <c r="B23"/>
  <c r="H22"/>
  <c r="G22"/>
  <c r="F22"/>
  <c r="E22"/>
  <c r="D22"/>
  <c r="C22"/>
  <c r="B22"/>
  <c r="H21"/>
  <c r="G21"/>
  <c r="F21"/>
  <c r="E21"/>
  <c r="D21"/>
  <c r="C21"/>
  <c r="B21"/>
  <c r="H17"/>
  <c r="G17"/>
  <c r="F17"/>
  <c r="D17"/>
  <c r="C17"/>
  <c r="B17"/>
  <c r="H16"/>
  <c r="G16"/>
  <c r="F16"/>
  <c r="D16"/>
  <c r="C16"/>
  <c r="B16"/>
  <c r="H15"/>
  <c r="G15"/>
  <c r="F15"/>
  <c r="D15"/>
  <c r="C15"/>
  <c r="B15"/>
  <c r="H14"/>
  <c r="G14"/>
  <c r="F14"/>
  <c r="D14"/>
  <c r="C14"/>
  <c r="B14"/>
  <c r="H13"/>
  <c r="G13"/>
  <c r="F13"/>
  <c r="D13"/>
  <c r="C13"/>
  <c r="B13"/>
  <c r="H9"/>
  <c r="G9"/>
  <c r="E9"/>
  <c r="D9"/>
  <c r="C9"/>
  <c r="B9"/>
  <c r="H8"/>
  <c r="G8"/>
  <c r="E8"/>
  <c r="D8"/>
  <c r="C8"/>
  <c r="B8"/>
  <c r="H7"/>
  <c r="G7"/>
  <c r="E7"/>
  <c r="D7"/>
  <c r="C7"/>
  <c r="B7"/>
  <c r="H6"/>
  <c r="G6"/>
  <c r="E6"/>
  <c r="D6"/>
  <c r="C6"/>
  <c r="B6"/>
  <c r="H5"/>
  <c r="G5"/>
  <c r="E5"/>
  <c r="D5"/>
  <c r="C5"/>
  <c r="B5"/>
  <c r="H4"/>
  <c r="G4"/>
  <c r="E4"/>
  <c r="D4"/>
  <c r="C4"/>
  <c r="B4"/>
  <c r="H3"/>
  <c r="G3"/>
  <c r="E3"/>
  <c r="D3"/>
  <c r="C3"/>
  <c r="B3"/>
  <c r="E41" i="24"/>
  <c r="E40"/>
  <c r="E39"/>
  <c r="E38"/>
  <c r="E37"/>
  <c r="E32"/>
  <c r="F31"/>
  <c r="E31"/>
  <c r="D31"/>
  <c r="C31"/>
  <c r="E30"/>
  <c r="E29"/>
  <c r="F28"/>
  <c r="E28"/>
  <c r="D28"/>
  <c r="C28"/>
  <c r="E27"/>
  <c r="F26"/>
  <c r="E26"/>
  <c r="D26"/>
  <c r="C26"/>
  <c r="E25"/>
  <c r="F24"/>
  <c r="E24"/>
  <c r="D24"/>
  <c r="C24"/>
  <c r="E19"/>
  <c r="F18"/>
  <c r="E18"/>
  <c r="D18"/>
  <c r="C18"/>
  <c r="E17"/>
  <c r="E16"/>
  <c r="F15"/>
  <c r="E15"/>
  <c r="D15"/>
  <c r="C15"/>
  <c r="E14"/>
  <c r="F13"/>
  <c r="E13"/>
  <c r="D13"/>
  <c r="C13"/>
  <c r="E12"/>
  <c r="F11"/>
  <c r="E11"/>
  <c r="D11"/>
  <c r="C11"/>
  <c r="E35" i="23"/>
  <c r="F34"/>
  <c r="E34"/>
  <c r="D34"/>
  <c r="C34"/>
  <c r="E33"/>
  <c r="F32"/>
  <c r="E32"/>
  <c r="D32"/>
  <c r="C32"/>
  <c r="E31"/>
  <c r="F30"/>
  <c r="E30"/>
  <c r="D30"/>
  <c r="C30"/>
  <c r="E29"/>
  <c r="F28"/>
  <c r="E28"/>
  <c r="D28"/>
  <c r="C28"/>
  <c r="E27"/>
  <c r="F26"/>
  <c r="E26"/>
  <c r="D26"/>
  <c r="C26"/>
  <c r="E22"/>
  <c r="F21"/>
  <c r="E21"/>
  <c r="D21"/>
  <c r="C21"/>
  <c r="B21"/>
  <c r="E20"/>
  <c r="F19"/>
  <c r="E19"/>
  <c r="D19"/>
  <c r="C19"/>
  <c r="B19"/>
  <c r="E18"/>
  <c r="F17"/>
  <c r="E17"/>
  <c r="D17"/>
  <c r="C17"/>
  <c r="B17"/>
  <c r="E16"/>
  <c r="F15"/>
  <c r="E15"/>
  <c r="D15"/>
  <c r="C15"/>
  <c r="B15"/>
  <c r="E14"/>
  <c r="F13"/>
  <c r="E13"/>
  <c r="D13"/>
  <c r="C13"/>
  <c r="B13"/>
  <c r="E12"/>
  <c r="F11"/>
  <c r="E11"/>
  <c r="D11"/>
  <c r="C11"/>
  <c r="B11"/>
  <c r="F32" i="17"/>
  <c r="E32"/>
  <c r="D32"/>
  <c r="C32"/>
  <c r="E31"/>
  <c r="F30"/>
  <c r="E30"/>
  <c r="D30"/>
  <c r="C30"/>
  <c r="E29"/>
  <c r="F28"/>
  <c r="E28"/>
  <c r="D28"/>
  <c r="C28"/>
  <c r="E27"/>
  <c r="F26"/>
  <c r="E26"/>
  <c r="D26"/>
  <c r="C26"/>
  <c r="E25"/>
  <c r="F24"/>
  <c r="E24"/>
  <c r="D24"/>
  <c r="C24"/>
  <c r="E20"/>
  <c r="F19"/>
  <c r="E19"/>
  <c r="D19"/>
  <c r="C19"/>
  <c r="E18"/>
  <c r="F17"/>
  <c r="E17"/>
  <c r="D17"/>
  <c r="C17"/>
  <c r="E16"/>
  <c r="F15"/>
  <c r="E15"/>
  <c r="D15"/>
  <c r="C15"/>
  <c r="E14"/>
  <c r="F13"/>
  <c r="E13"/>
  <c r="D13"/>
  <c r="C13"/>
  <c r="E12"/>
  <c r="F11"/>
  <c r="E11"/>
  <c r="D11"/>
  <c r="C11"/>
  <c r="E33" i="21"/>
  <c r="F32"/>
  <c r="E32"/>
  <c r="D32"/>
  <c r="C32"/>
  <c r="E31"/>
  <c r="F30"/>
  <c r="E30"/>
  <c r="D30"/>
  <c r="C30"/>
  <c r="E29"/>
  <c r="F28"/>
  <c r="E28"/>
  <c r="D28"/>
  <c r="C28"/>
  <c r="E27"/>
  <c r="F26"/>
  <c r="E26"/>
  <c r="D26"/>
  <c r="C26"/>
  <c r="E25"/>
  <c r="F24"/>
  <c r="E24"/>
  <c r="D24"/>
  <c r="C24"/>
  <c r="E20"/>
  <c r="F19"/>
  <c r="E19"/>
  <c r="D19"/>
  <c r="C19"/>
  <c r="E18"/>
  <c r="F17"/>
  <c r="E17"/>
  <c r="D17"/>
  <c r="C17"/>
  <c r="E16"/>
  <c r="F15"/>
  <c r="E15"/>
  <c r="D15"/>
  <c r="C15"/>
  <c r="E14"/>
  <c r="F13"/>
  <c r="E13"/>
  <c r="D13"/>
  <c r="C13"/>
  <c r="E12"/>
  <c r="F11"/>
  <c r="E11"/>
  <c r="D11"/>
  <c r="C11"/>
  <c r="E77" i="14"/>
  <c r="F76"/>
  <c r="E76"/>
  <c r="D76"/>
  <c r="C76"/>
  <c r="E75"/>
  <c r="F74"/>
  <c r="E74"/>
  <c r="D74"/>
  <c r="C74"/>
  <c r="E73"/>
  <c r="F72"/>
  <c r="E72"/>
  <c r="D72"/>
  <c r="C72"/>
  <c r="E71"/>
  <c r="F70"/>
  <c r="E70"/>
  <c r="D70"/>
  <c r="C70"/>
  <c r="E69"/>
  <c r="F68"/>
  <c r="E68"/>
  <c r="D68"/>
  <c r="C68"/>
  <c r="E64"/>
  <c r="F63"/>
  <c r="E63"/>
  <c r="D63"/>
  <c r="C63"/>
  <c r="E62"/>
  <c r="F61"/>
  <c r="E61"/>
  <c r="D61"/>
  <c r="C61"/>
  <c r="E60"/>
  <c r="F59"/>
  <c r="E59"/>
  <c r="D59"/>
  <c r="C59"/>
  <c r="E58"/>
  <c r="F57"/>
  <c r="E57"/>
  <c r="D57"/>
  <c r="C57"/>
  <c r="E56"/>
  <c r="F55"/>
  <c r="E55"/>
  <c r="D55"/>
  <c r="C55"/>
  <c r="E35"/>
  <c r="F34"/>
  <c r="E34"/>
  <c r="D34"/>
  <c r="C34"/>
  <c r="E33"/>
  <c r="F32"/>
  <c r="E32"/>
  <c r="D32"/>
  <c r="C32"/>
  <c r="E31"/>
  <c r="F30"/>
  <c r="E30"/>
  <c r="D30"/>
  <c r="C30"/>
  <c r="E29"/>
  <c r="F28"/>
  <c r="E28"/>
  <c r="D28"/>
  <c r="C28"/>
  <c r="E27"/>
  <c r="F26"/>
  <c r="E26"/>
  <c r="D26"/>
  <c r="C26"/>
  <c r="E22"/>
  <c r="F21"/>
  <c r="E21"/>
  <c r="D21"/>
  <c r="C21"/>
  <c r="E20"/>
  <c r="F19"/>
  <c r="E19"/>
  <c r="D19"/>
  <c r="C19"/>
  <c r="E18"/>
  <c r="F17"/>
  <c r="E17"/>
  <c r="D17"/>
  <c r="C17"/>
  <c r="E16"/>
  <c r="F15"/>
  <c r="E15"/>
  <c r="D15"/>
  <c r="C15"/>
  <c r="E14"/>
  <c r="F13"/>
  <c r="E13"/>
  <c r="D13"/>
  <c r="C13"/>
  <c r="E12"/>
  <c r="F11"/>
  <c r="E11"/>
  <c r="D11"/>
  <c r="C11"/>
  <c r="E33" i="16"/>
  <c r="F32"/>
  <c r="E32"/>
  <c r="D32"/>
  <c r="C32"/>
  <c r="E31"/>
  <c r="F30"/>
  <c r="E30"/>
  <c r="D30"/>
  <c r="C30"/>
  <c r="E29"/>
  <c r="F28"/>
  <c r="E28"/>
  <c r="D28"/>
  <c r="C28"/>
  <c r="E27"/>
  <c r="F26"/>
  <c r="E26"/>
  <c r="D26"/>
  <c r="C26"/>
  <c r="E25"/>
  <c r="F24"/>
  <c r="E24"/>
  <c r="D24"/>
  <c r="C24"/>
  <c r="E20"/>
  <c r="F19"/>
  <c r="E19"/>
  <c r="D19"/>
  <c r="C19"/>
  <c r="E18"/>
  <c r="F17"/>
  <c r="E17"/>
  <c r="D17"/>
  <c r="C17"/>
  <c r="E16"/>
  <c r="F15"/>
  <c r="E15"/>
  <c r="D15"/>
  <c r="C15"/>
  <c r="E14"/>
  <c r="F13"/>
  <c r="E13"/>
  <c r="D13"/>
  <c r="C13"/>
  <c r="E12"/>
  <c r="F11"/>
  <c r="E11"/>
  <c r="D11"/>
  <c r="C11"/>
  <c r="E93" i="20"/>
  <c r="F92"/>
  <c r="E92"/>
  <c r="D92"/>
  <c r="C92"/>
  <c r="E91"/>
  <c r="F90"/>
  <c r="E90"/>
  <c r="D90"/>
  <c r="C90"/>
  <c r="E89"/>
  <c r="F88"/>
  <c r="E88"/>
  <c r="D88"/>
  <c r="C88"/>
  <c r="E87"/>
  <c r="F86"/>
  <c r="E86"/>
  <c r="D86"/>
  <c r="C86"/>
  <c r="E85"/>
  <c r="F84"/>
  <c r="E84"/>
  <c r="D84"/>
  <c r="C84"/>
  <c r="E78"/>
  <c r="F77"/>
  <c r="E77"/>
  <c r="D77"/>
  <c r="C77"/>
  <c r="E76"/>
  <c r="F75"/>
  <c r="E75"/>
  <c r="D75"/>
  <c r="C75"/>
  <c r="E74"/>
  <c r="F73"/>
  <c r="E73"/>
  <c r="D73"/>
  <c r="C73"/>
  <c r="E72"/>
  <c r="F71"/>
  <c r="E71"/>
  <c r="D71"/>
  <c r="C71"/>
  <c r="E70"/>
  <c r="F69"/>
  <c r="E69"/>
  <c r="D69"/>
  <c r="C69"/>
  <c r="E63"/>
  <c r="F62"/>
  <c r="E62"/>
  <c r="D62"/>
  <c r="C62"/>
  <c r="E61"/>
  <c r="F60"/>
  <c r="E60"/>
  <c r="D60"/>
  <c r="C60"/>
  <c r="E59"/>
  <c r="F58"/>
  <c r="E58"/>
  <c r="D58"/>
  <c r="C58"/>
  <c r="E57"/>
  <c r="F56"/>
  <c r="E56"/>
  <c r="D56"/>
  <c r="C56"/>
  <c r="E55"/>
  <c r="F54"/>
  <c r="E54"/>
  <c r="D54"/>
  <c r="C54"/>
  <c r="E50"/>
  <c r="F49"/>
  <c r="E49"/>
  <c r="D49"/>
  <c r="C49"/>
  <c r="E48"/>
  <c r="F47"/>
  <c r="E47"/>
  <c r="D47"/>
  <c r="C47"/>
  <c r="E46"/>
  <c r="F45"/>
  <c r="E45"/>
  <c r="D45"/>
  <c r="C45"/>
  <c r="E44"/>
  <c r="F43"/>
  <c r="E43"/>
  <c r="D43"/>
  <c r="C43"/>
  <c r="E42"/>
  <c r="F41"/>
  <c r="E41"/>
  <c r="D41"/>
  <c r="C41"/>
  <c r="E35"/>
  <c r="F34"/>
  <c r="E34"/>
  <c r="D34"/>
  <c r="C34"/>
  <c r="E33"/>
  <c r="F32"/>
  <c r="E32"/>
  <c r="D32"/>
  <c r="C32"/>
  <c r="E31"/>
  <c r="F30"/>
  <c r="E30"/>
  <c r="D30"/>
  <c r="C30"/>
  <c r="E29"/>
  <c r="F28"/>
  <c r="E28"/>
  <c r="D28"/>
  <c r="C28"/>
  <c r="E27"/>
  <c r="F26"/>
  <c r="E26"/>
  <c r="D26"/>
  <c r="C26"/>
  <c r="E20"/>
  <c r="F19"/>
  <c r="E19"/>
  <c r="D19"/>
  <c r="C19"/>
  <c r="E18"/>
  <c r="F17"/>
  <c r="E17"/>
  <c r="D17"/>
  <c r="C17"/>
  <c r="E16"/>
  <c r="F15"/>
  <c r="E15"/>
  <c r="D15"/>
  <c r="C15"/>
  <c r="E14"/>
  <c r="F13"/>
  <c r="E13"/>
  <c r="D13"/>
  <c r="C13"/>
  <c r="E12"/>
  <c r="F11"/>
  <c r="E11"/>
  <c r="D11"/>
  <c r="C11"/>
  <c r="E76" i="19"/>
  <c r="F75"/>
  <c r="E75"/>
  <c r="D75"/>
  <c r="C75"/>
  <c r="E74"/>
  <c r="F73"/>
  <c r="E73"/>
  <c r="D73"/>
  <c r="C73"/>
  <c r="E72"/>
  <c r="F71"/>
  <c r="E71"/>
  <c r="D71"/>
  <c r="C71"/>
  <c r="E70"/>
  <c r="F69"/>
  <c r="E69"/>
  <c r="D69"/>
  <c r="C69"/>
  <c r="E68"/>
  <c r="F67"/>
  <c r="E67"/>
  <c r="D67"/>
  <c r="C67"/>
  <c r="E50"/>
  <c r="F49"/>
  <c r="E49"/>
  <c r="D49"/>
  <c r="C49"/>
  <c r="E48"/>
  <c r="F47"/>
  <c r="E47"/>
  <c r="D47"/>
  <c r="C47"/>
  <c r="E46"/>
  <c r="F45"/>
  <c r="E45"/>
  <c r="D45"/>
  <c r="C45"/>
  <c r="E44"/>
  <c r="F43"/>
  <c r="E43"/>
  <c r="D43"/>
  <c r="C43"/>
  <c r="E42"/>
  <c r="F41"/>
  <c r="E41"/>
  <c r="D41"/>
  <c r="C41"/>
  <c r="E36"/>
  <c r="F35"/>
  <c r="E35"/>
  <c r="D35"/>
  <c r="C35"/>
  <c r="B35"/>
  <c r="E34"/>
  <c r="F33"/>
  <c r="E33"/>
  <c r="D33"/>
  <c r="C33"/>
  <c r="B33"/>
  <c r="E32"/>
  <c r="F31"/>
  <c r="E31"/>
  <c r="D31"/>
  <c r="C31"/>
  <c r="B31"/>
  <c r="E30"/>
  <c r="F29"/>
  <c r="E29"/>
  <c r="D29"/>
  <c r="C29"/>
  <c r="B29"/>
  <c r="E28"/>
  <c r="F27"/>
  <c r="E27"/>
  <c r="D27"/>
  <c r="C27"/>
  <c r="B27"/>
  <c r="E20"/>
  <c r="F19"/>
  <c r="E19"/>
  <c r="D19"/>
  <c r="C19"/>
  <c r="B19"/>
  <c r="E18"/>
  <c r="F17"/>
  <c r="E17"/>
  <c r="D17"/>
  <c r="C17"/>
  <c r="B17"/>
  <c r="E16"/>
  <c r="F15"/>
  <c r="E15"/>
  <c r="D15"/>
  <c r="C15"/>
  <c r="B15"/>
  <c r="E14"/>
  <c r="F13"/>
  <c r="E13"/>
  <c r="D13"/>
  <c r="C13"/>
  <c r="B13"/>
  <c r="E12"/>
  <c r="F11"/>
  <c r="E11"/>
  <c r="D11"/>
  <c r="C11"/>
  <c r="B11"/>
  <c r="Q89" i="26"/>
  <c r="P89"/>
  <c r="O89"/>
  <c r="N89"/>
  <c r="L89"/>
  <c r="K89"/>
  <c r="J89"/>
  <c r="I89"/>
  <c r="H89"/>
  <c r="G89"/>
  <c r="F89"/>
  <c r="E89"/>
  <c r="D89"/>
  <c r="C89"/>
  <c r="B89"/>
  <c r="Q88"/>
  <c r="P88"/>
  <c r="O88"/>
  <c r="N88"/>
  <c r="L88"/>
  <c r="K88"/>
  <c r="J88"/>
  <c r="I88"/>
  <c r="H88"/>
  <c r="G88"/>
  <c r="F88"/>
  <c r="E88"/>
  <c r="D88"/>
  <c r="C88"/>
  <c r="B88"/>
  <c r="Q87"/>
  <c r="P87"/>
  <c r="O87"/>
  <c r="N87"/>
  <c r="L87"/>
  <c r="K87"/>
  <c r="J87"/>
  <c r="I87"/>
  <c r="H87"/>
  <c r="G87"/>
  <c r="F87"/>
  <c r="E87"/>
  <c r="D87"/>
  <c r="C87"/>
  <c r="B87"/>
  <c r="Q86"/>
  <c r="P86"/>
  <c r="O86"/>
  <c r="N86"/>
  <c r="L86"/>
  <c r="K86"/>
  <c r="J86"/>
  <c r="I86"/>
  <c r="H86"/>
  <c r="G86"/>
  <c r="F86"/>
  <c r="E86"/>
  <c r="D86"/>
  <c r="C86"/>
  <c r="B86"/>
  <c r="Q85"/>
  <c r="P85"/>
  <c r="O85"/>
  <c r="N85"/>
  <c r="K85"/>
  <c r="J85"/>
  <c r="I85"/>
  <c r="G85"/>
  <c r="F85"/>
  <c r="E85"/>
  <c r="D85"/>
  <c r="C85"/>
  <c r="B85"/>
  <c r="Q84"/>
  <c r="P84"/>
  <c r="O84"/>
  <c r="N84"/>
  <c r="K84"/>
  <c r="J84"/>
  <c r="I84"/>
  <c r="G84"/>
  <c r="F84"/>
  <c r="E84"/>
  <c r="D84"/>
  <c r="C84"/>
  <c r="B84"/>
  <c r="Q83"/>
  <c r="P83"/>
  <c r="O83"/>
  <c r="N83"/>
  <c r="K83"/>
  <c r="J83"/>
  <c r="I83"/>
  <c r="G83"/>
  <c r="F83"/>
  <c r="E83"/>
  <c r="D83"/>
  <c r="C83"/>
  <c r="B83"/>
  <c r="Q82"/>
  <c r="P82"/>
  <c r="O82"/>
  <c r="N82"/>
  <c r="K82"/>
  <c r="J82"/>
  <c r="I82"/>
  <c r="G82"/>
  <c r="F82"/>
  <c r="E82"/>
  <c r="D82"/>
  <c r="C82"/>
  <c r="B82"/>
  <c r="Q81"/>
  <c r="P81"/>
  <c r="O81"/>
  <c r="N81"/>
  <c r="K81"/>
  <c r="J81"/>
  <c r="I81"/>
  <c r="G81"/>
  <c r="F81"/>
  <c r="E81"/>
  <c r="D81"/>
  <c r="C81"/>
  <c r="B81"/>
  <c r="Q80"/>
  <c r="P80"/>
  <c r="O80"/>
  <c r="N80"/>
  <c r="K80"/>
  <c r="J80"/>
  <c r="I80"/>
  <c r="G80"/>
  <c r="F80"/>
  <c r="E80"/>
  <c r="D80"/>
  <c r="C80"/>
  <c r="B80"/>
  <c r="Q79"/>
  <c r="P79"/>
  <c r="O79"/>
  <c r="N79"/>
  <c r="K79"/>
  <c r="J79"/>
  <c r="I79"/>
  <c r="G79"/>
  <c r="F79"/>
  <c r="E79"/>
  <c r="D79"/>
  <c r="C79"/>
  <c r="B79"/>
  <c r="Q78"/>
  <c r="P78"/>
  <c r="O78"/>
  <c r="N78"/>
  <c r="K78"/>
  <c r="J78"/>
  <c r="I78"/>
  <c r="G78"/>
  <c r="F78"/>
  <c r="E78"/>
  <c r="D78"/>
  <c r="C78"/>
  <c r="B78"/>
  <c r="Q77"/>
  <c r="P77"/>
  <c r="O77"/>
  <c r="N77"/>
  <c r="K77"/>
  <c r="J77"/>
  <c r="I77"/>
  <c r="G77"/>
  <c r="F77"/>
  <c r="E77"/>
  <c r="D77"/>
  <c r="C77"/>
  <c r="B77"/>
  <c r="Q76"/>
  <c r="P76"/>
  <c r="O76"/>
  <c r="N76"/>
  <c r="K76"/>
  <c r="J76"/>
  <c r="I76"/>
  <c r="G76"/>
  <c r="F76"/>
  <c r="E76"/>
  <c r="D76"/>
  <c r="C76"/>
  <c r="B76"/>
  <c r="Q75"/>
  <c r="P75"/>
  <c r="O75"/>
  <c r="N75"/>
  <c r="K75"/>
  <c r="J75"/>
  <c r="I75"/>
  <c r="G75"/>
  <c r="F75"/>
  <c r="E75"/>
  <c r="D75"/>
  <c r="C75"/>
  <c r="B75"/>
  <c r="Q74"/>
  <c r="P74"/>
  <c r="O74"/>
  <c r="N74"/>
  <c r="K74"/>
  <c r="J74"/>
  <c r="I74"/>
  <c r="G74"/>
  <c r="F74"/>
  <c r="E74"/>
  <c r="D74"/>
  <c r="C74"/>
  <c r="B74"/>
  <c r="Q73"/>
  <c r="P73"/>
  <c r="O73"/>
  <c r="N73"/>
  <c r="K73"/>
  <c r="J73"/>
  <c r="I73"/>
  <c r="G73"/>
  <c r="F73"/>
  <c r="E73"/>
  <c r="D73"/>
  <c r="C73"/>
  <c r="B73"/>
  <c r="Q72"/>
  <c r="P72"/>
  <c r="O72"/>
  <c r="N72"/>
  <c r="K72"/>
  <c r="J72"/>
  <c r="I72"/>
  <c r="G72"/>
  <c r="F72"/>
  <c r="E72"/>
  <c r="D72"/>
  <c r="C72"/>
  <c r="B72"/>
  <c r="Q71"/>
  <c r="P71"/>
  <c r="O71"/>
  <c r="N71"/>
  <c r="K71"/>
  <c r="J71"/>
  <c r="I71"/>
  <c r="G71"/>
  <c r="F71"/>
  <c r="E71"/>
  <c r="D71"/>
  <c r="C71"/>
  <c r="B71"/>
  <c r="Q70"/>
  <c r="P70"/>
  <c r="O70"/>
  <c r="N70"/>
  <c r="K70"/>
  <c r="J70"/>
  <c r="I70"/>
  <c r="G70"/>
  <c r="F70"/>
  <c r="E70"/>
  <c r="D70"/>
  <c r="C70"/>
  <c r="B70"/>
  <c r="Q69"/>
  <c r="P69"/>
  <c r="O69"/>
  <c r="N69"/>
  <c r="K69"/>
  <c r="J69"/>
  <c r="I69"/>
  <c r="G69"/>
  <c r="F69"/>
  <c r="E69"/>
  <c r="D69"/>
  <c r="C69"/>
  <c r="B69"/>
  <c r="Q68"/>
  <c r="P68"/>
  <c r="O68"/>
  <c r="N68"/>
  <c r="K68"/>
  <c r="J68"/>
  <c r="I68"/>
  <c r="G68"/>
  <c r="F68"/>
  <c r="E68"/>
  <c r="D68"/>
  <c r="C68"/>
  <c r="B68"/>
  <c r="Q67"/>
  <c r="P67"/>
  <c r="O67"/>
  <c r="N67"/>
  <c r="K67"/>
  <c r="J67"/>
  <c r="I67"/>
  <c r="G67"/>
  <c r="F67"/>
  <c r="E67"/>
  <c r="D67"/>
  <c r="C67"/>
  <c r="B67"/>
  <c r="Q66"/>
  <c r="P66"/>
  <c r="O66"/>
  <c r="N66"/>
  <c r="K66"/>
  <c r="J66"/>
  <c r="I66"/>
  <c r="G66"/>
  <c r="F66"/>
  <c r="E66"/>
  <c r="D66"/>
  <c r="C66"/>
  <c r="B66"/>
  <c r="Q65"/>
  <c r="P65"/>
  <c r="O65"/>
  <c r="N65"/>
  <c r="K65"/>
  <c r="J65"/>
  <c r="I65"/>
  <c r="G65"/>
  <c r="F65"/>
  <c r="E65"/>
  <c r="D65"/>
  <c r="C65"/>
  <c r="B65"/>
  <c r="Q64"/>
  <c r="P64"/>
  <c r="O64"/>
  <c r="N64"/>
  <c r="K64"/>
  <c r="J64"/>
  <c r="I64"/>
  <c r="G64"/>
  <c r="F64"/>
  <c r="E64"/>
  <c r="D64"/>
  <c r="C64"/>
  <c r="B64"/>
  <c r="Q63"/>
  <c r="P63"/>
  <c r="O63"/>
  <c r="N63"/>
  <c r="K63"/>
  <c r="J63"/>
  <c r="I63"/>
  <c r="G63"/>
  <c r="F63"/>
  <c r="E63"/>
  <c r="D63"/>
  <c r="C63"/>
  <c r="B63"/>
  <c r="Q62"/>
  <c r="P62"/>
  <c r="O62"/>
  <c r="N62"/>
  <c r="K62"/>
  <c r="J62"/>
  <c r="I62"/>
  <c r="G62"/>
  <c r="F62"/>
  <c r="E62"/>
  <c r="D62"/>
  <c r="C62"/>
  <c r="B62"/>
  <c r="Q61"/>
  <c r="P61"/>
  <c r="O61"/>
  <c r="N61"/>
  <c r="K61"/>
  <c r="J61"/>
  <c r="I61"/>
  <c r="G61"/>
  <c r="F61"/>
  <c r="E61"/>
  <c r="D61"/>
  <c r="C61"/>
  <c r="B61"/>
  <c r="Q60"/>
  <c r="P60"/>
  <c r="O60"/>
  <c r="N60"/>
  <c r="K60"/>
  <c r="J60"/>
  <c r="I60"/>
  <c r="G60"/>
  <c r="F60"/>
  <c r="E60"/>
  <c r="D60"/>
  <c r="C60"/>
  <c r="B60"/>
  <c r="Q59"/>
  <c r="P59"/>
  <c r="O59"/>
  <c r="N59"/>
  <c r="K59"/>
  <c r="J59"/>
  <c r="I59"/>
  <c r="G59"/>
  <c r="F59"/>
  <c r="E59"/>
  <c r="D59"/>
  <c r="C59"/>
  <c r="B59"/>
  <c r="Q58"/>
  <c r="P58"/>
  <c r="O58"/>
  <c r="N58"/>
  <c r="K58"/>
  <c r="J58"/>
  <c r="I58"/>
  <c r="G58"/>
  <c r="F58"/>
  <c r="E58"/>
  <c r="D58"/>
  <c r="C58"/>
  <c r="B58"/>
  <c r="Q57"/>
  <c r="P57"/>
  <c r="O57"/>
  <c r="N57"/>
  <c r="K57"/>
  <c r="J57"/>
  <c r="I57"/>
  <c r="G57"/>
  <c r="F57"/>
  <c r="E57"/>
  <c r="D57"/>
  <c r="C57"/>
  <c r="B57"/>
  <c r="Q56"/>
  <c r="P56"/>
  <c r="O56"/>
  <c r="N56"/>
  <c r="K56"/>
  <c r="J56"/>
  <c r="I56"/>
  <c r="G56"/>
  <c r="F56"/>
  <c r="E56"/>
  <c r="D56"/>
  <c r="C56"/>
  <c r="B56"/>
  <c r="Q55"/>
  <c r="P55"/>
  <c r="O55"/>
  <c r="N55"/>
  <c r="K55"/>
  <c r="J55"/>
  <c r="I55"/>
  <c r="G55"/>
  <c r="F55"/>
  <c r="E55"/>
  <c r="D55"/>
  <c r="C55"/>
  <c r="B55"/>
  <c r="Q54"/>
  <c r="P54"/>
  <c r="O54"/>
  <c r="N54"/>
  <c r="K54"/>
  <c r="J54"/>
  <c r="I54"/>
  <c r="G54"/>
  <c r="F54"/>
  <c r="E54"/>
  <c r="D54"/>
  <c r="C54"/>
  <c r="B54"/>
  <c r="Q53"/>
  <c r="P53"/>
  <c r="O53"/>
  <c r="N53"/>
  <c r="K53"/>
  <c r="J53"/>
  <c r="I53"/>
  <c r="G53"/>
  <c r="F53"/>
  <c r="E53"/>
  <c r="D53"/>
  <c r="C53"/>
  <c r="B53"/>
  <c r="Q52"/>
  <c r="P52"/>
  <c r="O52"/>
  <c r="N52"/>
  <c r="K52"/>
  <c r="J52"/>
  <c r="I52"/>
  <c r="G52"/>
  <c r="F52"/>
  <c r="E52"/>
  <c r="D52"/>
  <c r="C52"/>
  <c r="B52"/>
  <c r="Q51"/>
  <c r="P51"/>
  <c r="O51"/>
  <c r="N51"/>
  <c r="K51"/>
  <c r="J51"/>
  <c r="I51"/>
  <c r="G51"/>
  <c r="F51"/>
  <c r="E51"/>
  <c r="D51"/>
  <c r="C51"/>
  <c r="B51"/>
  <c r="Q50"/>
  <c r="P50"/>
  <c r="O50"/>
  <c r="N50"/>
  <c r="K50"/>
  <c r="J50"/>
  <c r="I50"/>
  <c r="G50"/>
  <c r="F50"/>
  <c r="E50"/>
  <c r="D50"/>
  <c r="C50"/>
  <c r="B50"/>
  <c r="Q49"/>
  <c r="P49"/>
  <c r="O49"/>
  <c r="N49"/>
  <c r="K49"/>
  <c r="J49"/>
  <c r="I49"/>
  <c r="G49"/>
  <c r="F49"/>
  <c r="E49"/>
  <c r="D49"/>
  <c r="C49"/>
  <c r="B49"/>
  <c r="Q48"/>
  <c r="P48"/>
  <c r="O48"/>
  <c r="N48"/>
  <c r="K48"/>
  <c r="J48"/>
  <c r="I48"/>
  <c r="G48"/>
  <c r="F48"/>
  <c r="E48"/>
  <c r="D48"/>
  <c r="C48"/>
  <c r="B48"/>
  <c r="Q47"/>
  <c r="P47"/>
  <c r="O47"/>
  <c r="N47"/>
  <c r="K47"/>
  <c r="J47"/>
  <c r="I47"/>
  <c r="G47"/>
  <c r="F47"/>
  <c r="E47"/>
  <c r="D47"/>
  <c r="C47"/>
  <c r="B47"/>
  <c r="Q46"/>
  <c r="P46"/>
  <c r="O46"/>
  <c r="N46"/>
  <c r="K46"/>
  <c r="J46"/>
  <c r="I46"/>
  <c r="G46"/>
  <c r="F46"/>
  <c r="E46"/>
  <c r="D46"/>
  <c r="C46"/>
  <c r="B46"/>
  <c r="Q45"/>
  <c r="P45"/>
  <c r="O45"/>
  <c r="N45"/>
  <c r="K45"/>
  <c r="J45"/>
  <c r="I45"/>
  <c r="G45"/>
  <c r="F45"/>
  <c r="E45"/>
  <c r="D45"/>
  <c r="C45"/>
  <c r="B45"/>
  <c r="Q44"/>
  <c r="P44"/>
  <c r="O44"/>
  <c r="N44"/>
  <c r="K44"/>
  <c r="J44"/>
  <c r="I44"/>
  <c r="G44"/>
  <c r="F44"/>
  <c r="E44"/>
  <c r="D44"/>
  <c r="C44"/>
  <c r="B44"/>
  <c r="Q43"/>
  <c r="P43"/>
  <c r="O43"/>
  <c r="N43"/>
  <c r="K43"/>
  <c r="J43"/>
  <c r="I43"/>
  <c r="G43"/>
  <c r="F43"/>
  <c r="E43"/>
  <c r="D43"/>
  <c r="C43"/>
  <c r="B43"/>
  <c r="Q42"/>
  <c r="P42"/>
  <c r="O42"/>
  <c r="N42"/>
  <c r="K42"/>
  <c r="J42"/>
  <c r="I42"/>
  <c r="G42"/>
  <c r="F42"/>
  <c r="E42"/>
  <c r="D42"/>
  <c r="C42"/>
  <c r="B42"/>
  <c r="Q41"/>
  <c r="P41"/>
  <c r="O41"/>
  <c r="N41"/>
  <c r="K41"/>
  <c r="J41"/>
  <c r="I41"/>
  <c r="G41"/>
  <c r="F41"/>
  <c r="E41"/>
  <c r="D41"/>
  <c r="C41"/>
  <c r="B41"/>
  <c r="Q40"/>
  <c r="P40"/>
  <c r="O40"/>
  <c r="N40"/>
  <c r="K40"/>
  <c r="J40"/>
  <c r="I40"/>
  <c r="G40"/>
  <c r="F40"/>
  <c r="E40"/>
  <c r="D40"/>
  <c r="C40"/>
  <c r="B40"/>
  <c r="Q39"/>
  <c r="P39"/>
  <c r="O39"/>
  <c r="N39"/>
  <c r="K39"/>
  <c r="J39"/>
  <c r="I39"/>
  <c r="G39"/>
  <c r="F39"/>
  <c r="E39"/>
  <c r="D39"/>
  <c r="C39"/>
  <c r="B39"/>
  <c r="Q38"/>
  <c r="P38"/>
  <c r="O38"/>
  <c r="N38"/>
  <c r="K38"/>
  <c r="J38"/>
  <c r="I38"/>
  <c r="G38"/>
  <c r="F38"/>
  <c r="E38"/>
  <c r="D38"/>
  <c r="C38"/>
  <c r="B38"/>
  <c r="Q37"/>
  <c r="P37"/>
  <c r="O37"/>
  <c r="N37"/>
  <c r="K37"/>
  <c r="J37"/>
  <c r="I37"/>
  <c r="G37"/>
  <c r="F37"/>
  <c r="E37"/>
  <c r="D37"/>
  <c r="C37"/>
  <c r="B37"/>
  <c r="Q36"/>
  <c r="P36"/>
  <c r="O36"/>
  <c r="N36"/>
  <c r="K36"/>
  <c r="J36"/>
  <c r="I36"/>
  <c r="G36"/>
  <c r="F36"/>
  <c r="E36"/>
  <c r="D36"/>
  <c r="C36"/>
  <c r="B36"/>
  <c r="Q35"/>
  <c r="P35"/>
  <c r="O35"/>
  <c r="N35"/>
  <c r="K35"/>
  <c r="J35"/>
  <c r="I35"/>
  <c r="G35"/>
  <c r="F35"/>
  <c r="E35"/>
  <c r="D35"/>
  <c r="C35"/>
  <c r="B35"/>
  <c r="Q34"/>
  <c r="P34"/>
  <c r="O34"/>
  <c r="N34"/>
  <c r="K34"/>
  <c r="J34"/>
  <c r="I34"/>
  <c r="G34"/>
  <c r="F34"/>
  <c r="E34"/>
  <c r="D34"/>
  <c r="C34"/>
  <c r="B34"/>
  <c r="Q33"/>
  <c r="P33"/>
  <c r="O33"/>
  <c r="N33"/>
  <c r="K33"/>
  <c r="J33"/>
  <c r="I33"/>
  <c r="G33"/>
  <c r="F33"/>
  <c r="E33"/>
  <c r="D33"/>
  <c r="C33"/>
  <c r="B33"/>
  <c r="Q32"/>
  <c r="P32"/>
  <c r="O32"/>
  <c r="N32"/>
  <c r="K32"/>
  <c r="J32"/>
  <c r="I32"/>
  <c r="G32"/>
  <c r="F32"/>
  <c r="E32"/>
  <c r="D32"/>
  <c r="C32"/>
  <c r="B32"/>
  <c r="Q31"/>
  <c r="P31"/>
  <c r="O31"/>
  <c r="N31"/>
  <c r="K31"/>
  <c r="J31"/>
  <c r="I31"/>
  <c r="G31"/>
  <c r="F31"/>
  <c r="E31"/>
  <c r="D31"/>
  <c r="C31"/>
  <c r="B31"/>
  <c r="Q30"/>
  <c r="P30"/>
  <c r="O30"/>
  <c r="N30"/>
  <c r="K30"/>
  <c r="J30"/>
  <c r="I30"/>
  <c r="G30"/>
  <c r="F30"/>
  <c r="E30"/>
  <c r="D30"/>
  <c r="C30"/>
  <c r="B30"/>
  <c r="Q29"/>
  <c r="P29"/>
  <c r="O29"/>
  <c r="N29"/>
  <c r="K29"/>
  <c r="J29"/>
  <c r="I29"/>
  <c r="G29"/>
  <c r="F29"/>
  <c r="E29"/>
  <c r="D29"/>
  <c r="C29"/>
  <c r="B29"/>
  <c r="Q28"/>
  <c r="P28"/>
  <c r="O28"/>
  <c r="N28"/>
  <c r="K28"/>
  <c r="J28"/>
  <c r="I28"/>
  <c r="G28"/>
  <c r="F28"/>
  <c r="E28"/>
  <c r="D28"/>
  <c r="C28"/>
  <c r="B28"/>
  <c r="Q27"/>
  <c r="P27"/>
  <c r="O27"/>
  <c r="N27"/>
  <c r="K27"/>
  <c r="J27"/>
  <c r="I27"/>
  <c r="G27"/>
  <c r="F27"/>
  <c r="E27"/>
  <c r="D27"/>
  <c r="C27"/>
  <c r="B27"/>
  <c r="Q26"/>
  <c r="P26"/>
  <c r="O26"/>
  <c r="N26"/>
  <c r="K26"/>
  <c r="J26"/>
  <c r="I26"/>
  <c r="G26"/>
  <c r="F26"/>
  <c r="E26"/>
  <c r="D26"/>
  <c r="C26"/>
  <c r="B26"/>
  <c r="Q25"/>
  <c r="P25"/>
  <c r="O25"/>
  <c r="N25"/>
  <c r="K25"/>
  <c r="J25"/>
  <c r="I25"/>
  <c r="G25"/>
  <c r="F25"/>
  <c r="E25"/>
  <c r="D25"/>
  <c r="C25"/>
  <c r="B25"/>
  <c r="Q24"/>
  <c r="P24"/>
  <c r="O24"/>
  <c r="N24"/>
  <c r="K24"/>
  <c r="J24"/>
  <c r="I24"/>
  <c r="G24"/>
  <c r="F24"/>
  <c r="E24"/>
  <c r="D24"/>
  <c r="C24"/>
  <c r="B24"/>
  <c r="Q23"/>
  <c r="P23"/>
  <c r="O23"/>
  <c r="N23"/>
  <c r="K23"/>
  <c r="J23"/>
  <c r="I23"/>
  <c r="G23"/>
  <c r="F23"/>
  <c r="E23"/>
  <c r="D23"/>
  <c r="C23"/>
  <c r="B23"/>
  <c r="Q22"/>
  <c r="P22"/>
  <c r="O22"/>
  <c r="N22"/>
  <c r="K22"/>
  <c r="J22"/>
  <c r="I22"/>
  <c r="G22"/>
  <c r="F22"/>
  <c r="E22"/>
  <c r="D22"/>
  <c r="C22"/>
  <c r="B22"/>
  <c r="Q21"/>
  <c r="P21"/>
  <c r="O21"/>
  <c r="N21"/>
  <c r="K21"/>
  <c r="J21"/>
  <c r="I21"/>
  <c r="G21"/>
  <c r="F21"/>
  <c r="E21"/>
  <c r="D21"/>
  <c r="C21"/>
  <c r="B21"/>
  <c r="Q20"/>
  <c r="P20"/>
  <c r="O20"/>
  <c r="N20"/>
  <c r="K20"/>
  <c r="J20"/>
  <c r="I20"/>
  <c r="G20"/>
  <c r="F20"/>
  <c r="E20"/>
  <c r="D20"/>
  <c r="C20"/>
  <c r="B20"/>
  <c r="Q19"/>
  <c r="P19"/>
  <c r="O19"/>
  <c r="N19"/>
  <c r="K19"/>
  <c r="J19"/>
  <c r="I19"/>
  <c r="G19"/>
  <c r="F19"/>
  <c r="E19"/>
  <c r="D19"/>
  <c r="C19"/>
  <c r="B19"/>
  <c r="Q18"/>
  <c r="P18"/>
  <c r="O18"/>
  <c r="N18"/>
  <c r="K18"/>
  <c r="J18"/>
  <c r="I18"/>
  <c r="G18"/>
  <c r="F18"/>
  <c r="E18"/>
  <c r="D18"/>
  <c r="C18"/>
  <c r="B18"/>
  <c r="Q17"/>
  <c r="P17"/>
  <c r="O17"/>
  <c r="N17"/>
  <c r="K17"/>
  <c r="J17"/>
  <c r="I17"/>
  <c r="G17"/>
  <c r="F17"/>
  <c r="E17"/>
  <c r="D17"/>
  <c r="C17"/>
  <c r="B17"/>
  <c r="Q16"/>
  <c r="P16"/>
  <c r="O16"/>
  <c r="N16"/>
  <c r="K16"/>
  <c r="J16"/>
  <c r="I16"/>
  <c r="G16"/>
  <c r="F16"/>
  <c r="E16"/>
  <c r="D16"/>
  <c r="C16"/>
  <c r="B16"/>
  <c r="Q15"/>
  <c r="P15"/>
  <c r="O15"/>
  <c r="N15"/>
  <c r="K15"/>
  <c r="J15"/>
  <c r="I15"/>
  <c r="G15"/>
  <c r="F15"/>
  <c r="E15"/>
  <c r="D15"/>
  <c r="C15"/>
  <c r="B15"/>
  <c r="Q14"/>
  <c r="P14"/>
  <c r="O14"/>
  <c r="N14"/>
  <c r="K14"/>
  <c r="J14"/>
  <c r="I14"/>
  <c r="G14"/>
  <c r="F14"/>
  <c r="E14"/>
  <c r="D14"/>
  <c r="C14"/>
  <c r="B14"/>
  <c r="Q13"/>
  <c r="P13"/>
  <c r="O13"/>
  <c r="N13"/>
  <c r="K13"/>
  <c r="J13"/>
  <c r="I13"/>
  <c r="G13"/>
  <c r="F13"/>
  <c r="E13"/>
  <c r="D13"/>
  <c r="C13"/>
  <c r="B13"/>
  <c r="Q12"/>
  <c r="P12"/>
  <c r="O12"/>
  <c r="N12"/>
  <c r="K12"/>
  <c r="J12"/>
  <c r="I12"/>
  <c r="G12"/>
  <c r="F12"/>
  <c r="E12"/>
  <c r="D12"/>
  <c r="C12"/>
  <c r="B12"/>
  <c r="Q11"/>
  <c r="P11"/>
  <c r="O11"/>
  <c r="N11"/>
  <c r="K11"/>
  <c r="J11"/>
  <c r="I11"/>
  <c r="G11"/>
  <c r="F11"/>
  <c r="E11"/>
  <c r="D11"/>
  <c r="C11"/>
  <c r="B11"/>
  <c r="Q10"/>
  <c r="P10"/>
  <c r="O10"/>
  <c r="N10"/>
  <c r="K10"/>
  <c r="J10"/>
  <c r="I10"/>
  <c r="G10"/>
  <c r="F10"/>
  <c r="E10"/>
  <c r="D10"/>
  <c r="C10"/>
  <c r="B10"/>
  <c r="Q9"/>
  <c r="P9"/>
  <c r="O9"/>
  <c r="N9"/>
  <c r="K9"/>
  <c r="J9"/>
  <c r="I9"/>
  <c r="G9"/>
  <c r="F9"/>
  <c r="E9"/>
  <c r="D9"/>
  <c r="C9"/>
  <c r="B9"/>
  <c r="Q8"/>
  <c r="P8"/>
  <c r="O8"/>
  <c r="N8"/>
  <c r="K8"/>
  <c r="J8"/>
  <c r="I8"/>
  <c r="G8"/>
  <c r="F8"/>
  <c r="E8"/>
  <c r="D8"/>
  <c r="C8"/>
  <c r="B8"/>
  <c r="Q7"/>
  <c r="P7"/>
  <c r="O7"/>
  <c r="N7"/>
  <c r="K7"/>
  <c r="J7"/>
  <c r="I7"/>
  <c r="G7"/>
  <c r="F7"/>
  <c r="E7"/>
  <c r="D7"/>
  <c r="C7"/>
  <c r="B7"/>
  <c r="Q6"/>
  <c r="P6"/>
  <c r="O6"/>
  <c r="N6"/>
  <c r="K6"/>
  <c r="J6"/>
  <c r="I6"/>
  <c r="G6"/>
  <c r="F6"/>
  <c r="E6"/>
  <c r="D6"/>
  <c r="C6"/>
  <c r="B6"/>
  <c r="Q5"/>
  <c r="P5"/>
  <c r="O5"/>
  <c r="N5"/>
  <c r="K5"/>
  <c r="J5"/>
  <c r="I5"/>
  <c r="G5"/>
  <c r="F5"/>
  <c r="E5"/>
  <c r="D5"/>
  <c r="C5"/>
  <c r="B5"/>
  <c r="Q4"/>
  <c r="P4"/>
  <c r="O4"/>
  <c r="N4"/>
  <c r="K4"/>
  <c r="J4"/>
  <c r="I4"/>
  <c r="G4"/>
  <c r="F4"/>
  <c r="E4"/>
  <c r="D4"/>
  <c r="C4"/>
  <c r="B4"/>
  <c r="Q3"/>
  <c r="P3"/>
  <c r="O3"/>
  <c r="N3"/>
  <c r="K3"/>
  <c r="J3"/>
  <c r="I3"/>
  <c r="G3"/>
  <c r="F3"/>
  <c r="E3"/>
  <c r="D3"/>
  <c r="C3"/>
  <c r="B3"/>
  <c r="Q2"/>
  <c r="P2"/>
  <c r="O2"/>
  <c r="N2"/>
  <c r="K2"/>
  <c r="J2"/>
  <c r="I2"/>
  <c r="G2"/>
  <c r="F2"/>
  <c r="E2"/>
  <c r="D2"/>
  <c r="C2"/>
  <c r="B2"/>
  <c r="Q1"/>
  <c r="P1"/>
  <c r="N1"/>
  <c r="K1"/>
  <c r="J1"/>
  <c r="I1"/>
  <c r="G1"/>
  <c r="F1"/>
  <c r="E1"/>
  <c r="D1"/>
  <c r="C1"/>
  <c r="B1"/>
  <c r="G113" i="28"/>
  <c r="G110"/>
  <c r="F110"/>
  <c r="E110"/>
  <c r="D110"/>
  <c r="G109"/>
  <c r="F109"/>
  <c r="E109"/>
  <c r="D109"/>
  <c r="G108"/>
  <c r="F108"/>
  <c r="E108"/>
  <c r="D108"/>
  <c r="G107"/>
  <c r="F107"/>
  <c r="E107"/>
  <c r="D107"/>
  <c r="G106"/>
  <c r="F106"/>
  <c r="E106"/>
  <c r="D106"/>
  <c r="G105"/>
  <c r="F105"/>
  <c r="E105"/>
  <c r="D105"/>
  <c r="G104"/>
  <c r="F104"/>
  <c r="E104"/>
  <c r="D104"/>
  <c r="G103"/>
  <c r="F103"/>
  <c r="E103"/>
  <c r="D103"/>
  <c r="G102"/>
  <c r="F102"/>
  <c r="E102"/>
  <c r="D102"/>
  <c r="G101"/>
  <c r="F101"/>
  <c r="E101"/>
  <c r="D101"/>
  <c r="G100"/>
  <c r="F100"/>
  <c r="E100"/>
  <c r="D100"/>
  <c r="G99"/>
  <c r="F99"/>
  <c r="E99"/>
  <c r="D99"/>
  <c r="G98"/>
  <c r="F98"/>
  <c r="E98"/>
  <c r="D98"/>
  <c r="G97"/>
  <c r="F97"/>
  <c r="E97"/>
  <c r="D97"/>
  <c r="G96"/>
  <c r="F96"/>
  <c r="E96"/>
  <c r="D96"/>
  <c r="G95"/>
  <c r="F95"/>
  <c r="E95"/>
  <c r="D95"/>
  <c r="G94"/>
  <c r="F94"/>
  <c r="E94"/>
  <c r="D94"/>
  <c r="G93"/>
  <c r="F93"/>
  <c r="E93"/>
  <c r="D93"/>
  <c r="G92"/>
  <c r="F92"/>
  <c r="E92"/>
  <c r="D92"/>
  <c r="G91"/>
  <c r="F91"/>
  <c r="E91"/>
  <c r="D91"/>
  <c r="G90"/>
  <c r="F90"/>
  <c r="E90"/>
  <c r="D90"/>
  <c r="G89"/>
  <c r="F89"/>
  <c r="E89"/>
  <c r="D89"/>
  <c r="G88"/>
  <c r="F88"/>
  <c r="E88"/>
  <c r="D88"/>
  <c r="G87"/>
  <c r="F87"/>
  <c r="E87"/>
  <c r="D87"/>
  <c r="G86"/>
  <c r="F86"/>
  <c r="E86"/>
  <c r="D86"/>
  <c r="G85"/>
  <c r="F85"/>
  <c r="E85"/>
  <c r="D85"/>
  <c r="G84"/>
  <c r="F84"/>
  <c r="E84"/>
  <c r="D84"/>
  <c r="G83"/>
  <c r="F83"/>
  <c r="E83"/>
  <c r="D83"/>
  <c r="G82"/>
  <c r="F82"/>
  <c r="E82"/>
  <c r="D82"/>
  <c r="G81"/>
  <c r="F81"/>
  <c r="E81"/>
  <c r="D81"/>
  <c r="G80"/>
  <c r="F80"/>
  <c r="E80"/>
  <c r="D80"/>
  <c r="G79"/>
  <c r="F79"/>
  <c r="E79"/>
  <c r="D79"/>
  <c r="G78"/>
  <c r="F78"/>
  <c r="E78"/>
  <c r="D78"/>
  <c r="G77"/>
  <c r="F77"/>
  <c r="E77"/>
  <c r="D77"/>
  <c r="G76"/>
  <c r="F76"/>
  <c r="E76"/>
  <c r="D76"/>
  <c r="G75"/>
  <c r="F75"/>
  <c r="E75"/>
  <c r="D75"/>
  <c r="G71"/>
  <c r="F71"/>
  <c r="E71"/>
  <c r="D71"/>
  <c r="G70"/>
  <c r="F70"/>
  <c r="E70"/>
  <c r="D70"/>
  <c r="G69"/>
  <c r="F69"/>
  <c r="E69"/>
  <c r="D69"/>
  <c r="G68"/>
  <c r="F68"/>
  <c r="E68"/>
  <c r="D68"/>
  <c r="G67"/>
  <c r="F67"/>
  <c r="E67"/>
  <c r="D67"/>
  <c r="G66"/>
  <c r="F66"/>
  <c r="E66"/>
  <c r="D66"/>
  <c r="G65"/>
  <c r="F65"/>
  <c r="E65"/>
  <c r="D65"/>
  <c r="G64"/>
  <c r="F64"/>
  <c r="E64"/>
  <c r="D64"/>
  <c r="G63"/>
  <c r="F63"/>
  <c r="E63"/>
  <c r="D63"/>
  <c r="G62"/>
  <c r="F62"/>
  <c r="E62"/>
  <c r="D62"/>
  <c r="G61"/>
  <c r="F61"/>
  <c r="E61"/>
  <c r="D61"/>
  <c r="G60"/>
  <c r="F60"/>
  <c r="E60"/>
  <c r="D60"/>
  <c r="G59"/>
  <c r="F59"/>
  <c r="E59"/>
  <c r="D59"/>
  <c r="G58"/>
  <c r="F58"/>
  <c r="E58"/>
  <c r="D58"/>
  <c r="G57"/>
  <c r="F57"/>
  <c r="E57"/>
  <c r="D57"/>
  <c r="G56"/>
  <c r="F56"/>
  <c r="E56"/>
  <c r="D56"/>
  <c r="G55"/>
  <c r="F55"/>
  <c r="E55"/>
  <c r="D55"/>
  <c r="G54"/>
  <c r="F54"/>
  <c r="E54"/>
  <c r="D54"/>
  <c r="G53"/>
  <c r="F53"/>
  <c r="E53"/>
  <c r="D53"/>
  <c r="G52"/>
  <c r="F52"/>
  <c r="E52"/>
  <c r="D52"/>
  <c r="G51"/>
  <c r="F51"/>
  <c r="E51"/>
  <c r="D51"/>
  <c r="G50"/>
  <c r="F50"/>
  <c r="E50"/>
  <c r="D50"/>
  <c r="G49"/>
  <c r="F49"/>
  <c r="E49"/>
  <c r="D49"/>
  <c r="G48"/>
  <c r="F48"/>
  <c r="E48"/>
  <c r="D48"/>
  <c r="G47"/>
  <c r="F47"/>
  <c r="E47"/>
  <c r="D47"/>
  <c r="G46"/>
  <c r="F46"/>
  <c r="E46"/>
  <c r="D46"/>
  <c r="G45"/>
  <c r="F45"/>
  <c r="E45"/>
  <c r="D45"/>
  <c r="G44"/>
  <c r="F44"/>
  <c r="E44"/>
  <c r="D44"/>
  <c r="G43"/>
  <c r="F43"/>
  <c r="E43"/>
  <c r="D43"/>
  <c r="G42"/>
  <c r="E42"/>
  <c r="D42"/>
  <c r="G41"/>
  <c r="F41"/>
  <c r="E41"/>
  <c r="D41"/>
  <c r="G40"/>
  <c r="F40"/>
  <c r="E40"/>
  <c r="D40"/>
  <c r="G39"/>
  <c r="F39"/>
  <c r="E39"/>
  <c r="D39"/>
  <c r="G38"/>
  <c r="F38"/>
  <c r="E38"/>
  <c r="D38"/>
  <c r="G37"/>
  <c r="F37"/>
  <c r="E37"/>
  <c r="D37"/>
  <c r="G36"/>
  <c r="F36"/>
  <c r="E36"/>
  <c r="D36"/>
  <c r="G35"/>
  <c r="F35"/>
  <c r="E35"/>
  <c r="D35"/>
  <c r="G34"/>
  <c r="F34"/>
  <c r="E34"/>
  <c r="D34"/>
  <c r="G33"/>
  <c r="F33"/>
  <c r="E33"/>
  <c r="D33"/>
  <c r="G32"/>
  <c r="F32"/>
  <c r="E32"/>
  <c r="D32"/>
  <c r="G31"/>
  <c r="F31"/>
  <c r="E31"/>
  <c r="D31"/>
  <c r="G30"/>
  <c r="F30"/>
  <c r="E30"/>
  <c r="D30"/>
  <c r="G29"/>
  <c r="F29"/>
  <c r="E29"/>
  <c r="D29"/>
  <c r="G28"/>
  <c r="F28"/>
  <c r="E28"/>
  <c r="D28"/>
  <c r="G27"/>
  <c r="F27"/>
  <c r="E27"/>
  <c r="D27"/>
  <c r="G26"/>
  <c r="F26"/>
  <c r="E26"/>
  <c r="D26"/>
  <c r="G25"/>
  <c r="E25"/>
  <c r="D25"/>
  <c r="G24"/>
  <c r="F24"/>
  <c r="E24"/>
  <c r="D24"/>
  <c r="G23"/>
  <c r="F23"/>
  <c r="E23"/>
  <c r="D23"/>
  <c r="G22"/>
  <c r="F22"/>
  <c r="E22"/>
  <c r="D22"/>
  <c r="G21"/>
  <c r="F21"/>
  <c r="E21"/>
  <c r="D21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G14"/>
  <c r="F14"/>
  <c r="E14"/>
  <c r="D14"/>
  <c r="G13"/>
  <c r="E13"/>
  <c r="D13"/>
  <c r="G12"/>
  <c r="F12"/>
  <c r="E12"/>
  <c r="D12"/>
  <c r="G11"/>
  <c r="F11"/>
  <c r="E11"/>
  <c r="D11"/>
  <c r="G10"/>
  <c r="F10"/>
  <c r="E10"/>
  <c r="D10"/>
  <c r="G9"/>
  <c r="F9"/>
  <c r="E9"/>
  <c r="D9"/>
  <c r="G8"/>
  <c r="F8"/>
  <c r="E8"/>
  <c r="D8"/>
  <c r="G7"/>
  <c r="F7"/>
  <c r="E7"/>
  <c r="D7"/>
  <c r="G6"/>
  <c r="F6"/>
  <c r="E6"/>
  <c r="D6"/>
  <c r="G5"/>
  <c r="F5"/>
  <c r="E5"/>
  <c r="D5"/>
  <c r="G4"/>
  <c r="F4"/>
  <c r="E4"/>
  <c r="D4"/>
  <c r="O320" i="30"/>
  <c r="N320"/>
  <c r="M320"/>
  <c r="L320"/>
  <c r="K320"/>
  <c r="J320"/>
  <c r="I320"/>
  <c r="F320"/>
  <c r="E320"/>
  <c r="D320"/>
  <c r="C320"/>
  <c r="O319"/>
  <c r="N319"/>
  <c r="M319"/>
  <c r="L319"/>
  <c r="K319"/>
  <c r="J319"/>
  <c r="I319"/>
  <c r="F319"/>
  <c r="E319"/>
  <c r="D319"/>
  <c r="C319"/>
  <c r="O318"/>
  <c r="N318"/>
  <c r="M318"/>
  <c r="L318"/>
  <c r="K318"/>
  <c r="J318"/>
  <c r="I318"/>
  <c r="F318"/>
  <c r="E318"/>
  <c r="D318"/>
  <c r="C318"/>
  <c r="O317"/>
  <c r="N317"/>
  <c r="M317"/>
  <c r="L317"/>
  <c r="K317"/>
  <c r="J317"/>
  <c r="I317"/>
  <c r="F317"/>
  <c r="E317"/>
  <c r="D317"/>
  <c r="C317"/>
  <c r="O316"/>
  <c r="N316"/>
  <c r="M316"/>
  <c r="L316"/>
  <c r="K316"/>
  <c r="J316"/>
  <c r="I316"/>
  <c r="F316"/>
  <c r="E316"/>
  <c r="D316"/>
  <c r="C316"/>
  <c r="O315"/>
  <c r="N315"/>
  <c r="M315"/>
  <c r="L315"/>
  <c r="K315"/>
  <c r="J315"/>
  <c r="I315"/>
  <c r="O314"/>
  <c r="N314"/>
  <c r="M314"/>
  <c r="L314"/>
  <c r="K314"/>
  <c r="J314"/>
  <c r="I314"/>
  <c r="F314"/>
  <c r="E314"/>
  <c r="D314"/>
  <c r="C314"/>
  <c r="O313"/>
  <c r="N313"/>
  <c r="M313"/>
  <c r="L313"/>
  <c r="K313"/>
  <c r="J313"/>
  <c r="I313"/>
  <c r="F313"/>
  <c r="E313"/>
  <c r="D313"/>
  <c r="C313"/>
  <c r="O312"/>
  <c r="N312"/>
  <c r="M312"/>
  <c r="L312"/>
  <c r="K312"/>
  <c r="J312"/>
  <c r="I312"/>
  <c r="F312"/>
  <c r="E312"/>
  <c r="D312"/>
  <c r="C312"/>
  <c r="O311"/>
  <c r="N311"/>
  <c r="M311"/>
  <c r="L311"/>
  <c r="K311"/>
  <c r="J311"/>
  <c r="I311"/>
  <c r="F311"/>
  <c r="E311"/>
  <c r="D311"/>
  <c r="C311"/>
  <c r="O310"/>
  <c r="N310"/>
  <c r="M310"/>
  <c r="L310"/>
  <c r="K310"/>
  <c r="J310"/>
  <c r="I310"/>
  <c r="F310"/>
  <c r="E310"/>
  <c r="D310"/>
  <c r="C310"/>
  <c r="O309"/>
  <c r="N309"/>
  <c r="M309"/>
  <c r="L309"/>
  <c r="K309"/>
  <c r="J309"/>
  <c r="I309"/>
  <c r="F309"/>
  <c r="E309"/>
  <c r="D309"/>
  <c r="C309"/>
  <c r="O308"/>
  <c r="N308"/>
  <c r="M308"/>
  <c r="L308"/>
  <c r="K308"/>
  <c r="J308"/>
  <c r="I308"/>
  <c r="F308"/>
  <c r="E308"/>
  <c r="D308"/>
  <c r="C308"/>
  <c r="O307"/>
  <c r="N307"/>
  <c r="M307"/>
  <c r="L307"/>
  <c r="K307"/>
  <c r="J307"/>
  <c r="I307"/>
  <c r="F307"/>
  <c r="E307"/>
  <c r="D307"/>
  <c r="C307"/>
  <c r="O306"/>
  <c r="N306"/>
  <c r="M306"/>
  <c r="L306"/>
  <c r="K306"/>
  <c r="J306"/>
  <c r="I306"/>
  <c r="F306"/>
  <c r="E306"/>
  <c r="D306"/>
  <c r="C306"/>
  <c r="O305"/>
  <c r="N305"/>
  <c r="M305"/>
  <c r="L305"/>
  <c r="K305"/>
  <c r="J305"/>
  <c r="I305"/>
  <c r="F305"/>
  <c r="E305"/>
  <c r="D305"/>
  <c r="C305"/>
  <c r="O304"/>
  <c r="N304"/>
  <c r="M304"/>
  <c r="L304"/>
  <c r="K304"/>
  <c r="J304"/>
  <c r="I304"/>
  <c r="F304"/>
  <c r="E304"/>
  <c r="D304"/>
  <c r="C304"/>
  <c r="O303"/>
  <c r="N303"/>
  <c r="M303"/>
  <c r="L303"/>
  <c r="K303"/>
  <c r="J303"/>
  <c r="I303"/>
  <c r="F303"/>
  <c r="E303"/>
  <c r="D303"/>
  <c r="C303"/>
  <c r="O302"/>
  <c r="N302"/>
  <c r="M302"/>
  <c r="L302"/>
  <c r="K302"/>
  <c r="J302"/>
  <c r="I302"/>
  <c r="F302"/>
  <c r="E302"/>
  <c r="D302"/>
  <c r="C302"/>
  <c r="O301"/>
  <c r="N301"/>
  <c r="M301"/>
  <c r="L301"/>
  <c r="K301"/>
  <c r="J301"/>
  <c r="I301"/>
  <c r="F301"/>
  <c r="E301"/>
  <c r="D301"/>
  <c r="C301"/>
  <c r="O300"/>
  <c r="N300"/>
  <c r="M300"/>
  <c r="L300"/>
  <c r="K300"/>
  <c r="J300"/>
  <c r="I300"/>
  <c r="F300"/>
  <c r="E300"/>
  <c r="D300"/>
  <c r="C300"/>
  <c r="O299"/>
  <c r="N299"/>
  <c r="M299"/>
  <c r="L299"/>
  <c r="K299"/>
  <c r="J299"/>
  <c r="I299"/>
  <c r="F299"/>
  <c r="E299"/>
  <c r="D299"/>
  <c r="C299"/>
  <c r="O298"/>
  <c r="N298"/>
  <c r="M298"/>
  <c r="L298"/>
  <c r="K298"/>
  <c r="J298"/>
  <c r="I298"/>
  <c r="F298"/>
  <c r="E298"/>
  <c r="D298"/>
  <c r="C298"/>
  <c r="U297"/>
  <c r="Q297"/>
  <c r="P297"/>
  <c r="O297"/>
  <c r="N297"/>
  <c r="M297"/>
  <c r="L297"/>
  <c r="K297"/>
  <c r="J297"/>
  <c r="I297"/>
  <c r="U296"/>
  <c r="Q296"/>
  <c r="P296"/>
  <c r="O296"/>
  <c r="N296"/>
  <c r="M296"/>
  <c r="L296"/>
  <c r="K296"/>
  <c r="J296"/>
  <c r="I296"/>
  <c r="U295"/>
  <c r="Q295"/>
  <c r="P295"/>
  <c r="O295"/>
  <c r="N295"/>
  <c r="M295"/>
  <c r="L295"/>
  <c r="K295"/>
  <c r="J295"/>
  <c r="I295"/>
  <c r="U294"/>
  <c r="Q294"/>
  <c r="P294"/>
  <c r="O294"/>
  <c r="N294"/>
  <c r="M294"/>
  <c r="L294"/>
  <c r="K294"/>
  <c r="J294"/>
  <c r="I294"/>
  <c r="U293"/>
  <c r="Q293"/>
  <c r="P293"/>
  <c r="O293"/>
  <c r="N293"/>
  <c r="M293"/>
  <c r="L293"/>
  <c r="K293"/>
  <c r="J293"/>
  <c r="I293"/>
  <c r="O292"/>
  <c r="N292"/>
  <c r="M292"/>
  <c r="L292"/>
  <c r="K292"/>
  <c r="J292"/>
  <c r="I292"/>
  <c r="F292"/>
  <c r="E292"/>
  <c r="D292"/>
  <c r="C292"/>
  <c r="U291"/>
  <c r="Q291"/>
  <c r="P291"/>
  <c r="O291"/>
  <c r="N291"/>
  <c r="M291"/>
  <c r="L291"/>
  <c r="K291"/>
  <c r="J291"/>
  <c r="I291"/>
  <c r="U290"/>
  <c r="Q290"/>
  <c r="P290"/>
  <c r="O290"/>
  <c r="N290"/>
  <c r="M290"/>
  <c r="L290"/>
  <c r="K290"/>
  <c r="J290"/>
  <c r="I290"/>
  <c r="V289"/>
  <c r="U289"/>
  <c r="Q289"/>
  <c r="P289"/>
  <c r="O289"/>
  <c r="N289"/>
  <c r="M289"/>
  <c r="L289"/>
  <c r="K289"/>
  <c r="J289"/>
  <c r="I289"/>
  <c r="F289"/>
  <c r="E289"/>
  <c r="D289"/>
  <c r="C289"/>
  <c r="U288"/>
  <c r="Q288"/>
  <c r="P288"/>
  <c r="O288"/>
  <c r="N288"/>
  <c r="M288"/>
  <c r="L288"/>
  <c r="K288"/>
  <c r="J288"/>
  <c r="I288"/>
  <c r="V287"/>
  <c r="U287"/>
  <c r="Q287"/>
  <c r="P287"/>
  <c r="O287"/>
  <c r="N287"/>
  <c r="M287"/>
  <c r="L287"/>
  <c r="K287"/>
  <c r="J287"/>
  <c r="I287"/>
  <c r="F287"/>
  <c r="E287"/>
  <c r="D287"/>
  <c r="C287"/>
  <c r="U286"/>
  <c r="Q286"/>
  <c r="P286"/>
  <c r="O286"/>
  <c r="N286"/>
  <c r="M286"/>
  <c r="L286"/>
  <c r="K286"/>
  <c r="J286"/>
  <c r="I286"/>
  <c r="V285"/>
  <c r="U285"/>
  <c r="Q285"/>
  <c r="P285"/>
  <c r="O285"/>
  <c r="N285"/>
  <c r="M285"/>
  <c r="L285"/>
  <c r="K285"/>
  <c r="J285"/>
  <c r="I285"/>
  <c r="F285"/>
  <c r="E285"/>
  <c r="D285"/>
  <c r="U284"/>
  <c r="Q284"/>
  <c r="P284"/>
  <c r="O284"/>
  <c r="N284"/>
  <c r="M284"/>
  <c r="L284"/>
  <c r="K284"/>
  <c r="J284"/>
  <c r="I284"/>
  <c r="V283"/>
  <c r="U283"/>
  <c r="Q283"/>
  <c r="P283"/>
  <c r="O283"/>
  <c r="N283"/>
  <c r="M283"/>
  <c r="L283"/>
  <c r="K283"/>
  <c r="J283"/>
  <c r="I283"/>
  <c r="F283"/>
  <c r="E283"/>
  <c r="D283"/>
  <c r="C283"/>
  <c r="U282"/>
  <c r="Q282"/>
  <c r="P282"/>
  <c r="O282"/>
  <c r="N282"/>
  <c r="M282"/>
  <c r="L282"/>
  <c r="K282"/>
  <c r="J282"/>
  <c r="I282"/>
  <c r="V281"/>
  <c r="U281"/>
  <c r="Q281"/>
  <c r="P281"/>
  <c r="O281"/>
  <c r="N281"/>
  <c r="M281"/>
  <c r="L281"/>
  <c r="K281"/>
  <c r="J281"/>
  <c r="I281"/>
  <c r="F281"/>
  <c r="E281"/>
  <c r="D281"/>
  <c r="C281"/>
  <c r="U280"/>
  <c r="Q280"/>
  <c r="P280"/>
  <c r="O280"/>
  <c r="N280"/>
  <c r="M280"/>
  <c r="L280"/>
  <c r="K280"/>
  <c r="J280"/>
  <c r="I280"/>
  <c r="V279"/>
  <c r="U279"/>
  <c r="Q279"/>
  <c r="P279"/>
  <c r="O279"/>
  <c r="N279"/>
  <c r="M279"/>
  <c r="L279"/>
  <c r="K279"/>
  <c r="J279"/>
  <c r="I279"/>
  <c r="F279"/>
  <c r="E279"/>
  <c r="D279"/>
  <c r="C279"/>
  <c r="U278"/>
  <c r="Q278"/>
  <c r="P278"/>
  <c r="O278"/>
  <c r="N278"/>
  <c r="M278"/>
  <c r="L278"/>
  <c r="K278"/>
  <c r="J278"/>
  <c r="I278"/>
  <c r="V277"/>
  <c r="U277"/>
  <c r="Q277"/>
  <c r="P277"/>
  <c r="O277"/>
  <c r="N277"/>
  <c r="M277"/>
  <c r="L277"/>
  <c r="K277"/>
  <c r="J277"/>
  <c r="I277"/>
  <c r="F277"/>
  <c r="E277"/>
  <c r="D277"/>
  <c r="C277"/>
  <c r="U276"/>
  <c r="Q276"/>
  <c r="P276"/>
  <c r="O276"/>
  <c r="N276"/>
  <c r="M276"/>
  <c r="L276"/>
  <c r="K276"/>
  <c r="J276"/>
  <c r="I276"/>
  <c r="V275"/>
  <c r="U275"/>
  <c r="Q275"/>
  <c r="P275"/>
  <c r="O275"/>
  <c r="N275"/>
  <c r="M275"/>
  <c r="L275"/>
  <c r="K275"/>
  <c r="J275"/>
  <c r="I275"/>
  <c r="F275"/>
  <c r="E275"/>
  <c r="D275"/>
  <c r="C275"/>
  <c r="U274"/>
  <c r="Q274"/>
  <c r="P274"/>
  <c r="O274"/>
  <c r="N274"/>
  <c r="M274"/>
  <c r="L274"/>
  <c r="K274"/>
  <c r="J274"/>
  <c r="I274"/>
  <c r="V273"/>
  <c r="U273"/>
  <c r="Q273"/>
  <c r="P273"/>
  <c r="O273"/>
  <c r="N273"/>
  <c r="M273"/>
  <c r="L273"/>
  <c r="K273"/>
  <c r="J273"/>
  <c r="I273"/>
  <c r="F273"/>
  <c r="E273"/>
  <c r="D273"/>
  <c r="C273"/>
  <c r="V272"/>
  <c r="U272"/>
  <c r="Q272"/>
  <c r="P272"/>
  <c r="O272"/>
  <c r="N272"/>
  <c r="M272"/>
  <c r="L272"/>
  <c r="K272"/>
  <c r="J272"/>
  <c r="I272"/>
  <c r="F272"/>
  <c r="E272"/>
  <c r="D272"/>
  <c r="C272"/>
  <c r="V271"/>
  <c r="U271"/>
  <c r="Q271"/>
  <c r="P271"/>
  <c r="O271"/>
  <c r="N271"/>
  <c r="M271"/>
  <c r="L271"/>
  <c r="K271"/>
  <c r="J271"/>
  <c r="I271"/>
  <c r="F271"/>
  <c r="E271"/>
  <c r="D271"/>
  <c r="C271"/>
  <c r="V270"/>
  <c r="U270"/>
  <c r="Q270"/>
  <c r="P270"/>
  <c r="O270"/>
  <c r="N270"/>
  <c r="M270"/>
  <c r="L270"/>
  <c r="K270"/>
  <c r="J270"/>
  <c r="I270"/>
  <c r="F270"/>
  <c r="E270"/>
  <c r="D270"/>
  <c r="C270"/>
  <c r="U269"/>
  <c r="P269"/>
  <c r="O269"/>
  <c r="N269"/>
  <c r="M269"/>
  <c r="L269"/>
  <c r="K269"/>
  <c r="J269"/>
  <c r="I269"/>
  <c r="V268"/>
  <c r="U268"/>
  <c r="Q268"/>
  <c r="P268"/>
  <c r="O268"/>
  <c r="N268"/>
  <c r="M268"/>
  <c r="L268"/>
  <c r="K268"/>
  <c r="J268"/>
  <c r="I268"/>
  <c r="E268"/>
  <c r="D268"/>
  <c r="C268"/>
  <c r="F268" s="1"/>
  <c r="U267"/>
  <c r="Q267"/>
  <c r="P267"/>
  <c r="O267"/>
  <c r="N267"/>
  <c r="M267"/>
  <c r="L267"/>
  <c r="K267"/>
  <c r="J267"/>
  <c r="I267"/>
  <c r="U266"/>
  <c r="Q266"/>
  <c r="P266"/>
  <c r="O266"/>
  <c r="N266"/>
  <c r="M266"/>
  <c r="L266"/>
  <c r="K266"/>
  <c r="J266"/>
  <c r="I266"/>
  <c r="V265"/>
  <c r="U265"/>
  <c r="Q265"/>
  <c r="P265"/>
  <c r="O265"/>
  <c r="N265"/>
  <c r="M265"/>
  <c r="L265"/>
  <c r="K265"/>
  <c r="J265"/>
  <c r="I265"/>
  <c r="F265"/>
  <c r="E265"/>
  <c r="D265"/>
  <c r="C265"/>
  <c r="V264"/>
  <c r="V262"/>
  <c r="O262"/>
  <c r="N262"/>
  <c r="M262"/>
  <c r="L262"/>
  <c r="K262"/>
  <c r="J262"/>
  <c r="I262"/>
  <c r="F262"/>
  <c r="E262"/>
  <c r="D262"/>
  <c r="O261"/>
  <c r="N261"/>
  <c r="M261"/>
  <c r="L261"/>
  <c r="K261"/>
  <c r="J261"/>
  <c r="I261"/>
  <c r="F261"/>
  <c r="E261"/>
  <c r="D261"/>
  <c r="C261"/>
  <c r="O260"/>
  <c r="N260"/>
  <c r="M260"/>
  <c r="L260"/>
  <c r="K260"/>
  <c r="J260"/>
  <c r="I260"/>
  <c r="F260"/>
  <c r="E260"/>
  <c r="D260"/>
  <c r="C260"/>
  <c r="O259"/>
  <c r="N259"/>
  <c r="M259"/>
  <c r="L259"/>
  <c r="K259"/>
  <c r="J259"/>
  <c r="I259"/>
  <c r="F259"/>
  <c r="E259"/>
  <c r="C259"/>
  <c r="U258"/>
  <c r="Q258"/>
  <c r="P258"/>
  <c r="O258"/>
  <c r="N258"/>
  <c r="M258"/>
  <c r="L258"/>
  <c r="K258"/>
  <c r="J258"/>
  <c r="I258"/>
  <c r="V257"/>
  <c r="U257"/>
  <c r="Q257"/>
  <c r="P257"/>
  <c r="O257"/>
  <c r="N257"/>
  <c r="M257"/>
  <c r="L257"/>
  <c r="K257"/>
  <c r="J257"/>
  <c r="I257"/>
  <c r="F257"/>
  <c r="E257"/>
  <c r="D257"/>
  <c r="U256"/>
  <c r="Q256"/>
  <c r="P256"/>
  <c r="O256"/>
  <c r="N256"/>
  <c r="M256"/>
  <c r="L256"/>
  <c r="K256"/>
  <c r="J256"/>
  <c r="I256"/>
  <c r="U255"/>
  <c r="Q255"/>
  <c r="P255"/>
  <c r="O255"/>
  <c r="N255"/>
  <c r="M255"/>
  <c r="L255"/>
  <c r="K255"/>
  <c r="J255"/>
  <c r="I255"/>
  <c r="U254"/>
  <c r="Q254"/>
  <c r="P254"/>
  <c r="O254"/>
  <c r="N254"/>
  <c r="M254"/>
  <c r="L254"/>
  <c r="K254"/>
  <c r="J254"/>
  <c r="I254"/>
  <c r="U253"/>
  <c r="Q253"/>
  <c r="P253"/>
  <c r="O253"/>
  <c r="N253"/>
  <c r="M253"/>
  <c r="L253"/>
  <c r="K253"/>
  <c r="J253"/>
  <c r="I253"/>
  <c r="V252"/>
  <c r="U252"/>
  <c r="Q252"/>
  <c r="P252"/>
  <c r="O252"/>
  <c r="N252"/>
  <c r="M252"/>
  <c r="L252"/>
  <c r="K252"/>
  <c r="J252"/>
  <c r="I252"/>
  <c r="F252"/>
  <c r="E252"/>
  <c r="D252"/>
  <c r="V251"/>
  <c r="U251"/>
  <c r="Q251"/>
  <c r="P251"/>
  <c r="O251"/>
  <c r="N251"/>
  <c r="M251"/>
  <c r="L251"/>
  <c r="K251"/>
  <c r="J251"/>
  <c r="I251"/>
  <c r="F251"/>
  <c r="E251"/>
  <c r="C251"/>
  <c r="V250"/>
  <c r="U250"/>
  <c r="Q250"/>
  <c r="P250"/>
  <c r="O250"/>
  <c r="N250"/>
  <c r="M250"/>
  <c r="L250"/>
  <c r="K250"/>
  <c r="J250"/>
  <c r="I250"/>
  <c r="F250"/>
  <c r="E250"/>
  <c r="C250"/>
  <c r="V249"/>
  <c r="U249"/>
  <c r="Q249"/>
  <c r="P249"/>
  <c r="O249"/>
  <c r="N249"/>
  <c r="M249"/>
  <c r="L249"/>
  <c r="K249"/>
  <c r="J249"/>
  <c r="I249"/>
  <c r="F249"/>
  <c r="E249"/>
  <c r="C249"/>
  <c r="U248"/>
  <c r="Q248"/>
  <c r="P248"/>
  <c r="O248"/>
  <c r="N248"/>
  <c r="M248"/>
  <c r="L248"/>
  <c r="K248"/>
  <c r="J248"/>
  <c r="I248"/>
  <c r="U247"/>
  <c r="Q247"/>
  <c r="P247"/>
  <c r="O247"/>
  <c r="N247"/>
  <c r="M247"/>
  <c r="L247"/>
  <c r="K247"/>
  <c r="J247"/>
  <c r="I247"/>
  <c r="U246"/>
  <c r="Q246"/>
  <c r="P246"/>
  <c r="O246"/>
  <c r="N246"/>
  <c r="M246"/>
  <c r="L246"/>
  <c r="K246"/>
  <c r="J246"/>
  <c r="I246"/>
  <c r="V245"/>
  <c r="U245"/>
  <c r="Q245"/>
  <c r="P245"/>
  <c r="O245"/>
  <c r="N245"/>
  <c r="M245"/>
  <c r="L245"/>
  <c r="K245"/>
  <c r="J245"/>
  <c r="I245"/>
  <c r="F245"/>
  <c r="E245"/>
  <c r="D245"/>
  <c r="C245"/>
  <c r="U244"/>
  <c r="Q244"/>
  <c r="P244"/>
  <c r="O244"/>
  <c r="N244"/>
  <c r="M244"/>
  <c r="L244"/>
  <c r="K244"/>
  <c r="J244"/>
  <c r="I244"/>
  <c r="V243"/>
  <c r="U243"/>
  <c r="Q243"/>
  <c r="P243"/>
  <c r="O243"/>
  <c r="N243"/>
  <c r="M243"/>
  <c r="L243"/>
  <c r="K243"/>
  <c r="J243"/>
  <c r="I243"/>
  <c r="F243"/>
  <c r="E243"/>
  <c r="D243"/>
  <c r="C243"/>
  <c r="U242"/>
  <c r="Q242"/>
  <c r="P242"/>
  <c r="O242"/>
  <c r="N242"/>
  <c r="M242"/>
  <c r="L242"/>
  <c r="K242"/>
  <c r="J242"/>
  <c r="I242"/>
  <c r="V241"/>
  <c r="U241"/>
  <c r="Q241"/>
  <c r="P241"/>
  <c r="O241"/>
  <c r="N241"/>
  <c r="M241"/>
  <c r="L241"/>
  <c r="K241"/>
  <c r="J241"/>
  <c r="I241"/>
  <c r="F241"/>
  <c r="E241"/>
  <c r="D241"/>
  <c r="C241"/>
  <c r="V240"/>
  <c r="U240"/>
  <c r="Q240"/>
  <c r="P240"/>
  <c r="O240"/>
  <c r="N240"/>
  <c r="M240"/>
  <c r="L240"/>
  <c r="K240"/>
  <c r="J240"/>
  <c r="I240"/>
  <c r="F240"/>
  <c r="E240"/>
  <c r="D240"/>
  <c r="C240"/>
  <c r="U239"/>
  <c r="Q239"/>
  <c r="P239"/>
  <c r="O239"/>
  <c r="N239"/>
  <c r="M239"/>
  <c r="L239"/>
  <c r="K239"/>
  <c r="J239"/>
  <c r="I239"/>
  <c r="V238"/>
  <c r="U238"/>
  <c r="Q238"/>
  <c r="P238"/>
  <c r="O238"/>
  <c r="N238"/>
  <c r="M238"/>
  <c r="L238"/>
  <c r="K238"/>
  <c r="J238"/>
  <c r="I238"/>
  <c r="F238"/>
  <c r="E238"/>
  <c r="D238"/>
  <c r="C238"/>
  <c r="V237"/>
  <c r="U237"/>
  <c r="Q237"/>
  <c r="P237"/>
  <c r="O237"/>
  <c r="N237"/>
  <c r="M237"/>
  <c r="L237"/>
  <c r="K237"/>
  <c r="J237"/>
  <c r="I237"/>
  <c r="F237"/>
  <c r="E237"/>
  <c r="D237"/>
  <c r="C237"/>
  <c r="U236"/>
  <c r="Q236"/>
  <c r="P236"/>
  <c r="O236"/>
  <c r="N236"/>
  <c r="M236"/>
  <c r="L236"/>
  <c r="K236"/>
  <c r="J236"/>
  <c r="I236"/>
  <c r="U235"/>
  <c r="Q235"/>
  <c r="P235"/>
  <c r="O235"/>
  <c r="N235"/>
  <c r="M235"/>
  <c r="L235"/>
  <c r="K235"/>
  <c r="J235"/>
  <c r="I235"/>
  <c r="V234"/>
  <c r="U234"/>
  <c r="Q234"/>
  <c r="P234"/>
  <c r="O234"/>
  <c r="N234"/>
  <c r="M234"/>
  <c r="L234"/>
  <c r="K234"/>
  <c r="J234"/>
  <c r="I234"/>
  <c r="F234"/>
  <c r="E234"/>
  <c r="D234"/>
  <c r="C234"/>
  <c r="U233"/>
  <c r="Q233"/>
  <c r="P233"/>
  <c r="O233"/>
  <c r="N233"/>
  <c r="M233"/>
  <c r="L233"/>
  <c r="K233"/>
  <c r="J233"/>
  <c r="I233"/>
  <c r="U232"/>
  <c r="Q232"/>
  <c r="P232"/>
  <c r="O232"/>
  <c r="N232"/>
  <c r="M232"/>
  <c r="L232"/>
  <c r="K232"/>
  <c r="J232"/>
  <c r="I232"/>
  <c r="U231"/>
  <c r="Q231"/>
  <c r="P231"/>
  <c r="O231"/>
  <c r="N231"/>
  <c r="M231"/>
  <c r="L231"/>
  <c r="K231"/>
  <c r="J231"/>
  <c r="I231"/>
  <c r="V230"/>
  <c r="U230"/>
  <c r="Q230"/>
  <c r="P230"/>
  <c r="O230"/>
  <c r="N230"/>
  <c r="M230"/>
  <c r="L230"/>
  <c r="K230"/>
  <c r="J230"/>
  <c r="I230"/>
  <c r="F230"/>
  <c r="E230"/>
  <c r="D230"/>
  <c r="C230"/>
  <c r="V229"/>
  <c r="U229"/>
  <c r="Q229"/>
  <c r="P229"/>
  <c r="O229"/>
  <c r="N229"/>
  <c r="M229"/>
  <c r="L229"/>
  <c r="K229"/>
  <c r="J229"/>
  <c r="I229"/>
  <c r="F229"/>
  <c r="E229"/>
  <c r="D229"/>
  <c r="C229"/>
  <c r="U228"/>
  <c r="Q228"/>
  <c r="P228"/>
  <c r="O228"/>
  <c r="N228"/>
  <c r="M228"/>
  <c r="L228"/>
  <c r="K228"/>
  <c r="J228"/>
  <c r="I228"/>
  <c r="U227"/>
  <c r="Q227"/>
  <c r="P227"/>
  <c r="O227"/>
  <c r="N227"/>
  <c r="M227"/>
  <c r="L227"/>
  <c r="K227"/>
  <c r="J227"/>
  <c r="I227"/>
  <c r="V226"/>
  <c r="U226"/>
  <c r="Q226"/>
  <c r="P226"/>
  <c r="O226"/>
  <c r="N226"/>
  <c r="M226"/>
  <c r="L226"/>
  <c r="K226"/>
  <c r="J226"/>
  <c r="I226"/>
  <c r="F226"/>
  <c r="E226"/>
  <c r="D226"/>
  <c r="C226"/>
  <c r="U225"/>
  <c r="Q225"/>
  <c r="P225"/>
  <c r="O225"/>
  <c r="N225"/>
  <c r="M225"/>
  <c r="L225"/>
  <c r="K225"/>
  <c r="J225"/>
  <c r="I225"/>
  <c r="V224"/>
  <c r="U224"/>
  <c r="Q224"/>
  <c r="P224"/>
  <c r="O224"/>
  <c r="N224"/>
  <c r="M224"/>
  <c r="L224"/>
  <c r="K224"/>
  <c r="J224"/>
  <c r="I224"/>
  <c r="F224"/>
  <c r="E224"/>
  <c r="D224"/>
  <c r="C224"/>
  <c r="U223"/>
  <c r="Q223"/>
  <c r="P223"/>
  <c r="O223"/>
  <c r="N223"/>
  <c r="M223"/>
  <c r="L223"/>
  <c r="K223"/>
  <c r="J223"/>
  <c r="I223"/>
  <c r="V222"/>
  <c r="U222"/>
  <c r="Q222"/>
  <c r="P222"/>
  <c r="O222"/>
  <c r="N222"/>
  <c r="M222"/>
  <c r="L222"/>
  <c r="K222"/>
  <c r="J222"/>
  <c r="I222"/>
  <c r="F222"/>
  <c r="E222"/>
  <c r="D222"/>
  <c r="C222"/>
  <c r="U221"/>
  <c r="Q221"/>
  <c r="P221"/>
  <c r="O221"/>
  <c r="N221"/>
  <c r="M221"/>
  <c r="L221"/>
  <c r="K221"/>
  <c r="J221"/>
  <c r="I221"/>
  <c r="U220"/>
  <c r="Q220"/>
  <c r="P220"/>
  <c r="O220"/>
  <c r="N220"/>
  <c r="M220"/>
  <c r="L220"/>
  <c r="K220"/>
  <c r="J220"/>
  <c r="I220"/>
  <c r="U219"/>
  <c r="Q219"/>
  <c r="P219"/>
  <c r="O219"/>
  <c r="N219"/>
  <c r="M219"/>
  <c r="L219"/>
  <c r="K219"/>
  <c r="J219"/>
  <c r="I219"/>
  <c r="V218"/>
  <c r="U218"/>
  <c r="Q218"/>
  <c r="P218"/>
  <c r="O218"/>
  <c r="N218"/>
  <c r="M218"/>
  <c r="L218"/>
  <c r="K218"/>
  <c r="J218"/>
  <c r="I218"/>
  <c r="F218"/>
  <c r="E218"/>
  <c r="D218"/>
  <c r="C218"/>
  <c r="U217"/>
  <c r="Q217"/>
  <c r="P217"/>
  <c r="O217"/>
  <c r="N217"/>
  <c r="M217"/>
  <c r="L217"/>
  <c r="K217"/>
  <c r="J217"/>
  <c r="I217"/>
  <c r="V216"/>
  <c r="U216"/>
  <c r="Q216"/>
  <c r="P216"/>
  <c r="O216"/>
  <c r="N216"/>
  <c r="M216"/>
  <c r="L216"/>
  <c r="K216"/>
  <c r="J216"/>
  <c r="I216"/>
  <c r="F216"/>
  <c r="E216"/>
  <c r="D216"/>
  <c r="C216"/>
  <c r="U215"/>
  <c r="Q215"/>
  <c r="P215"/>
  <c r="O215"/>
  <c r="N215"/>
  <c r="M215"/>
  <c r="L215"/>
  <c r="K215"/>
  <c r="J215"/>
  <c r="I215"/>
  <c r="U214"/>
  <c r="Q214"/>
  <c r="P214"/>
  <c r="O214"/>
  <c r="N214"/>
  <c r="M214"/>
  <c r="L214"/>
  <c r="K214"/>
  <c r="J214"/>
  <c r="I214"/>
  <c r="V213"/>
  <c r="U213"/>
  <c r="Q213"/>
  <c r="P213"/>
  <c r="O213"/>
  <c r="N213"/>
  <c r="M213"/>
  <c r="L213"/>
  <c r="K213"/>
  <c r="J213"/>
  <c r="I213"/>
  <c r="F213"/>
  <c r="E213"/>
  <c r="D213"/>
  <c r="C213"/>
  <c r="U212"/>
  <c r="Q212"/>
  <c r="P212"/>
  <c r="O212"/>
  <c r="N212"/>
  <c r="M212"/>
  <c r="L212"/>
  <c r="K212"/>
  <c r="J212"/>
  <c r="I212"/>
  <c r="V211"/>
  <c r="U211"/>
  <c r="Q211"/>
  <c r="P211"/>
  <c r="O211"/>
  <c r="N211"/>
  <c r="M211"/>
  <c r="L211"/>
  <c r="K211"/>
  <c r="J211"/>
  <c r="I211"/>
  <c r="F211"/>
  <c r="E211"/>
  <c r="D211"/>
  <c r="C211"/>
  <c r="U210"/>
  <c r="Q210"/>
  <c r="P210"/>
  <c r="O210"/>
  <c r="N210"/>
  <c r="M210"/>
  <c r="L210"/>
  <c r="K210"/>
  <c r="J210"/>
  <c r="I210"/>
  <c r="V209"/>
  <c r="U209"/>
  <c r="Q209"/>
  <c r="P209"/>
  <c r="O209"/>
  <c r="N209"/>
  <c r="M209"/>
  <c r="L209"/>
  <c r="K209"/>
  <c r="J209"/>
  <c r="I209"/>
  <c r="F209"/>
  <c r="E209"/>
  <c r="C209"/>
  <c r="U208"/>
  <c r="Q208"/>
  <c r="P208"/>
  <c r="O208"/>
  <c r="N208"/>
  <c r="M208"/>
  <c r="L208"/>
  <c r="K208"/>
  <c r="J208"/>
  <c r="I208"/>
  <c r="V207"/>
  <c r="U207"/>
  <c r="Q207"/>
  <c r="P207"/>
  <c r="O207"/>
  <c r="N207"/>
  <c r="M207"/>
  <c r="L207"/>
  <c r="K207"/>
  <c r="J207"/>
  <c r="I207"/>
  <c r="F207"/>
  <c r="E207"/>
  <c r="D207"/>
  <c r="C207"/>
  <c r="V206"/>
  <c r="U206"/>
  <c r="Q206"/>
  <c r="P206"/>
  <c r="O206"/>
  <c r="N206"/>
  <c r="M206"/>
  <c r="L206"/>
  <c r="K206"/>
  <c r="J206"/>
  <c r="I206"/>
  <c r="F206"/>
  <c r="E206"/>
  <c r="D206"/>
  <c r="C206"/>
  <c r="U205"/>
  <c r="Q205"/>
  <c r="P205"/>
  <c r="O205"/>
  <c r="N205"/>
  <c r="M205"/>
  <c r="L205"/>
  <c r="K205"/>
  <c r="J205"/>
  <c r="I205"/>
  <c r="U204"/>
  <c r="Q204"/>
  <c r="P204"/>
  <c r="O204"/>
  <c r="N204"/>
  <c r="M204"/>
  <c r="L204"/>
  <c r="K204"/>
  <c r="J204"/>
  <c r="I204"/>
  <c r="U203"/>
  <c r="Q203"/>
  <c r="P203"/>
  <c r="O203"/>
  <c r="N203"/>
  <c r="M203"/>
  <c r="L203"/>
  <c r="K203"/>
  <c r="J203"/>
  <c r="I203"/>
  <c r="V202"/>
  <c r="U202"/>
  <c r="Q202"/>
  <c r="P202"/>
  <c r="O202"/>
  <c r="N202"/>
  <c r="M202"/>
  <c r="L202"/>
  <c r="K202"/>
  <c r="J202"/>
  <c r="I202"/>
  <c r="F202"/>
  <c r="E202"/>
  <c r="D202"/>
  <c r="C202"/>
  <c r="U201"/>
  <c r="Q201"/>
  <c r="P201"/>
  <c r="O201"/>
  <c r="N201"/>
  <c r="M201"/>
  <c r="L201"/>
  <c r="K201"/>
  <c r="J201"/>
  <c r="I201"/>
  <c r="U200"/>
  <c r="Q200"/>
  <c r="P200"/>
  <c r="O200"/>
  <c r="N200"/>
  <c r="M200"/>
  <c r="L200"/>
  <c r="K200"/>
  <c r="J200"/>
  <c r="I200"/>
  <c r="U199"/>
  <c r="Q199"/>
  <c r="P199"/>
  <c r="O199"/>
  <c r="N199"/>
  <c r="M199"/>
  <c r="L199"/>
  <c r="K199"/>
  <c r="J199"/>
  <c r="I199"/>
  <c r="V198"/>
  <c r="U198"/>
  <c r="Q198"/>
  <c r="P198"/>
  <c r="O198"/>
  <c r="N198"/>
  <c r="M198"/>
  <c r="L198"/>
  <c r="K198"/>
  <c r="J198"/>
  <c r="I198"/>
  <c r="F198"/>
  <c r="E198"/>
  <c r="D198"/>
  <c r="C198"/>
  <c r="U197"/>
  <c r="Q197"/>
  <c r="P197"/>
  <c r="O197"/>
  <c r="N197"/>
  <c r="M197"/>
  <c r="L197"/>
  <c r="K197"/>
  <c r="J197"/>
  <c r="I197"/>
  <c r="V196"/>
  <c r="U196"/>
  <c r="Q196"/>
  <c r="P196"/>
  <c r="O196"/>
  <c r="N196"/>
  <c r="M196"/>
  <c r="L196"/>
  <c r="K196"/>
  <c r="J196"/>
  <c r="I196"/>
  <c r="F196"/>
  <c r="E196"/>
  <c r="D196"/>
  <c r="C196"/>
  <c r="U195"/>
  <c r="Q195"/>
  <c r="P195"/>
  <c r="O195"/>
  <c r="N195"/>
  <c r="M195"/>
  <c r="L195"/>
  <c r="K195"/>
  <c r="J195"/>
  <c r="I195"/>
  <c r="U194"/>
  <c r="Q194"/>
  <c r="P194"/>
  <c r="O194"/>
  <c r="N194"/>
  <c r="M194"/>
  <c r="L194"/>
  <c r="K194"/>
  <c r="J194"/>
  <c r="I194"/>
  <c r="V193"/>
  <c r="U193"/>
  <c r="Q193"/>
  <c r="P193"/>
  <c r="N193"/>
  <c r="M193"/>
  <c r="L193"/>
  <c r="K193"/>
  <c r="J193"/>
  <c r="I193"/>
  <c r="F193"/>
  <c r="E193"/>
  <c r="D193"/>
  <c r="C193"/>
  <c r="U192"/>
  <c r="Q192"/>
  <c r="P192"/>
  <c r="N192"/>
  <c r="M192"/>
  <c r="L192"/>
  <c r="K192"/>
  <c r="J192"/>
  <c r="I192"/>
  <c r="U191"/>
  <c r="Q191"/>
  <c r="P191"/>
  <c r="N191"/>
  <c r="M191"/>
  <c r="L191"/>
  <c r="K191"/>
  <c r="J191"/>
  <c r="I191"/>
  <c r="U190"/>
  <c r="Q190"/>
  <c r="P190"/>
  <c r="N190"/>
  <c r="M190"/>
  <c r="L190"/>
  <c r="K190"/>
  <c r="J190"/>
  <c r="I190"/>
  <c r="V189"/>
  <c r="U189"/>
  <c r="Q189"/>
  <c r="P189"/>
  <c r="N189"/>
  <c r="M189"/>
  <c r="L189"/>
  <c r="K189"/>
  <c r="J189"/>
  <c r="I189"/>
  <c r="F189"/>
  <c r="E189"/>
  <c r="D189"/>
  <c r="C189"/>
  <c r="U188"/>
  <c r="Q188"/>
  <c r="P188"/>
  <c r="N188"/>
  <c r="M188"/>
  <c r="L188"/>
  <c r="K188"/>
  <c r="J188"/>
  <c r="I188"/>
  <c r="U187"/>
  <c r="Q187"/>
  <c r="P187"/>
  <c r="N187"/>
  <c r="M187"/>
  <c r="L187"/>
  <c r="K187"/>
  <c r="J187"/>
  <c r="I187"/>
  <c r="U186"/>
  <c r="Q186"/>
  <c r="P186"/>
  <c r="N186"/>
  <c r="M186"/>
  <c r="L186"/>
  <c r="K186"/>
  <c r="J186"/>
  <c r="I186"/>
  <c r="V185"/>
  <c r="U185"/>
  <c r="Q185"/>
  <c r="P185"/>
  <c r="N185"/>
  <c r="M185"/>
  <c r="L185"/>
  <c r="K185"/>
  <c r="J185"/>
  <c r="I185"/>
  <c r="F185"/>
  <c r="E185"/>
  <c r="D185"/>
  <c r="C185"/>
  <c r="U184"/>
  <c r="Q184"/>
  <c r="P184"/>
  <c r="N184"/>
  <c r="M184"/>
  <c r="L184"/>
  <c r="K184"/>
  <c r="J184"/>
  <c r="I184"/>
  <c r="U183"/>
  <c r="Q183"/>
  <c r="P183"/>
  <c r="N183"/>
  <c r="M183"/>
  <c r="L183"/>
  <c r="K183"/>
  <c r="J183"/>
  <c r="I183"/>
  <c r="U182"/>
  <c r="Q182"/>
  <c r="P182"/>
  <c r="N182"/>
  <c r="M182"/>
  <c r="L182"/>
  <c r="K182"/>
  <c r="J182"/>
  <c r="I182"/>
  <c r="V181"/>
  <c r="U181"/>
  <c r="Q181"/>
  <c r="P181"/>
  <c r="N181"/>
  <c r="M181"/>
  <c r="L181"/>
  <c r="K181"/>
  <c r="J181"/>
  <c r="I181"/>
  <c r="F181"/>
  <c r="E181"/>
  <c r="D181"/>
  <c r="C181"/>
  <c r="U180"/>
  <c r="Q180"/>
  <c r="P180"/>
  <c r="N180"/>
  <c r="M180"/>
  <c r="L180"/>
  <c r="K180"/>
  <c r="J180"/>
  <c r="I180"/>
  <c r="U179"/>
  <c r="Q179"/>
  <c r="P179"/>
  <c r="N179"/>
  <c r="M179"/>
  <c r="L179"/>
  <c r="K179"/>
  <c r="J179"/>
  <c r="I179"/>
  <c r="V178"/>
  <c r="U178"/>
  <c r="Q178"/>
  <c r="P178"/>
  <c r="N178"/>
  <c r="M178"/>
  <c r="L178"/>
  <c r="K178"/>
  <c r="J178"/>
  <c r="I178"/>
  <c r="F178"/>
  <c r="E178"/>
  <c r="D178"/>
  <c r="C178"/>
  <c r="U177"/>
  <c r="Q177"/>
  <c r="P177"/>
  <c r="N177"/>
  <c r="M177"/>
  <c r="L177"/>
  <c r="K177"/>
  <c r="J177"/>
  <c r="I177"/>
  <c r="U176"/>
  <c r="Q176"/>
  <c r="P176"/>
  <c r="N176"/>
  <c r="M176"/>
  <c r="L176"/>
  <c r="K176"/>
  <c r="J176"/>
  <c r="I176"/>
  <c r="U175"/>
  <c r="Q175"/>
  <c r="P175"/>
  <c r="N175"/>
  <c r="M175"/>
  <c r="L175"/>
  <c r="K175"/>
  <c r="J175"/>
  <c r="I175"/>
  <c r="V174"/>
  <c r="U174"/>
  <c r="Q174"/>
  <c r="P174"/>
  <c r="N174"/>
  <c r="M174"/>
  <c r="L174"/>
  <c r="K174"/>
  <c r="J174"/>
  <c r="I174"/>
  <c r="F174"/>
  <c r="E174"/>
  <c r="D174"/>
  <c r="C174"/>
  <c r="U173"/>
  <c r="Q173"/>
  <c r="P173"/>
  <c r="N173"/>
  <c r="M173"/>
  <c r="L173"/>
  <c r="K173"/>
  <c r="J173"/>
  <c r="I173"/>
  <c r="U172"/>
  <c r="Q172"/>
  <c r="P172"/>
  <c r="N172"/>
  <c r="M172"/>
  <c r="L172"/>
  <c r="K172"/>
  <c r="J172"/>
  <c r="I172"/>
  <c r="V171"/>
  <c r="U171"/>
  <c r="Q171"/>
  <c r="P171"/>
  <c r="N171"/>
  <c r="M171"/>
  <c r="L171"/>
  <c r="K171"/>
  <c r="J171"/>
  <c r="I171"/>
  <c r="F171"/>
  <c r="E171"/>
  <c r="D171"/>
  <c r="C171"/>
  <c r="U170"/>
  <c r="Q170"/>
  <c r="P170"/>
  <c r="N170"/>
  <c r="M170"/>
  <c r="L170"/>
  <c r="K170"/>
  <c r="J170"/>
  <c r="I170"/>
  <c r="U169"/>
  <c r="Q169"/>
  <c r="P169"/>
  <c r="N169"/>
  <c r="M169"/>
  <c r="L169"/>
  <c r="K169"/>
  <c r="J169"/>
  <c r="I169"/>
  <c r="U168"/>
  <c r="Q168"/>
  <c r="P168"/>
  <c r="N168"/>
  <c r="M168"/>
  <c r="L168"/>
  <c r="K168"/>
  <c r="J168"/>
  <c r="I168"/>
  <c r="V167"/>
  <c r="U167"/>
  <c r="Q167"/>
  <c r="P167"/>
  <c r="N167"/>
  <c r="M167"/>
  <c r="L167"/>
  <c r="K167"/>
  <c r="J167"/>
  <c r="I167"/>
  <c r="F167"/>
  <c r="E167"/>
  <c r="D167"/>
  <c r="C167"/>
  <c r="U166"/>
  <c r="Q166"/>
  <c r="P166"/>
  <c r="N166"/>
  <c r="M166"/>
  <c r="L166"/>
  <c r="K166"/>
  <c r="J166"/>
  <c r="I166"/>
  <c r="U165"/>
  <c r="Q165"/>
  <c r="P165"/>
  <c r="N165"/>
  <c r="M165"/>
  <c r="L165"/>
  <c r="K165"/>
  <c r="J165"/>
  <c r="I165"/>
  <c r="V164"/>
  <c r="U164"/>
  <c r="Q164"/>
  <c r="P164"/>
  <c r="N164"/>
  <c r="M164"/>
  <c r="L164"/>
  <c r="K164"/>
  <c r="J164"/>
  <c r="I164"/>
  <c r="F164"/>
  <c r="E164"/>
  <c r="D164"/>
  <c r="C164"/>
  <c r="U163"/>
  <c r="Q163"/>
  <c r="P163"/>
  <c r="N163"/>
  <c r="M163"/>
  <c r="L163"/>
  <c r="K163"/>
  <c r="J163"/>
  <c r="I163"/>
  <c r="U162"/>
  <c r="Q162"/>
  <c r="P162"/>
  <c r="N162"/>
  <c r="M162"/>
  <c r="L162"/>
  <c r="K162"/>
  <c r="J162"/>
  <c r="I162"/>
  <c r="U161"/>
  <c r="Q161"/>
  <c r="P161"/>
  <c r="N161"/>
  <c r="M161"/>
  <c r="L161"/>
  <c r="K161"/>
  <c r="J161"/>
  <c r="I161"/>
  <c r="V160"/>
  <c r="U160"/>
  <c r="Q160"/>
  <c r="P160"/>
  <c r="N160"/>
  <c r="M160"/>
  <c r="L160"/>
  <c r="K160"/>
  <c r="J160"/>
  <c r="I160"/>
  <c r="F160"/>
  <c r="E160"/>
  <c r="D160"/>
  <c r="C160"/>
  <c r="U159"/>
  <c r="Q159"/>
  <c r="P159"/>
  <c r="N159"/>
  <c r="M159"/>
  <c r="L159"/>
  <c r="K159"/>
  <c r="J159"/>
  <c r="I159"/>
  <c r="U158"/>
  <c r="Q158"/>
  <c r="P158"/>
  <c r="N158"/>
  <c r="M158"/>
  <c r="L158"/>
  <c r="K158"/>
  <c r="J158"/>
  <c r="I158"/>
  <c r="U157"/>
  <c r="Q157"/>
  <c r="P157"/>
  <c r="N157"/>
  <c r="M157"/>
  <c r="L157"/>
  <c r="K157"/>
  <c r="J157"/>
  <c r="I157"/>
  <c r="U156"/>
  <c r="Q156"/>
  <c r="P156"/>
  <c r="N156"/>
  <c r="M156"/>
  <c r="L156"/>
  <c r="K156"/>
  <c r="J156"/>
  <c r="I156"/>
  <c r="V155"/>
  <c r="U155"/>
  <c r="Q155"/>
  <c r="P155"/>
  <c r="N155"/>
  <c r="M155"/>
  <c r="L155"/>
  <c r="K155"/>
  <c r="J155"/>
  <c r="I155"/>
  <c r="F155"/>
  <c r="E155"/>
  <c r="D155"/>
  <c r="C155"/>
  <c r="U154"/>
  <c r="Q154"/>
  <c r="P154"/>
  <c r="N154"/>
  <c r="M154"/>
  <c r="L154"/>
  <c r="K154"/>
  <c r="J154"/>
  <c r="I154"/>
  <c r="U153"/>
  <c r="Q153"/>
  <c r="P153"/>
  <c r="N153"/>
  <c r="M153"/>
  <c r="L153"/>
  <c r="K153"/>
  <c r="J153"/>
  <c r="I153"/>
  <c r="U152"/>
  <c r="Q152"/>
  <c r="P152"/>
  <c r="N152"/>
  <c r="M152"/>
  <c r="L152"/>
  <c r="K152"/>
  <c r="J152"/>
  <c r="I152"/>
  <c r="V151"/>
  <c r="U151"/>
  <c r="Q151"/>
  <c r="P151"/>
  <c r="N151"/>
  <c r="M151"/>
  <c r="L151"/>
  <c r="K151"/>
  <c r="J151"/>
  <c r="I151"/>
  <c r="F151"/>
  <c r="E151"/>
  <c r="D151"/>
  <c r="C151"/>
  <c r="U150"/>
  <c r="Q150"/>
  <c r="P150"/>
  <c r="N150"/>
  <c r="M150"/>
  <c r="L150"/>
  <c r="K150"/>
  <c r="J150"/>
  <c r="I150"/>
  <c r="U149"/>
  <c r="Q149"/>
  <c r="P149"/>
  <c r="N149"/>
  <c r="M149"/>
  <c r="L149"/>
  <c r="K149"/>
  <c r="J149"/>
  <c r="I149"/>
  <c r="U148"/>
  <c r="Q148"/>
  <c r="P148"/>
  <c r="N148"/>
  <c r="M148"/>
  <c r="L148"/>
  <c r="K148"/>
  <c r="J148"/>
  <c r="I148"/>
  <c r="V147"/>
  <c r="U147"/>
  <c r="Q147"/>
  <c r="P147"/>
  <c r="N147"/>
  <c r="M147"/>
  <c r="L147"/>
  <c r="K147"/>
  <c r="J147"/>
  <c r="I147"/>
  <c r="F147"/>
  <c r="E147"/>
  <c r="D147"/>
  <c r="C147"/>
  <c r="U146"/>
  <c r="Q146"/>
  <c r="P146"/>
  <c r="N146"/>
  <c r="M146"/>
  <c r="L146"/>
  <c r="K146"/>
  <c r="J146"/>
  <c r="I146"/>
  <c r="U145"/>
  <c r="Q145"/>
  <c r="P145"/>
  <c r="N145"/>
  <c r="M145"/>
  <c r="L145"/>
  <c r="K145"/>
  <c r="J145"/>
  <c r="I145"/>
  <c r="V144"/>
  <c r="U144"/>
  <c r="Q144"/>
  <c r="P144"/>
  <c r="N144"/>
  <c r="M144"/>
  <c r="L144"/>
  <c r="K144"/>
  <c r="J144"/>
  <c r="I144"/>
  <c r="F144"/>
  <c r="E144"/>
  <c r="D144"/>
  <c r="C144"/>
  <c r="U143"/>
  <c r="Q143"/>
  <c r="P143"/>
  <c r="N143"/>
  <c r="M143"/>
  <c r="L143"/>
  <c r="K143"/>
  <c r="J143"/>
  <c r="I143"/>
  <c r="U142"/>
  <c r="Q142"/>
  <c r="P142"/>
  <c r="N142"/>
  <c r="M142"/>
  <c r="L142"/>
  <c r="K142"/>
  <c r="J142"/>
  <c r="I142"/>
  <c r="U141"/>
  <c r="Q141"/>
  <c r="P141"/>
  <c r="N141"/>
  <c r="M141"/>
  <c r="L141"/>
  <c r="K141"/>
  <c r="J141"/>
  <c r="I141"/>
  <c r="V140"/>
  <c r="U140"/>
  <c r="Q140"/>
  <c r="P140"/>
  <c r="N140"/>
  <c r="M140"/>
  <c r="L140"/>
  <c r="K140"/>
  <c r="J140"/>
  <c r="I140"/>
  <c r="F140"/>
  <c r="E140"/>
  <c r="D140"/>
  <c r="C140"/>
  <c r="U139"/>
  <c r="Q139"/>
  <c r="P139"/>
  <c r="N139"/>
  <c r="M139"/>
  <c r="L139"/>
  <c r="K139"/>
  <c r="J139"/>
  <c r="I139"/>
  <c r="U138"/>
  <c r="Q138"/>
  <c r="P138"/>
  <c r="N138"/>
  <c r="M138"/>
  <c r="L138"/>
  <c r="K138"/>
  <c r="J138"/>
  <c r="I138"/>
  <c r="U137"/>
  <c r="Q137"/>
  <c r="P137"/>
  <c r="N137"/>
  <c r="M137"/>
  <c r="L137"/>
  <c r="K137"/>
  <c r="J137"/>
  <c r="I137"/>
  <c r="V136"/>
  <c r="U136"/>
  <c r="Q136"/>
  <c r="P136"/>
  <c r="N136"/>
  <c r="M136"/>
  <c r="L136"/>
  <c r="K136"/>
  <c r="J136"/>
  <c r="I136"/>
  <c r="F136"/>
  <c r="E136"/>
  <c r="D136"/>
  <c r="C136"/>
  <c r="U135"/>
  <c r="Q135"/>
  <c r="P135"/>
  <c r="N135"/>
  <c r="M135"/>
  <c r="L135"/>
  <c r="K135"/>
  <c r="J135"/>
  <c r="I135"/>
  <c r="U134"/>
  <c r="Q134"/>
  <c r="P134"/>
  <c r="N134"/>
  <c r="M134"/>
  <c r="L134"/>
  <c r="K134"/>
  <c r="J134"/>
  <c r="I134"/>
  <c r="U133"/>
  <c r="Q133"/>
  <c r="P133"/>
  <c r="N133"/>
  <c r="M133"/>
  <c r="L133"/>
  <c r="K133"/>
  <c r="J133"/>
  <c r="I133"/>
  <c r="V132"/>
  <c r="U132"/>
  <c r="Q132"/>
  <c r="P132"/>
  <c r="N132"/>
  <c r="M132"/>
  <c r="L132"/>
  <c r="K132"/>
  <c r="J132"/>
  <c r="I132"/>
  <c r="F132"/>
  <c r="C132"/>
  <c r="U131"/>
  <c r="Q131"/>
  <c r="P131"/>
  <c r="N131"/>
  <c r="M131"/>
  <c r="L131"/>
  <c r="K131"/>
  <c r="J131"/>
  <c r="I131"/>
  <c r="U130"/>
  <c r="Q130"/>
  <c r="P130"/>
  <c r="O130"/>
  <c r="N130"/>
  <c r="M130"/>
  <c r="L130"/>
  <c r="K130"/>
  <c r="J130"/>
  <c r="I130"/>
  <c r="U129"/>
  <c r="Q129"/>
  <c r="P129"/>
  <c r="O129"/>
  <c r="N129"/>
  <c r="M129"/>
  <c r="L129"/>
  <c r="K129"/>
  <c r="J129"/>
  <c r="I129"/>
  <c r="V128"/>
  <c r="U128"/>
  <c r="Q128"/>
  <c r="P128"/>
  <c r="O128"/>
  <c r="N128"/>
  <c r="M128"/>
  <c r="L128"/>
  <c r="K128"/>
  <c r="J128"/>
  <c r="I128"/>
  <c r="F128"/>
  <c r="E128"/>
  <c r="D128"/>
  <c r="C128"/>
  <c r="U127"/>
  <c r="Q127"/>
  <c r="P127"/>
  <c r="O127"/>
  <c r="N127"/>
  <c r="M127"/>
  <c r="L127"/>
  <c r="K127"/>
  <c r="J127"/>
  <c r="I127"/>
  <c r="U126"/>
  <c r="Q126"/>
  <c r="P126"/>
  <c r="O126"/>
  <c r="N126"/>
  <c r="M126"/>
  <c r="L126"/>
  <c r="K126"/>
  <c r="J126"/>
  <c r="I126"/>
  <c r="U125"/>
  <c r="Q125"/>
  <c r="P125"/>
  <c r="O125"/>
  <c r="N125"/>
  <c r="M125"/>
  <c r="L125"/>
  <c r="K125"/>
  <c r="J125"/>
  <c r="I125"/>
  <c r="U124"/>
  <c r="Q124"/>
  <c r="P124"/>
  <c r="O124"/>
  <c r="N124"/>
  <c r="M124"/>
  <c r="L124"/>
  <c r="K124"/>
  <c r="J124"/>
  <c r="I124"/>
  <c r="V123"/>
  <c r="U123"/>
  <c r="Q123"/>
  <c r="P123"/>
  <c r="O123"/>
  <c r="N123"/>
  <c r="M123"/>
  <c r="L123"/>
  <c r="K123"/>
  <c r="J123"/>
  <c r="I123"/>
  <c r="F123"/>
  <c r="E123"/>
  <c r="D123"/>
  <c r="U122"/>
  <c r="Q122"/>
  <c r="P122"/>
  <c r="O122"/>
  <c r="N122"/>
  <c r="M122"/>
  <c r="L122"/>
  <c r="K122"/>
  <c r="J122"/>
  <c r="I122"/>
  <c r="U121"/>
  <c r="Q121"/>
  <c r="P121"/>
  <c r="O121"/>
  <c r="N121"/>
  <c r="M121"/>
  <c r="L121"/>
  <c r="K121"/>
  <c r="J121"/>
  <c r="I121"/>
  <c r="V120"/>
  <c r="U120"/>
  <c r="Q120"/>
  <c r="P120"/>
  <c r="O120"/>
  <c r="N120"/>
  <c r="M120"/>
  <c r="L120"/>
  <c r="K120"/>
  <c r="J120"/>
  <c r="I120"/>
  <c r="F120"/>
  <c r="E120"/>
  <c r="D120"/>
  <c r="C120"/>
  <c r="U119"/>
  <c r="Q119"/>
  <c r="P119"/>
  <c r="O119"/>
  <c r="N119"/>
  <c r="M119"/>
  <c r="L119"/>
  <c r="K119"/>
  <c r="J119"/>
  <c r="I119"/>
  <c r="V118"/>
  <c r="U118"/>
  <c r="Q118"/>
  <c r="P118"/>
  <c r="O118"/>
  <c r="N118"/>
  <c r="M118"/>
  <c r="L118"/>
  <c r="K118"/>
  <c r="J118"/>
  <c r="I118"/>
  <c r="F118"/>
  <c r="E118"/>
  <c r="D118"/>
  <c r="C118"/>
  <c r="U117"/>
  <c r="Q117"/>
  <c r="P117"/>
  <c r="O117"/>
  <c r="N117"/>
  <c r="M117"/>
  <c r="L117"/>
  <c r="K117"/>
  <c r="J117"/>
  <c r="I117"/>
  <c r="U116"/>
  <c r="Q116"/>
  <c r="P116"/>
  <c r="O116"/>
  <c r="N116"/>
  <c r="M116"/>
  <c r="L116"/>
  <c r="K116"/>
  <c r="J116"/>
  <c r="I116"/>
  <c r="U115"/>
  <c r="Q115"/>
  <c r="P115"/>
  <c r="O115"/>
  <c r="N115"/>
  <c r="M115"/>
  <c r="L115"/>
  <c r="K115"/>
  <c r="J115"/>
  <c r="I115"/>
  <c r="V114"/>
  <c r="U114"/>
  <c r="Q114"/>
  <c r="P114"/>
  <c r="O114"/>
  <c r="N114"/>
  <c r="M114"/>
  <c r="L114"/>
  <c r="K114"/>
  <c r="J114"/>
  <c r="I114"/>
  <c r="F114"/>
  <c r="E114"/>
  <c r="D114"/>
  <c r="C114"/>
  <c r="U113"/>
  <c r="Q113"/>
  <c r="P113"/>
  <c r="O113"/>
  <c r="N113"/>
  <c r="M113"/>
  <c r="L113"/>
  <c r="K113"/>
  <c r="J113"/>
  <c r="I113"/>
  <c r="U112"/>
  <c r="Q112"/>
  <c r="P112"/>
  <c r="O112"/>
  <c r="N112"/>
  <c r="M112"/>
  <c r="L112"/>
  <c r="K112"/>
  <c r="J112"/>
  <c r="I112"/>
  <c r="U111"/>
  <c r="Q111"/>
  <c r="P111"/>
  <c r="O111"/>
  <c r="N111"/>
  <c r="M111"/>
  <c r="L111"/>
  <c r="K111"/>
  <c r="J111"/>
  <c r="I111"/>
  <c r="V110"/>
  <c r="U110"/>
  <c r="Q110"/>
  <c r="P110"/>
  <c r="O110"/>
  <c r="N110"/>
  <c r="M110"/>
  <c r="L110"/>
  <c r="K110"/>
  <c r="J110"/>
  <c r="I110"/>
  <c r="F110"/>
  <c r="E110"/>
  <c r="D110"/>
  <c r="C110"/>
  <c r="U109"/>
  <c r="Q109"/>
  <c r="P109"/>
  <c r="O109"/>
  <c r="N109"/>
  <c r="M109"/>
  <c r="L109"/>
  <c r="K109"/>
  <c r="J109"/>
  <c r="I109"/>
  <c r="U108"/>
  <c r="Q108"/>
  <c r="P108"/>
  <c r="O108"/>
  <c r="N108"/>
  <c r="M108"/>
  <c r="L108"/>
  <c r="K108"/>
  <c r="J108"/>
  <c r="I108"/>
  <c r="V107"/>
  <c r="U107"/>
  <c r="Q107"/>
  <c r="P107"/>
  <c r="O107"/>
  <c r="N107"/>
  <c r="M107"/>
  <c r="L107"/>
  <c r="K107"/>
  <c r="J107"/>
  <c r="I107"/>
  <c r="F107"/>
  <c r="E107"/>
  <c r="D107"/>
  <c r="C107"/>
  <c r="U106"/>
  <c r="Q106"/>
  <c r="P106"/>
  <c r="O106"/>
  <c r="N106"/>
  <c r="M106"/>
  <c r="L106"/>
  <c r="K106"/>
  <c r="J106"/>
  <c r="I106"/>
  <c r="U105"/>
  <c r="Q105"/>
  <c r="P105"/>
  <c r="O105"/>
  <c r="N105"/>
  <c r="M105"/>
  <c r="L105"/>
  <c r="K105"/>
  <c r="J105"/>
  <c r="I105"/>
  <c r="U104"/>
  <c r="Q104"/>
  <c r="P104"/>
  <c r="O104"/>
  <c r="N104"/>
  <c r="M104"/>
  <c r="L104"/>
  <c r="K104"/>
  <c r="J104"/>
  <c r="I104"/>
  <c r="U103"/>
  <c r="Q103"/>
  <c r="P103"/>
  <c r="O103"/>
  <c r="N103"/>
  <c r="M103"/>
  <c r="L103"/>
  <c r="K103"/>
  <c r="J103"/>
  <c r="I103"/>
  <c r="U102"/>
  <c r="Q102"/>
  <c r="P102"/>
  <c r="O102"/>
  <c r="N102"/>
  <c r="M102"/>
  <c r="L102"/>
  <c r="K102"/>
  <c r="J102"/>
  <c r="I102"/>
  <c r="V101"/>
  <c r="U101"/>
  <c r="Q101"/>
  <c r="P101"/>
  <c r="O101"/>
  <c r="N101"/>
  <c r="M101"/>
  <c r="L101"/>
  <c r="K101"/>
  <c r="J101"/>
  <c r="I101"/>
  <c r="F101"/>
  <c r="E101"/>
  <c r="D101"/>
  <c r="C101"/>
  <c r="U100"/>
  <c r="Q100"/>
  <c r="P100"/>
  <c r="O100"/>
  <c r="N100"/>
  <c r="M100"/>
  <c r="L100"/>
  <c r="K100"/>
  <c r="J100"/>
  <c r="I100"/>
  <c r="U99"/>
  <c r="Q99"/>
  <c r="P99"/>
  <c r="O99"/>
  <c r="N99"/>
  <c r="M99"/>
  <c r="L99"/>
  <c r="K99"/>
  <c r="J99"/>
  <c r="I99"/>
  <c r="U98"/>
  <c r="Q98"/>
  <c r="P98"/>
  <c r="O98"/>
  <c r="N98"/>
  <c r="M98"/>
  <c r="L98"/>
  <c r="K98"/>
  <c r="J98"/>
  <c r="I98"/>
  <c r="U97"/>
  <c r="Q97"/>
  <c r="P97"/>
  <c r="O97"/>
  <c r="N97"/>
  <c r="M97"/>
  <c r="L97"/>
  <c r="K97"/>
  <c r="J97"/>
  <c r="I97"/>
  <c r="U96"/>
  <c r="Q96"/>
  <c r="P96"/>
  <c r="O96"/>
  <c r="N96"/>
  <c r="M96"/>
  <c r="L96"/>
  <c r="K96"/>
  <c r="J96"/>
  <c r="I96"/>
  <c r="U95"/>
  <c r="Q95"/>
  <c r="P95"/>
  <c r="O95"/>
  <c r="N95"/>
  <c r="M95"/>
  <c r="L95"/>
  <c r="K95"/>
  <c r="J95"/>
  <c r="I95"/>
  <c r="U94"/>
  <c r="Q94"/>
  <c r="P94"/>
  <c r="O94"/>
  <c r="N94"/>
  <c r="M94"/>
  <c r="L94"/>
  <c r="K94"/>
  <c r="J94"/>
  <c r="I94"/>
  <c r="V93"/>
  <c r="U93"/>
  <c r="Q93"/>
  <c r="P93"/>
  <c r="O93"/>
  <c r="N93"/>
  <c r="M93"/>
  <c r="L93"/>
  <c r="K93"/>
  <c r="J93"/>
  <c r="I93"/>
  <c r="F93"/>
  <c r="E93"/>
  <c r="D93"/>
  <c r="C93"/>
  <c r="U92"/>
  <c r="Q92"/>
  <c r="P92"/>
  <c r="O92"/>
  <c r="N92"/>
  <c r="M92"/>
  <c r="L92"/>
  <c r="K92"/>
  <c r="J92"/>
  <c r="I92"/>
  <c r="U91"/>
  <c r="Q91"/>
  <c r="P91"/>
  <c r="O91"/>
  <c r="N91"/>
  <c r="M91"/>
  <c r="L91"/>
  <c r="K91"/>
  <c r="J91"/>
  <c r="I91"/>
  <c r="V90"/>
  <c r="U90"/>
  <c r="Q90"/>
  <c r="P90"/>
  <c r="O90"/>
  <c r="N90"/>
  <c r="M90"/>
  <c r="L90"/>
  <c r="K90"/>
  <c r="J90"/>
  <c r="I90"/>
  <c r="F90"/>
  <c r="E90"/>
  <c r="D90"/>
  <c r="C90"/>
  <c r="U89"/>
  <c r="Q89"/>
  <c r="P89"/>
  <c r="O89"/>
  <c r="N89"/>
  <c r="M89"/>
  <c r="L89"/>
  <c r="K89"/>
  <c r="J89"/>
  <c r="I89"/>
  <c r="U88"/>
  <c r="Q88"/>
  <c r="P88"/>
  <c r="O88"/>
  <c r="N88"/>
  <c r="M88"/>
  <c r="L88"/>
  <c r="K88"/>
  <c r="J88"/>
  <c r="I88"/>
  <c r="U87"/>
  <c r="Q87"/>
  <c r="P87"/>
  <c r="O87"/>
  <c r="N87"/>
  <c r="M87"/>
  <c r="L87"/>
  <c r="K87"/>
  <c r="J87"/>
  <c r="I87"/>
  <c r="U86"/>
  <c r="Q86"/>
  <c r="P86"/>
  <c r="O86"/>
  <c r="N86"/>
  <c r="M86"/>
  <c r="L86"/>
  <c r="K86"/>
  <c r="J86"/>
  <c r="I86"/>
  <c r="U85"/>
  <c r="Q85"/>
  <c r="P85"/>
  <c r="O85"/>
  <c r="N85"/>
  <c r="M85"/>
  <c r="L85"/>
  <c r="K85"/>
  <c r="J85"/>
  <c r="I85"/>
  <c r="U84"/>
  <c r="Q84"/>
  <c r="P84"/>
  <c r="O84"/>
  <c r="N84"/>
  <c r="M84"/>
  <c r="L84"/>
  <c r="K84"/>
  <c r="J84"/>
  <c r="I84"/>
  <c r="V83"/>
  <c r="U83"/>
  <c r="Q83"/>
  <c r="P83"/>
  <c r="O83"/>
  <c r="N83"/>
  <c r="M83"/>
  <c r="L83"/>
  <c r="K83"/>
  <c r="J83"/>
  <c r="I83"/>
  <c r="F83"/>
  <c r="E83"/>
  <c r="C83"/>
  <c r="U82"/>
  <c r="Q82"/>
  <c r="P82"/>
  <c r="O82"/>
  <c r="N82"/>
  <c r="M82"/>
  <c r="L82"/>
  <c r="K82"/>
  <c r="J82"/>
  <c r="I82"/>
  <c r="U81"/>
  <c r="Q81"/>
  <c r="P81"/>
  <c r="O81"/>
  <c r="N81"/>
  <c r="M81"/>
  <c r="L81"/>
  <c r="K81"/>
  <c r="J81"/>
  <c r="I81"/>
  <c r="U80"/>
  <c r="Q80"/>
  <c r="P80"/>
  <c r="O80"/>
  <c r="N80"/>
  <c r="M80"/>
  <c r="L80"/>
  <c r="K80"/>
  <c r="J80"/>
  <c r="I80"/>
  <c r="U79"/>
  <c r="Q79"/>
  <c r="P79"/>
  <c r="O79"/>
  <c r="N79"/>
  <c r="M79"/>
  <c r="L79"/>
  <c r="K79"/>
  <c r="J79"/>
  <c r="I79"/>
  <c r="U78"/>
  <c r="Q78"/>
  <c r="P78"/>
  <c r="O78"/>
  <c r="N78"/>
  <c r="M78"/>
  <c r="L78"/>
  <c r="K78"/>
  <c r="J78"/>
  <c r="I78"/>
  <c r="U77"/>
  <c r="Q77"/>
  <c r="P77"/>
  <c r="O77"/>
  <c r="N77"/>
  <c r="M77"/>
  <c r="L77"/>
  <c r="K77"/>
  <c r="J77"/>
  <c r="I77"/>
  <c r="V76"/>
  <c r="U76"/>
  <c r="Q76"/>
  <c r="P76"/>
  <c r="O76"/>
  <c r="N76"/>
  <c r="M76"/>
  <c r="L76"/>
  <c r="K76"/>
  <c r="J76"/>
  <c r="I76"/>
  <c r="F76"/>
  <c r="E76"/>
  <c r="D76"/>
  <c r="C76"/>
  <c r="U75"/>
  <c r="Q75"/>
  <c r="P75"/>
  <c r="O75"/>
  <c r="N75"/>
  <c r="M75"/>
  <c r="L75"/>
  <c r="K75"/>
  <c r="J75"/>
  <c r="I75"/>
  <c r="U74"/>
  <c r="Q74"/>
  <c r="P74"/>
  <c r="O74"/>
  <c r="N74"/>
  <c r="M74"/>
  <c r="L74"/>
  <c r="K74"/>
  <c r="J74"/>
  <c r="I74"/>
  <c r="U73"/>
  <c r="Q73"/>
  <c r="P73"/>
  <c r="O73"/>
  <c r="N73"/>
  <c r="M73"/>
  <c r="L73"/>
  <c r="K73"/>
  <c r="J73"/>
  <c r="I73"/>
  <c r="U72"/>
  <c r="Q72"/>
  <c r="P72"/>
  <c r="O72"/>
  <c r="N72"/>
  <c r="M72"/>
  <c r="L72"/>
  <c r="K72"/>
  <c r="J72"/>
  <c r="I72"/>
  <c r="U71"/>
  <c r="Q71"/>
  <c r="P71"/>
  <c r="O71"/>
  <c r="N71"/>
  <c r="M71"/>
  <c r="L71"/>
  <c r="K71"/>
  <c r="J71"/>
  <c r="I71"/>
  <c r="U70"/>
  <c r="Q70"/>
  <c r="P70"/>
  <c r="O70"/>
  <c r="N70"/>
  <c r="M70"/>
  <c r="L70"/>
  <c r="K70"/>
  <c r="J70"/>
  <c r="I70"/>
  <c r="U69"/>
  <c r="Q69"/>
  <c r="P69"/>
  <c r="O69"/>
  <c r="N69"/>
  <c r="M69"/>
  <c r="L69"/>
  <c r="K69"/>
  <c r="J69"/>
  <c r="I69"/>
  <c r="V68"/>
  <c r="U68"/>
  <c r="Q68"/>
  <c r="P68"/>
  <c r="O68"/>
  <c r="N68"/>
  <c r="M68"/>
  <c r="L68"/>
  <c r="K68"/>
  <c r="J68"/>
  <c r="I68"/>
  <c r="F68"/>
  <c r="E68"/>
  <c r="D68"/>
  <c r="C68"/>
  <c r="U67"/>
  <c r="Q67"/>
  <c r="P67"/>
  <c r="O67"/>
  <c r="N67"/>
  <c r="M67"/>
  <c r="L67"/>
  <c r="K67"/>
  <c r="J67"/>
  <c r="I67"/>
  <c r="U66"/>
  <c r="Q66"/>
  <c r="P66"/>
  <c r="O66"/>
  <c r="N66"/>
  <c r="M66"/>
  <c r="L66"/>
  <c r="K66"/>
  <c r="J66"/>
  <c r="I66"/>
  <c r="U65"/>
  <c r="Q65"/>
  <c r="P65"/>
  <c r="O65"/>
  <c r="N65"/>
  <c r="M65"/>
  <c r="L65"/>
  <c r="K65"/>
  <c r="J65"/>
  <c r="I65"/>
  <c r="U64"/>
  <c r="Q64"/>
  <c r="P64"/>
  <c r="O64"/>
  <c r="N64"/>
  <c r="M64"/>
  <c r="L64"/>
  <c r="K64"/>
  <c r="J64"/>
  <c r="I64"/>
  <c r="U63"/>
  <c r="Q63"/>
  <c r="P63"/>
  <c r="O63"/>
  <c r="N63"/>
  <c r="M63"/>
  <c r="L63"/>
  <c r="K63"/>
  <c r="J63"/>
  <c r="I63"/>
  <c r="V62"/>
  <c r="U62"/>
  <c r="Q62"/>
  <c r="P62"/>
  <c r="O62"/>
  <c r="N62"/>
  <c r="M62"/>
  <c r="L62"/>
  <c r="K62"/>
  <c r="J62"/>
  <c r="I62"/>
  <c r="F62"/>
  <c r="E62"/>
  <c r="D62"/>
  <c r="C62"/>
  <c r="U61"/>
  <c r="Q61"/>
  <c r="P61"/>
  <c r="O61"/>
  <c r="N61"/>
  <c r="M61"/>
  <c r="L61"/>
  <c r="K61"/>
  <c r="J61"/>
  <c r="I61"/>
  <c r="U60"/>
  <c r="Q60"/>
  <c r="P60"/>
  <c r="O60"/>
  <c r="N60"/>
  <c r="M60"/>
  <c r="L60"/>
  <c r="K60"/>
  <c r="J60"/>
  <c r="I60"/>
  <c r="U59"/>
  <c r="Q59"/>
  <c r="P59"/>
  <c r="O59"/>
  <c r="N59"/>
  <c r="M59"/>
  <c r="L59"/>
  <c r="K59"/>
  <c r="J59"/>
  <c r="I59"/>
  <c r="U58"/>
  <c r="Q58"/>
  <c r="P58"/>
  <c r="O58"/>
  <c r="N58"/>
  <c r="M58"/>
  <c r="L58"/>
  <c r="K58"/>
  <c r="J58"/>
  <c r="I58"/>
  <c r="U57"/>
  <c r="Q57"/>
  <c r="P57"/>
  <c r="O57"/>
  <c r="N57"/>
  <c r="M57"/>
  <c r="L57"/>
  <c r="K57"/>
  <c r="J57"/>
  <c r="I57"/>
  <c r="U56"/>
  <c r="Q56"/>
  <c r="P56"/>
  <c r="O56"/>
  <c r="N56"/>
  <c r="M56"/>
  <c r="L56"/>
  <c r="K56"/>
  <c r="J56"/>
  <c r="I56"/>
  <c r="V55"/>
  <c r="U55"/>
  <c r="Q55"/>
  <c r="P55"/>
  <c r="O55"/>
  <c r="N55"/>
  <c r="M55"/>
  <c r="L55"/>
  <c r="K55"/>
  <c r="J55"/>
  <c r="I55"/>
  <c r="F55"/>
  <c r="E55"/>
  <c r="D55"/>
  <c r="C55"/>
  <c r="U54"/>
  <c r="Q54"/>
  <c r="P54"/>
  <c r="O54"/>
  <c r="N54"/>
  <c r="M54"/>
  <c r="L54"/>
  <c r="K54"/>
  <c r="J54"/>
  <c r="I54"/>
  <c r="U53"/>
  <c r="Q53"/>
  <c r="P53"/>
  <c r="O53"/>
  <c r="N53"/>
  <c r="M53"/>
  <c r="L53"/>
  <c r="K53"/>
  <c r="J53"/>
  <c r="I53"/>
  <c r="U52"/>
  <c r="Q52"/>
  <c r="P52"/>
  <c r="O52"/>
  <c r="N52"/>
  <c r="M52"/>
  <c r="L52"/>
  <c r="K52"/>
  <c r="J52"/>
  <c r="I52"/>
  <c r="U51"/>
  <c r="Q51"/>
  <c r="P51"/>
  <c r="O51"/>
  <c r="N51"/>
  <c r="M51"/>
  <c r="L51"/>
  <c r="K51"/>
  <c r="J51"/>
  <c r="I51"/>
  <c r="U50"/>
  <c r="Q50"/>
  <c r="P50"/>
  <c r="O50"/>
  <c r="N50"/>
  <c r="M50"/>
  <c r="L50"/>
  <c r="K50"/>
  <c r="J50"/>
  <c r="I50"/>
  <c r="V49"/>
  <c r="U49"/>
  <c r="Q49"/>
  <c r="P49"/>
  <c r="O49"/>
  <c r="N49"/>
  <c r="M49"/>
  <c r="L49"/>
  <c r="K49"/>
  <c r="J49"/>
  <c r="I49"/>
  <c r="F49"/>
  <c r="E49"/>
  <c r="D49"/>
  <c r="C49"/>
  <c r="U48"/>
  <c r="Q48"/>
  <c r="P48"/>
  <c r="O48"/>
  <c r="N48"/>
  <c r="M48"/>
  <c r="L48"/>
  <c r="K48"/>
  <c r="J48"/>
  <c r="I48"/>
  <c r="U47"/>
  <c r="Q47"/>
  <c r="P47"/>
  <c r="O47"/>
  <c r="N47"/>
  <c r="M47"/>
  <c r="L47"/>
  <c r="K47"/>
  <c r="J47"/>
  <c r="I47"/>
  <c r="U46"/>
  <c r="Q46"/>
  <c r="P46"/>
  <c r="O46"/>
  <c r="N46"/>
  <c r="M46"/>
  <c r="L46"/>
  <c r="K46"/>
  <c r="J46"/>
  <c r="I46"/>
  <c r="U45"/>
  <c r="Q45"/>
  <c r="P45"/>
  <c r="O45"/>
  <c r="N45"/>
  <c r="M45"/>
  <c r="L45"/>
  <c r="K45"/>
  <c r="J45"/>
  <c r="I45"/>
  <c r="U44"/>
  <c r="Q44"/>
  <c r="P44"/>
  <c r="O44"/>
  <c r="N44"/>
  <c r="M44"/>
  <c r="L44"/>
  <c r="K44"/>
  <c r="J44"/>
  <c r="I44"/>
  <c r="U43"/>
  <c r="Q43"/>
  <c r="P43"/>
  <c r="O43"/>
  <c r="N43"/>
  <c r="M43"/>
  <c r="L43"/>
  <c r="K43"/>
  <c r="J43"/>
  <c r="I43"/>
  <c r="U42"/>
  <c r="Q42"/>
  <c r="P42"/>
  <c r="O42"/>
  <c r="N42"/>
  <c r="M42"/>
  <c r="L42"/>
  <c r="K42"/>
  <c r="J42"/>
  <c r="I42"/>
  <c r="V41"/>
  <c r="U41"/>
  <c r="Q41"/>
  <c r="P41"/>
  <c r="O41"/>
  <c r="N41"/>
  <c r="M41"/>
  <c r="L41"/>
  <c r="K41"/>
  <c r="J41"/>
  <c r="I41"/>
  <c r="F41"/>
  <c r="E41"/>
  <c r="D41"/>
  <c r="C41"/>
  <c r="U40"/>
  <c r="Q40"/>
  <c r="P40"/>
  <c r="O40"/>
  <c r="N40"/>
  <c r="M40"/>
  <c r="L40"/>
  <c r="K40"/>
  <c r="J40"/>
  <c r="I40"/>
  <c r="U39"/>
  <c r="Q39"/>
  <c r="P39"/>
  <c r="O39"/>
  <c r="N39"/>
  <c r="M39"/>
  <c r="L39"/>
  <c r="K39"/>
  <c r="J39"/>
  <c r="I39"/>
  <c r="U38"/>
  <c r="Q38"/>
  <c r="P38"/>
  <c r="O38"/>
  <c r="N38"/>
  <c r="M38"/>
  <c r="L38"/>
  <c r="K38"/>
  <c r="J38"/>
  <c r="I38"/>
  <c r="U37"/>
  <c r="Q37"/>
  <c r="P37"/>
  <c r="O37"/>
  <c r="N37"/>
  <c r="M37"/>
  <c r="L37"/>
  <c r="K37"/>
  <c r="J37"/>
  <c r="I37"/>
  <c r="U36"/>
  <c r="Q36"/>
  <c r="P36"/>
  <c r="O36"/>
  <c r="N36"/>
  <c r="M36"/>
  <c r="L36"/>
  <c r="K36"/>
  <c r="J36"/>
  <c r="I36"/>
  <c r="U35"/>
  <c r="Q35"/>
  <c r="P35"/>
  <c r="O35"/>
  <c r="N35"/>
  <c r="M35"/>
  <c r="L35"/>
  <c r="K35"/>
  <c r="J35"/>
  <c r="I35"/>
  <c r="U34"/>
  <c r="Q34"/>
  <c r="P34"/>
  <c r="O34"/>
  <c r="N34"/>
  <c r="M34"/>
  <c r="L34"/>
  <c r="K34"/>
  <c r="J34"/>
  <c r="I34"/>
  <c r="V33"/>
  <c r="U33"/>
  <c r="Q33"/>
  <c r="P33"/>
  <c r="O33"/>
  <c r="N33"/>
  <c r="M33"/>
  <c r="L33"/>
  <c r="K33"/>
  <c r="J33"/>
  <c r="I33"/>
  <c r="F33"/>
  <c r="E33"/>
  <c r="D33"/>
  <c r="C33"/>
  <c r="U32"/>
  <c r="Q32"/>
  <c r="P32"/>
  <c r="O32"/>
  <c r="N32"/>
  <c r="M32"/>
  <c r="L32"/>
  <c r="K32"/>
  <c r="J32"/>
  <c r="I32"/>
  <c r="U31"/>
  <c r="Q31"/>
  <c r="P31"/>
  <c r="O31"/>
  <c r="N31"/>
  <c r="M31"/>
  <c r="L31"/>
  <c r="K31"/>
  <c r="J31"/>
  <c r="I31"/>
  <c r="U30"/>
  <c r="Q30"/>
  <c r="P30"/>
  <c r="O30"/>
  <c r="N30"/>
  <c r="M30"/>
  <c r="L30"/>
  <c r="K30"/>
  <c r="J30"/>
  <c r="I30"/>
  <c r="V29"/>
  <c r="U29"/>
  <c r="Q29"/>
  <c r="P29"/>
  <c r="O29"/>
  <c r="N29"/>
  <c r="M29"/>
  <c r="L29"/>
  <c r="K29"/>
  <c r="J29"/>
  <c r="I29"/>
  <c r="F29"/>
  <c r="E29"/>
  <c r="D29"/>
  <c r="C29"/>
  <c r="U28"/>
  <c r="Q28"/>
  <c r="P28"/>
  <c r="O28"/>
  <c r="N28"/>
  <c r="M28"/>
  <c r="L28"/>
  <c r="K28"/>
  <c r="J28"/>
  <c r="I28"/>
  <c r="U27"/>
  <c r="Q27"/>
  <c r="P27"/>
  <c r="O27"/>
  <c r="N27"/>
  <c r="M27"/>
  <c r="L27"/>
  <c r="K27"/>
  <c r="J27"/>
  <c r="I27"/>
  <c r="U26"/>
  <c r="Q26"/>
  <c r="P26"/>
  <c r="O26"/>
  <c r="N26"/>
  <c r="M26"/>
  <c r="L26"/>
  <c r="K26"/>
  <c r="J26"/>
  <c r="I26"/>
  <c r="U25"/>
  <c r="Q25"/>
  <c r="P25"/>
  <c r="O25"/>
  <c r="N25"/>
  <c r="M25"/>
  <c r="L25"/>
  <c r="K25"/>
  <c r="J25"/>
  <c r="I25"/>
  <c r="U24"/>
  <c r="Q24"/>
  <c r="P24"/>
  <c r="O24"/>
  <c r="N24"/>
  <c r="M24"/>
  <c r="L24"/>
  <c r="K24"/>
  <c r="J24"/>
  <c r="I24"/>
  <c r="U23"/>
  <c r="Q23"/>
  <c r="P23"/>
  <c r="O23"/>
  <c r="N23"/>
  <c r="M23"/>
  <c r="L23"/>
  <c r="K23"/>
  <c r="J23"/>
  <c r="I23"/>
  <c r="U22"/>
  <c r="Q22"/>
  <c r="P22"/>
  <c r="O22"/>
  <c r="N22"/>
  <c r="M22"/>
  <c r="L22"/>
  <c r="K22"/>
  <c r="J22"/>
  <c r="I22"/>
  <c r="V21"/>
  <c r="U21"/>
  <c r="Q21"/>
  <c r="P21"/>
  <c r="O21"/>
  <c r="N21"/>
  <c r="M21"/>
  <c r="L21"/>
  <c r="K21"/>
  <c r="J21"/>
  <c r="I21"/>
  <c r="F21"/>
  <c r="E21"/>
  <c r="D21"/>
  <c r="C21"/>
  <c r="U20"/>
  <c r="Q20"/>
  <c r="P20"/>
  <c r="O20"/>
  <c r="N20"/>
  <c r="M20"/>
  <c r="L20"/>
  <c r="K20"/>
  <c r="J20"/>
  <c r="I20"/>
  <c r="U19"/>
  <c r="Q19"/>
  <c r="P19"/>
  <c r="O19"/>
  <c r="N19"/>
  <c r="M19"/>
  <c r="L19"/>
  <c r="K19"/>
  <c r="J19"/>
  <c r="I19"/>
  <c r="U18"/>
  <c r="Q18"/>
  <c r="P18"/>
  <c r="O18"/>
  <c r="N18"/>
  <c r="M18"/>
  <c r="L18"/>
  <c r="K18"/>
  <c r="J18"/>
  <c r="I18"/>
  <c r="V17"/>
  <c r="U17"/>
  <c r="Q17"/>
  <c r="P17"/>
  <c r="O17"/>
  <c r="N17"/>
  <c r="M17"/>
  <c r="L17"/>
  <c r="K17"/>
  <c r="J17"/>
  <c r="I17"/>
  <c r="F17"/>
  <c r="E17"/>
  <c r="D17"/>
  <c r="C17"/>
  <c r="U16"/>
  <c r="Q16"/>
  <c r="P16"/>
  <c r="O16"/>
  <c r="N16"/>
  <c r="M16"/>
  <c r="L16"/>
  <c r="K16"/>
  <c r="J16"/>
  <c r="I16"/>
  <c r="U15"/>
  <c r="Q15"/>
  <c r="P15"/>
  <c r="O15"/>
  <c r="N15"/>
  <c r="M15"/>
  <c r="L15"/>
  <c r="K15"/>
  <c r="J15"/>
  <c r="I15"/>
  <c r="U14"/>
  <c r="Q14"/>
  <c r="P14"/>
  <c r="O14"/>
  <c r="N14"/>
  <c r="M14"/>
  <c r="L14"/>
  <c r="K14"/>
  <c r="J14"/>
  <c r="I14"/>
  <c r="U13"/>
  <c r="Q13"/>
  <c r="P13"/>
  <c r="O13"/>
  <c r="N13"/>
  <c r="M13"/>
  <c r="L13"/>
  <c r="K13"/>
  <c r="J13"/>
  <c r="I13"/>
  <c r="U12"/>
  <c r="Q12"/>
  <c r="P12"/>
  <c r="O12"/>
  <c r="N12"/>
  <c r="M12"/>
  <c r="L12"/>
  <c r="K12"/>
  <c r="J12"/>
  <c r="I12"/>
  <c r="V11"/>
  <c r="U11"/>
  <c r="Q11"/>
  <c r="P11"/>
  <c r="O11"/>
  <c r="N11"/>
  <c r="M11"/>
  <c r="L11"/>
  <c r="K11"/>
  <c r="J11"/>
  <c r="I11"/>
  <c r="F11"/>
  <c r="E11"/>
  <c r="D11"/>
  <c r="C11"/>
  <c r="U10"/>
  <c r="Q10"/>
  <c r="P10"/>
  <c r="O10"/>
  <c r="N10"/>
  <c r="M10"/>
  <c r="L10"/>
  <c r="K10"/>
  <c r="J10"/>
  <c r="I10"/>
  <c r="U9"/>
  <c r="Q9"/>
  <c r="P9"/>
  <c r="O9"/>
  <c r="N9"/>
  <c r="M9"/>
  <c r="L9"/>
  <c r="K9"/>
  <c r="J9"/>
  <c r="I9"/>
  <c r="U8"/>
  <c r="Q8"/>
  <c r="P8"/>
  <c r="O8"/>
  <c r="N8"/>
  <c r="M8"/>
  <c r="L8"/>
  <c r="K8"/>
  <c r="J8"/>
  <c r="I8"/>
  <c r="U7"/>
  <c r="Q7"/>
  <c r="P7"/>
  <c r="O7"/>
  <c r="N7"/>
  <c r="M7"/>
  <c r="L7"/>
  <c r="K7"/>
  <c r="J7"/>
  <c r="I7"/>
  <c r="U6"/>
  <c r="Q6"/>
  <c r="P6"/>
  <c r="O6"/>
  <c r="N6"/>
  <c r="M6"/>
  <c r="L6"/>
  <c r="K6"/>
  <c r="J6"/>
  <c r="I6"/>
  <c r="U5"/>
  <c r="Q5"/>
  <c r="P5"/>
  <c r="O5"/>
  <c r="N5"/>
  <c r="M5"/>
  <c r="L5"/>
  <c r="K5"/>
  <c r="J5"/>
  <c r="I5"/>
  <c r="V4"/>
  <c r="U4"/>
  <c r="Q4"/>
  <c r="P4"/>
  <c r="O4"/>
  <c r="N4"/>
  <c r="M4"/>
  <c r="L4"/>
  <c r="K4"/>
  <c r="J4"/>
  <c r="I4"/>
  <c r="F4"/>
  <c r="E4"/>
  <c r="D4"/>
  <c r="C4"/>
  <c r="V3"/>
  <c r="V1"/>
  <c r="H1888" i="31"/>
  <c r="G1888"/>
  <c r="F1888"/>
  <c r="E1888"/>
  <c r="D1888"/>
  <c r="C1888"/>
  <c r="B1888"/>
  <c r="H1887"/>
  <c r="G1887"/>
  <c r="F1887"/>
  <c r="E1887"/>
  <c r="D1887"/>
  <c r="C1887"/>
  <c r="B1887"/>
  <c r="H1865"/>
  <c r="G1865"/>
  <c r="F1865"/>
  <c r="E1865"/>
  <c r="D1865"/>
  <c r="C1865"/>
  <c r="B1865"/>
  <c r="H1864"/>
  <c r="G1864"/>
  <c r="F1864"/>
  <c r="E1864"/>
  <c r="D1864"/>
  <c r="C1864"/>
  <c r="B1864"/>
  <c r="H1842"/>
  <c r="G1842"/>
  <c r="F1842"/>
  <c r="E1842"/>
  <c r="D1842"/>
  <c r="C1842"/>
  <c r="B1842"/>
  <c r="H1841"/>
  <c r="G1841"/>
  <c r="F1841"/>
  <c r="E1841"/>
  <c r="D1841"/>
  <c r="C1841"/>
  <c r="B1841"/>
  <c r="H1819"/>
  <c r="G1819"/>
  <c r="F1819"/>
  <c r="E1819"/>
  <c r="D1819"/>
  <c r="C1819"/>
  <c r="B1819"/>
  <c r="H1818"/>
  <c r="G1818"/>
  <c r="F1818"/>
  <c r="E1818"/>
  <c r="D1818"/>
  <c r="C1818"/>
  <c r="B1818"/>
  <c r="H1796"/>
  <c r="G1796"/>
  <c r="F1796"/>
  <c r="E1796"/>
  <c r="D1796"/>
  <c r="C1796"/>
  <c r="B1796"/>
  <c r="H1795"/>
  <c r="G1795"/>
  <c r="F1795"/>
  <c r="E1795"/>
  <c r="D1795"/>
  <c r="C1795"/>
  <c r="B1795"/>
  <c r="H1773"/>
  <c r="G1773"/>
  <c r="F1773"/>
  <c r="E1773"/>
  <c r="D1773"/>
  <c r="C1773"/>
  <c r="B1773"/>
  <c r="H1772"/>
  <c r="G1772"/>
  <c r="F1772"/>
  <c r="E1772"/>
  <c r="D1772"/>
  <c r="C1772"/>
  <c r="B1772"/>
  <c r="H1750"/>
  <c r="G1750"/>
  <c r="F1750"/>
  <c r="E1750"/>
  <c r="D1750"/>
  <c r="C1750"/>
  <c r="B1750"/>
  <c r="H1749"/>
  <c r="G1749"/>
  <c r="F1749"/>
  <c r="E1749"/>
  <c r="D1749"/>
  <c r="C1749"/>
  <c r="B1749"/>
  <c r="H1727"/>
  <c r="G1727"/>
  <c r="F1727"/>
  <c r="E1727"/>
  <c r="D1727"/>
  <c r="C1727"/>
  <c r="B1727"/>
  <c r="H1726"/>
  <c r="G1726"/>
  <c r="F1726"/>
  <c r="E1726"/>
  <c r="D1726"/>
  <c r="C1726"/>
  <c r="B1726"/>
  <c r="H1704"/>
  <c r="G1704"/>
  <c r="F1704"/>
  <c r="E1704"/>
  <c r="D1704"/>
  <c r="C1704"/>
  <c r="B1704"/>
  <c r="H1703"/>
  <c r="G1703"/>
  <c r="F1703"/>
  <c r="E1703"/>
  <c r="D1703"/>
  <c r="C1703"/>
  <c r="B1703"/>
  <c r="H1679"/>
  <c r="G1679"/>
  <c r="F1679"/>
  <c r="E1679"/>
  <c r="D1679"/>
  <c r="C1679"/>
  <c r="B1679"/>
  <c r="H1655"/>
  <c r="G1655"/>
  <c r="F1655"/>
  <c r="E1655"/>
  <c r="D1655"/>
  <c r="C1655"/>
  <c r="B1655"/>
  <c r="H1631"/>
  <c r="G1631"/>
  <c r="F1631"/>
  <c r="E1631"/>
  <c r="D1631"/>
  <c r="C1631"/>
  <c r="B1631"/>
  <c r="H1609"/>
  <c r="G1609"/>
  <c r="F1609"/>
  <c r="E1609"/>
  <c r="D1609"/>
  <c r="C1609"/>
  <c r="B1609"/>
  <c r="H1608"/>
  <c r="G1608"/>
  <c r="F1608"/>
  <c r="E1608"/>
  <c r="D1608"/>
  <c r="C1608"/>
  <c r="B1608"/>
  <c r="H1588"/>
  <c r="G1588"/>
  <c r="F1588"/>
  <c r="E1588"/>
  <c r="D1588"/>
  <c r="C1588"/>
  <c r="B1588"/>
  <c r="H1587"/>
  <c r="G1587"/>
  <c r="F1587"/>
  <c r="E1587"/>
  <c r="D1587"/>
  <c r="C1587"/>
  <c r="B1587"/>
  <c r="H1586"/>
  <c r="G1586"/>
  <c r="F1586"/>
  <c r="E1586"/>
  <c r="D1586"/>
  <c r="C1586"/>
  <c r="B1586"/>
  <c r="H1563"/>
  <c r="F1563"/>
  <c r="E1563"/>
  <c r="D1563"/>
  <c r="C1563"/>
  <c r="B1563"/>
  <c r="H1545"/>
  <c r="G1545"/>
  <c r="F1545"/>
  <c r="E1545"/>
  <c r="D1545"/>
  <c r="C1545"/>
  <c r="B1545"/>
  <c r="H1544"/>
  <c r="G1544"/>
  <c r="F1544"/>
  <c r="E1544"/>
  <c r="D1544"/>
  <c r="C1544"/>
  <c r="B1544"/>
  <c r="H1543"/>
  <c r="G1543"/>
  <c r="F1543"/>
  <c r="E1543"/>
  <c r="D1543"/>
  <c r="C1543"/>
  <c r="B1543"/>
  <c r="H1542"/>
  <c r="G1542"/>
  <c r="F1542"/>
  <c r="E1542"/>
  <c r="D1542"/>
  <c r="C1542"/>
  <c r="B1542"/>
  <c r="H1541"/>
  <c r="G1541"/>
  <c r="F1541"/>
  <c r="E1541"/>
  <c r="D1541"/>
  <c r="C1541"/>
  <c r="B1541"/>
  <c r="H1517"/>
  <c r="G1517"/>
  <c r="F1517"/>
  <c r="E1517"/>
  <c r="D1517"/>
  <c r="C1517"/>
  <c r="B1517"/>
  <c r="H1493"/>
  <c r="G1493"/>
  <c r="F1493"/>
  <c r="E1493"/>
  <c r="D1493"/>
  <c r="C1493"/>
  <c r="B1493"/>
  <c r="H1469"/>
  <c r="G1469"/>
  <c r="F1469"/>
  <c r="E1469"/>
  <c r="D1469"/>
  <c r="C1469"/>
  <c r="B1469"/>
  <c r="H1449"/>
  <c r="G1449"/>
  <c r="F1449"/>
  <c r="E1449"/>
  <c r="D1449"/>
  <c r="C1449"/>
  <c r="B1449"/>
  <c r="H1448"/>
  <c r="G1448"/>
  <c r="F1448"/>
  <c r="E1448"/>
  <c r="D1448"/>
  <c r="C1448"/>
  <c r="B1448"/>
  <c r="H1447"/>
  <c r="G1447"/>
  <c r="F1447"/>
  <c r="E1447"/>
  <c r="D1447"/>
  <c r="C1447"/>
  <c r="B1447"/>
  <c r="H1446"/>
  <c r="G1446"/>
  <c r="F1446"/>
  <c r="E1446"/>
  <c r="D1446"/>
  <c r="C1446"/>
  <c r="B1446"/>
  <c r="H1423"/>
  <c r="G1423"/>
  <c r="F1423"/>
  <c r="E1423"/>
  <c r="D1423"/>
  <c r="C1423"/>
  <c r="B1423"/>
  <c r="H1422"/>
  <c r="G1422"/>
  <c r="F1422"/>
  <c r="E1422"/>
  <c r="D1422"/>
  <c r="C1422"/>
  <c r="B1422"/>
  <c r="H1399"/>
  <c r="G1399"/>
  <c r="F1399"/>
  <c r="E1399"/>
  <c r="D1399"/>
  <c r="C1399"/>
  <c r="B1399"/>
  <c r="H1398"/>
  <c r="G1398"/>
  <c r="F1398"/>
  <c r="E1398"/>
  <c r="D1398"/>
  <c r="C1398"/>
  <c r="B1398"/>
  <c r="H1374"/>
  <c r="G1374"/>
  <c r="F1374"/>
  <c r="E1374"/>
  <c r="D1374"/>
  <c r="C1374"/>
  <c r="B1374"/>
  <c r="H1351"/>
  <c r="G1351"/>
  <c r="F1351"/>
  <c r="E1351"/>
  <c r="D1351"/>
  <c r="C1351"/>
  <c r="B1351"/>
  <c r="H1350"/>
  <c r="G1350"/>
  <c r="F1350"/>
  <c r="E1350"/>
  <c r="D1350"/>
  <c r="C1350"/>
  <c r="B1350"/>
  <c r="H1326"/>
  <c r="G1326"/>
  <c r="F1326"/>
  <c r="E1326"/>
  <c r="D1326"/>
  <c r="C1326"/>
  <c r="B1326"/>
  <c r="G1303"/>
  <c r="F1303"/>
  <c r="E1303"/>
  <c r="D1303"/>
  <c r="C1303"/>
  <c r="B1303"/>
  <c r="H1302"/>
  <c r="G1302"/>
  <c r="F1302"/>
  <c r="E1302"/>
  <c r="D1302"/>
  <c r="C1302"/>
  <c r="B1302"/>
  <c r="H1281"/>
  <c r="G1281"/>
  <c r="F1281"/>
  <c r="E1281"/>
  <c r="D1281"/>
  <c r="C1281"/>
  <c r="B1281"/>
  <c r="H1280"/>
  <c r="G1280"/>
  <c r="F1280"/>
  <c r="E1280"/>
  <c r="D1280"/>
  <c r="C1280"/>
  <c r="B1280"/>
  <c r="G1279"/>
  <c r="F1279"/>
  <c r="E1279"/>
  <c r="D1279"/>
  <c r="C1279"/>
  <c r="B1279"/>
  <c r="H1278"/>
  <c r="G1278"/>
  <c r="F1278"/>
  <c r="E1278"/>
  <c r="D1278"/>
  <c r="C1278"/>
  <c r="B1278"/>
  <c r="H1254"/>
  <c r="G1254"/>
  <c r="F1254"/>
  <c r="E1254"/>
  <c r="D1254"/>
  <c r="C1254"/>
  <c r="B1254"/>
  <c r="H1233"/>
  <c r="G1233"/>
  <c r="F1233"/>
  <c r="E1233"/>
  <c r="D1233"/>
  <c r="C1233"/>
  <c r="B1233"/>
  <c r="H1232"/>
  <c r="G1232"/>
  <c r="F1232"/>
  <c r="E1232"/>
  <c r="D1232"/>
  <c r="C1232"/>
  <c r="B1232"/>
  <c r="H1231"/>
  <c r="G1231"/>
  <c r="F1231"/>
  <c r="E1231"/>
  <c r="D1231"/>
  <c r="C1231"/>
  <c r="B1231"/>
  <c r="H1208"/>
  <c r="G1208"/>
  <c r="F1208"/>
  <c r="E1208"/>
  <c r="D1208"/>
  <c r="B1208"/>
  <c r="H1207"/>
  <c r="G1207"/>
  <c r="F1207"/>
  <c r="E1207"/>
  <c r="D1207"/>
  <c r="B1207"/>
  <c r="H1184"/>
  <c r="G1184"/>
  <c r="F1184"/>
  <c r="E1184"/>
  <c r="D1184"/>
  <c r="C1184"/>
  <c r="B1184"/>
  <c r="H1183"/>
  <c r="G1183"/>
  <c r="F1183"/>
  <c r="E1183"/>
  <c r="D1183"/>
  <c r="C1183"/>
  <c r="B1183"/>
  <c r="H1162"/>
  <c r="G1162"/>
  <c r="F1162"/>
  <c r="E1162"/>
  <c r="D1162"/>
  <c r="C1162"/>
  <c r="B1162"/>
  <c r="H1161"/>
  <c r="G1161"/>
  <c r="F1161"/>
  <c r="E1161"/>
  <c r="D1161"/>
  <c r="C1161"/>
  <c r="B1161"/>
  <c r="H1160"/>
  <c r="G1160"/>
  <c r="F1160"/>
  <c r="E1160"/>
  <c r="D1160"/>
  <c r="C1160"/>
  <c r="B1160"/>
  <c r="H1159"/>
  <c r="G1159"/>
  <c r="F1159"/>
  <c r="E1159"/>
  <c r="D1159"/>
  <c r="C1159"/>
  <c r="B1159"/>
  <c r="H1136"/>
  <c r="G1136"/>
  <c r="F1136"/>
  <c r="E1136"/>
  <c r="D1136"/>
  <c r="C1136"/>
  <c r="B1136"/>
  <c r="H1135"/>
  <c r="G1135"/>
  <c r="F1135"/>
  <c r="E1135"/>
  <c r="D1135"/>
  <c r="C1135"/>
  <c r="B1135"/>
  <c r="H1114"/>
  <c r="G1114"/>
  <c r="F1114"/>
  <c r="E1114"/>
  <c r="D1114"/>
  <c r="C1114"/>
  <c r="B1114"/>
  <c r="H1113"/>
  <c r="G1113"/>
  <c r="F1113"/>
  <c r="E1113"/>
  <c r="D1113"/>
  <c r="C1113"/>
  <c r="B1113"/>
  <c r="H1112"/>
  <c r="G1112"/>
  <c r="F1112"/>
  <c r="E1112"/>
  <c r="D1112"/>
  <c r="C1112"/>
  <c r="B1112"/>
  <c r="H1089"/>
  <c r="G1089"/>
  <c r="F1089"/>
  <c r="E1089"/>
  <c r="D1089"/>
  <c r="C1089"/>
  <c r="B1089"/>
  <c r="H1088"/>
  <c r="G1088"/>
  <c r="F1088"/>
  <c r="E1088"/>
  <c r="D1088"/>
  <c r="C1088"/>
  <c r="B1088"/>
  <c r="H1065"/>
  <c r="G1065"/>
  <c r="F1065"/>
  <c r="E1065"/>
  <c r="D1065"/>
  <c r="C1065"/>
  <c r="B1065"/>
  <c r="H1064"/>
  <c r="G1064"/>
  <c r="F1064"/>
  <c r="E1064"/>
  <c r="D1064"/>
  <c r="C1064"/>
  <c r="B1064"/>
  <c r="H1041"/>
  <c r="G1041"/>
  <c r="F1041"/>
  <c r="E1041"/>
  <c r="D1041"/>
  <c r="C1041"/>
  <c r="B1041"/>
  <c r="H1040"/>
  <c r="G1040"/>
  <c r="F1040"/>
  <c r="E1040"/>
  <c r="D1040"/>
  <c r="C1040"/>
  <c r="B1040"/>
  <c r="H1016"/>
  <c r="G1016"/>
  <c r="F1016"/>
  <c r="E1016"/>
  <c r="D1016"/>
  <c r="C1016"/>
  <c r="B1016"/>
  <c r="H995"/>
  <c r="G995"/>
  <c r="F995"/>
  <c r="E995"/>
  <c r="D995"/>
  <c r="C995"/>
  <c r="B995"/>
  <c r="H994"/>
  <c r="G994"/>
  <c r="F994"/>
  <c r="E994"/>
  <c r="D994"/>
  <c r="C994"/>
  <c r="B994"/>
  <c r="H993"/>
  <c r="G993"/>
  <c r="F993"/>
  <c r="E993"/>
  <c r="D993"/>
  <c r="C993"/>
  <c r="B993"/>
  <c r="H992"/>
  <c r="G992"/>
  <c r="F992"/>
  <c r="E992"/>
  <c r="D992"/>
  <c r="C992"/>
  <c r="B992"/>
  <c r="H972"/>
  <c r="G972"/>
  <c r="F972"/>
  <c r="E972"/>
  <c r="D972"/>
  <c r="C972"/>
  <c r="B972"/>
  <c r="H971"/>
  <c r="G971"/>
  <c r="F971"/>
  <c r="E971"/>
  <c r="D971"/>
  <c r="C971"/>
  <c r="B971"/>
  <c r="H970"/>
  <c r="G970"/>
  <c r="F970"/>
  <c r="E970"/>
  <c r="D970"/>
  <c r="C970"/>
  <c r="B970"/>
  <c r="H969"/>
  <c r="G969"/>
  <c r="F969"/>
  <c r="E969"/>
  <c r="D969"/>
  <c r="C969"/>
  <c r="B969"/>
  <c r="H946"/>
  <c r="G946"/>
  <c r="F946"/>
  <c r="E946"/>
  <c r="D946"/>
  <c r="C946"/>
  <c r="B946"/>
  <c r="H945"/>
  <c r="G945"/>
  <c r="F945"/>
  <c r="E945"/>
  <c r="D945"/>
  <c r="C945"/>
  <c r="B945"/>
  <c r="H923"/>
  <c r="G923"/>
  <c r="F923"/>
  <c r="E923"/>
  <c r="D923"/>
  <c r="C923"/>
  <c r="B923"/>
  <c r="H922"/>
  <c r="G922"/>
  <c r="F922"/>
  <c r="E922"/>
  <c r="D922"/>
  <c r="C922"/>
  <c r="B922"/>
  <c r="H921"/>
  <c r="G921"/>
  <c r="F921"/>
  <c r="E921"/>
  <c r="D921"/>
  <c r="C921"/>
  <c r="B921"/>
  <c r="H902"/>
  <c r="G902"/>
  <c r="F902"/>
  <c r="E902"/>
  <c r="D902"/>
  <c r="C902"/>
  <c r="B902"/>
  <c r="H901"/>
  <c r="G901"/>
  <c r="F901"/>
  <c r="E901"/>
  <c r="D901"/>
  <c r="C901"/>
  <c r="B901"/>
  <c r="H900"/>
  <c r="G900"/>
  <c r="F900"/>
  <c r="E900"/>
  <c r="D900"/>
  <c r="C900"/>
  <c r="B900"/>
  <c r="H899"/>
  <c r="G899"/>
  <c r="F899"/>
  <c r="E899"/>
  <c r="D899"/>
  <c r="C899"/>
  <c r="B899"/>
  <c r="H880"/>
  <c r="F880"/>
  <c r="E880"/>
  <c r="D880"/>
  <c r="C880"/>
  <c r="B880"/>
  <c r="H879"/>
  <c r="F879"/>
  <c r="E879"/>
  <c r="D879"/>
  <c r="C879"/>
  <c r="B879"/>
  <c r="H878"/>
  <c r="F878"/>
  <c r="E878"/>
  <c r="D878"/>
  <c r="C878"/>
  <c r="B878"/>
  <c r="H877"/>
  <c r="F877"/>
  <c r="E877"/>
  <c r="D877"/>
  <c r="C877"/>
  <c r="B877"/>
  <c r="H856"/>
  <c r="G856"/>
  <c r="F856"/>
  <c r="E856"/>
  <c r="D856"/>
  <c r="C856"/>
  <c r="B856"/>
  <c r="H855"/>
  <c r="F855"/>
  <c r="E855"/>
  <c r="D855"/>
  <c r="C855"/>
  <c r="B855"/>
  <c r="H854"/>
  <c r="G854"/>
  <c r="F854"/>
  <c r="E854"/>
  <c r="D854"/>
  <c r="C854"/>
  <c r="B854"/>
  <c r="H832"/>
  <c r="G832"/>
  <c r="F832"/>
  <c r="E832"/>
  <c r="D832"/>
  <c r="C832"/>
  <c r="B832"/>
  <c r="H831"/>
  <c r="G831"/>
  <c r="F831"/>
  <c r="E831"/>
  <c r="D831"/>
  <c r="C831"/>
  <c r="B831"/>
  <c r="H830"/>
  <c r="G830"/>
  <c r="F830"/>
  <c r="E830"/>
  <c r="D830"/>
  <c r="C830"/>
  <c r="B830"/>
  <c r="H809"/>
  <c r="G809"/>
  <c r="F809"/>
  <c r="E809"/>
  <c r="D809"/>
  <c r="C809"/>
  <c r="B809"/>
  <c r="H808"/>
  <c r="G808"/>
  <c r="F808"/>
  <c r="E808"/>
  <c r="D808"/>
  <c r="C808"/>
  <c r="B808"/>
  <c r="H807"/>
  <c r="G807"/>
  <c r="F807"/>
  <c r="E807"/>
  <c r="D807"/>
  <c r="C807"/>
  <c r="B807"/>
  <c r="H806"/>
  <c r="G806"/>
  <c r="F806"/>
  <c r="E806"/>
  <c r="D806"/>
  <c r="C806"/>
  <c r="B806"/>
  <c r="H784"/>
  <c r="G784"/>
  <c r="F784"/>
  <c r="E784"/>
  <c r="D784"/>
  <c r="C784"/>
  <c r="B784"/>
  <c r="H783"/>
  <c r="G783"/>
  <c r="F783"/>
  <c r="E783"/>
  <c r="D783"/>
  <c r="C783"/>
  <c r="B783"/>
  <c r="H782"/>
  <c r="G782"/>
  <c r="F782"/>
  <c r="E782"/>
  <c r="D782"/>
  <c r="C782"/>
  <c r="B782"/>
  <c r="H761"/>
  <c r="G761"/>
  <c r="F761"/>
  <c r="E761"/>
  <c r="D761"/>
  <c r="C761"/>
  <c r="B761"/>
  <c r="H760"/>
  <c r="G760"/>
  <c r="F760"/>
  <c r="E760"/>
  <c r="D760"/>
  <c r="C760"/>
  <c r="B760"/>
  <c r="H759"/>
  <c r="G759"/>
  <c r="F759"/>
  <c r="E759"/>
  <c r="D759"/>
  <c r="C759"/>
  <c r="B759"/>
  <c r="H758"/>
  <c r="G758"/>
  <c r="F758"/>
  <c r="E758"/>
  <c r="D758"/>
  <c r="C758"/>
  <c r="B758"/>
  <c r="H738"/>
  <c r="G738"/>
  <c r="F738"/>
  <c r="E738"/>
  <c r="D738"/>
  <c r="C738"/>
  <c r="B738"/>
  <c r="H737"/>
  <c r="G737"/>
  <c r="F737"/>
  <c r="E737"/>
  <c r="D737"/>
  <c r="C737"/>
  <c r="B737"/>
  <c r="H736"/>
  <c r="G736"/>
  <c r="F736"/>
  <c r="E736"/>
  <c r="D736"/>
  <c r="C736"/>
  <c r="B736"/>
  <c r="H735"/>
  <c r="G735"/>
  <c r="F735"/>
  <c r="E735"/>
  <c r="D735"/>
  <c r="C735"/>
  <c r="B735"/>
  <c r="H714"/>
  <c r="G714"/>
  <c r="F714"/>
  <c r="E714"/>
  <c r="D714"/>
  <c r="C714"/>
  <c r="B714"/>
  <c r="H713"/>
  <c r="G713"/>
  <c r="F713"/>
  <c r="E713"/>
  <c r="D713"/>
  <c r="C713"/>
  <c r="B713"/>
  <c r="H712"/>
  <c r="G712"/>
  <c r="F712"/>
  <c r="E712"/>
  <c r="D712"/>
  <c r="C712"/>
  <c r="B712"/>
  <c r="H711"/>
  <c r="G711"/>
  <c r="F711"/>
  <c r="E711"/>
  <c r="D711"/>
  <c r="C711"/>
  <c r="B711"/>
  <c r="H691"/>
  <c r="G691"/>
  <c r="F691"/>
  <c r="E691"/>
  <c r="D691"/>
  <c r="C691"/>
  <c r="B691"/>
  <c r="H690"/>
  <c r="G690"/>
  <c r="F690"/>
  <c r="E690"/>
  <c r="D690"/>
  <c r="C690"/>
  <c r="B690"/>
  <c r="H689"/>
  <c r="G689"/>
  <c r="F689"/>
  <c r="E689"/>
  <c r="D689"/>
  <c r="C689"/>
  <c r="B689"/>
  <c r="H688"/>
  <c r="G688"/>
  <c r="F688"/>
  <c r="E688"/>
  <c r="D688"/>
  <c r="C688"/>
  <c r="B688"/>
  <c r="H687"/>
  <c r="G687"/>
  <c r="F687"/>
  <c r="E687"/>
  <c r="D687"/>
  <c r="C687"/>
  <c r="B687"/>
  <c r="H667"/>
  <c r="G667"/>
  <c r="F667"/>
  <c r="E667"/>
  <c r="D667"/>
  <c r="C667"/>
  <c r="B667"/>
  <c r="H666"/>
  <c r="G666"/>
  <c r="F666"/>
  <c r="E666"/>
  <c r="D666"/>
  <c r="C666"/>
  <c r="B666"/>
  <c r="H665"/>
  <c r="G665"/>
  <c r="F665"/>
  <c r="E665"/>
  <c r="D665"/>
  <c r="C665"/>
  <c r="B665"/>
  <c r="H664"/>
  <c r="G664"/>
  <c r="F664"/>
  <c r="E664"/>
  <c r="D664"/>
  <c r="C664"/>
  <c r="B664"/>
  <c r="H644"/>
  <c r="G644"/>
  <c r="F644"/>
  <c r="E644"/>
  <c r="D644"/>
  <c r="C644"/>
  <c r="B644"/>
  <c r="H643"/>
  <c r="G643"/>
  <c r="F643"/>
  <c r="E643"/>
  <c r="D643"/>
  <c r="C643"/>
  <c r="B643"/>
  <c r="H642"/>
  <c r="G642"/>
  <c r="F642"/>
  <c r="E642"/>
  <c r="D642"/>
  <c r="C642"/>
  <c r="B642"/>
  <c r="H641"/>
  <c r="G641"/>
  <c r="F641"/>
  <c r="E641"/>
  <c r="D641"/>
  <c r="C641"/>
  <c r="B641"/>
  <c r="H619"/>
  <c r="G619"/>
  <c r="F619"/>
  <c r="E619"/>
  <c r="D619"/>
  <c r="C619"/>
  <c r="H618"/>
  <c r="G618"/>
  <c r="F618"/>
  <c r="E618"/>
  <c r="D618"/>
  <c r="C618"/>
  <c r="H617"/>
  <c r="G617"/>
  <c r="F617"/>
  <c r="E617"/>
  <c r="D617"/>
  <c r="C617"/>
  <c r="H597"/>
  <c r="G597"/>
  <c r="E597"/>
  <c r="D597"/>
  <c r="C597"/>
  <c r="B597"/>
  <c r="H596"/>
  <c r="G596"/>
  <c r="F596"/>
  <c r="E596"/>
  <c r="C596"/>
  <c r="B596"/>
  <c r="H595"/>
  <c r="G595"/>
  <c r="E595"/>
  <c r="D595"/>
  <c r="C595"/>
  <c r="B595"/>
  <c r="H594"/>
  <c r="G594"/>
  <c r="E594"/>
  <c r="D594"/>
  <c r="C594"/>
  <c r="B594"/>
  <c r="G574"/>
  <c r="E574"/>
  <c r="D574"/>
  <c r="C574"/>
  <c r="B574"/>
  <c r="H573"/>
  <c r="F573"/>
  <c r="E573"/>
  <c r="D573"/>
  <c r="C573"/>
  <c r="B573"/>
  <c r="G572"/>
  <c r="E572"/>
  <c r="D572"/>
  <c r="C572"/>
  <c r="B572"/>
  <c r="G571"/>
  <c r="E571"/>
  <c r="D571"/>
  <c r="C571"/>
  <c r="B571"/>
  <c r="H551"/>
  <c r="G551"/>
  <c r="F551"/>
  <c r="E551"/>
  <c r="D551"/>
  <c r="C551"/>
  <c r="B551"/>
  <c r="H550"/>
  <c r="G550"/>
  <c r="F550"/>
  <c r="E550"/>
  <c r="D550"/>
  <c r="C550"/>
  <c r="B550"/>
  <c r="H549"/>
  <c r="G549"/>
  <c r="F549"/>
  <c r="E549"/>
  <c r="D549"/>
  <c r="C549"/>
  <c r="B549"/>
  <c r="H548"/>
  <c r="G548"/>
  <c r="F548"/>
  <c r="E548"/>
  <c r="D548"/>
  <c r="C548"/>
  <c r="B548"/>
  <c r="H528"/>
  <c r="G528"/>
  <c r="F528"/>
  <c r="E528"/>
  <c r="D528"/>
  <c r="C528"/>
  <c r="B528"/>
  <c r="H527"/>
  <c r="G527"/>
  <c r="F527"/>
  <c r="E527"/>
  <c r="D527"/>
  <c r="C527"/>
  <c r="B527"/>
  <c r="H526"/>
  <c r="G526"/>
  <c r="F526"/>
  <c r="E526"/>
  <c r="D526"/>
  <c r="C526"/>
  <c r="B526"/>
  <c r="H525"/>
  <c r="G525"/>
  <c r="F525"/>
  <c r="E525"/>
  <c r="D525"/>
  <c r="C525"/>
  <c r="B525"/>
  <c r="H505"/>
  <c r="G505"/>
  <c r="F505"/>
  <c r="E505"/>
  <c r="D505"/>
  <c r="C505"/>
  <c r="B505"/>
  <c r="H504"/>
  <c r="G504"/>
  <c r="F504"/>
  <c r="E504"/>
  <c r="D504"/>
  <c r="C504"/>
  <c r="B504"/>
  <c r="H503"/>
  <c r="G503"/>
  <c r="F503"/>
  <c r="E503"/>
  <c r="D503"/>
  <c r="C503"/>
  <c r="B503"/>
  <c r="H502"/>
  <c r="G502"/>
  <c r="F502"/>
  <c r="E502"/>
  <c r="D502"/>
  <c r="C502"/>
  <c r="B502"/>
  <c r="G481"/>
  <c r="F481"/>
  <c r="E481"/>
  <c r="D481"/>
  <c r="C481"/>
  <c r="B481"/>
  <c r="G480"/>
  <c r="F480"/>
  <c r="E480"/>
  <c r="D480"/>
  <c r="C480"/>
  <c r="B480"/>
  <c r="G479"/>
  <c r="F479"/>
  <c r="E479"/>
  <c r="D479"/>
  <c r="C479"/>
  <c r="B479"/>
  <c r="H458"/>
  <c r="G458"/>
  <c r="F458"/>
  <c r="E458"/>
  <c r="D458"/>
  <c r="C458"/>
  <c r="B458"/>
  <c r="H457"/>
  <c r="G457"/>
  <c r="F457"/>
  <c r="E457"/>
  <c r="D457"/>
  <c r="C457"/>
  <c r="B457"/>
  <c r="H456"/>
  <c r="G456"/>
  <c r="F456"/>
  <c r="E456"/>
  <c r="D456"/>
  <c r="C456"/>
  <c r="B456"/>
  <c r="G455"/>
  <c r="F455"/>
  <c r="E455"/>
  <c r="D455"/>
  <c r="C455"/>
  <c r="B455"/>
  <c r="H434"/>
  <c r="G434"/>
  <c r="F434"/>
  <c r="E434"/>
  <c r="D434"/>
  <c r="C434"/>
  <c r="B434"/>
  <c r="H433"/>
  <c r="G433"/>
  <c r="F433"/>
  <c r="E433"/>
  <c r="D433"/>
  <c r="C433"/>
  <c r="B433"/>
  <c r="H432"/>
  <c r="G432"/>
  <c r="F432"/>
  <c r="E432"/>
  <c r="D432"/>
  <c r="C432"/>
  <c r="B432"/>
  <c r="H431"/>
  <c r="G431"/>
  <c r="F431"/>
  <c r="E431"/>
  <c r="D431"/>
  <c r="C431"/>
  <c r="B431"/>
  <c r="H410"/>
  <c r="G410"/>
  <c r="F410"/>
  <c r="E410"/>
  <c r="D410"/>
  <c r="C410"/>
  <c r="B410"/>
  <c r="H409"/>
  <c r="G409"/>
  <c r="F409"/>
  <c r="E409"/>
  <c r="D409"/>
  <c r="C409"/>
  <c r="B409"/>
  <c r="H408"/>
  <c r="G408"/>
  <c r="F408"/>
  <c r="E408"/>
  <c r="D408"/>
  <c r="B408"/>
  <c r="H407"/>
  <c r="G407"/>
  <c r="F407"/>
  <c r="E407"/>
  <c r="D407"/>
  <c r="C407"/>
  <c r="B407"/>
  <c r="H385"/>
  <c r="G385"/>
  <c r="F385"/>
  <c r="E385"/>
  <c r="D385"/>
  <c r="C385"/>
  <c r="B385"/>
  <c r="H384"/>
  <c r="G384"/>
  <c r="F384"/>
  <c r="E384"/>
  <c r="D384"/>
  <c r="C384"/>
  <c r="B384"/>
  <c r="H383"/>
  <c r="G383"/>
  <c r="F383"/>
  <c r="E383"/>
  <c r="D383"/>
  <c r="C383"/>
  <c r="B383"/>
  <c r="H364"/>
  <c r="G364"/>
  <c r="F364"/>
  <c r="E364"/>
  <c r="D364"/>
  <c r="C364"/>
  <c r="B364"/>
  <c r="H363"/>
  <c r="G363"/>
  <c r="F363"/>
  <c r="E363"/>
  <c r="D363"/>
  <c r="C363"/>
  <c r="B363"/>
  <c r="H362"/>
  <c r="G362"/>
  <c r="F362"/>
  <c r="E362"/>
  <c r="D362"/>
  <c r="C362"/>
  <c r="B362"/>
  <c r="H361"/>
  <c r="G361"/>
  <c r="F361"/>
  <c r="E361"/>
  <c r="D361"/>
  <c r="C361"/>
  <c r="B361"/>
  <c r="H360"/>
  <c r="G360"/>
  <c r="F360"/>
  <c r="E360"/>
  <c r="D360"/>
  <c r="C360"/>
  <c r="B360"/>
  <c r="H359"/>
  <c r="G359"/>
  <c r="F359"/>
  <c r="E359"/>
  <c r="D359"/>
  <c r="C359"/>
  <c r="B359"/>
  <c r="H341"/>
  <c r="G341"/>
  <c r="F341"/>
  <c r="E341"/>
  <c r="D341"/>
  <c r="C341"/>
  <c r="B341"/>
  <c r="H340"/>
  <c r="G340"/>
  <c r="F340"/>
  <c r="E340"/>
  <c r="D340"/>
  <c r="C340"/>
  <c r="B340"/>
  <c r="H339"/>
  <c r="G339"/>
  <c r="F339"/>
  <c r="E339"/>
  <c r="D339"/>
  <c r="C339"/>
  <c r="B339"/>
  <c r="H338"/>
  <c r="G338"/>
  <c r="F338"/>
  <c r="E338"/>
  <c r="D338"/>
  <c r="C338"/>
  <c r="B338"/>
  <c r="H337"/>
  <c r="G337"/>
  <c r="F337"/>
  <c r="E337"/>
  <c r="D337"/>
  <c r="C337"/>
  <c r="B337"/>
  <c r="H336"/>
  <c r="G336"/>
  <c r="F336"/>
  <c r="E336"/>
  <c r="D336"/>
  <c r="C336"/>
  <c r="B336"/>
  <c r="H335"/>
  <c r="G335"/>
  <c r="F335"/>
  <c r="E335"/>
  <c r="D335"/>
  <c r="C335"/>
  <c r="B335"/>
  <c r="H334"/>
  <c r="G334"/>
  <c r="F334"/>
  <c r="E334"/>
  <c r="D334"/>
  <c r="C334"/>
  <c r="B334"/>
  <c r="H312"/>
  <c r="G312"/>
  <c r="F312"/>
  <c r="E312"/>
  <c r="D312"/>
  <c r="C312"/>
  <c r="B312"/>
  <c r="H311"/>
  <c r="G311"/>
  <c r="F311"/>
  <c r="E311"/>
  <c r="D311"/>
  <c r="C311"/>
  <c r="B311"/>
  <c r="H310"/>
  <c r="G310"/>
  <c r="F310"/>
  <c r="E310"/>
  <c r="D310"/>
  <c r="C310"/>
  <c r="B310"/>
  <c r="H293"/>
  <c r="G293"/>
  <c r="F293"/>
  <c r="E293"/>
  <c r="D293"/>
  <c r="C293"/>
  <c r="B293"/>
  <c r="H292"/>
  <c r="G292"/>
  <c r="F292"/>
  <c r="E292"/>
  <c r="D292"/>
  <c r="C292"/>
  <c r="B292"/>
  <c r="H291"/>
  <c r="G291"/>
  <c r="F291"/>
  <c r="E291"/>
  <c r="D291"/>
  <c r="C291"/>
  <c r="B291"/>
  <c r="H290"/>
  <c r="G290"/>
  <c r="F290"/>
  <c r="E290"/>
  <c r="D290"/>
  <c r="C290"/>
  <c r="B290"/>
  <c r="H289"/>
  <c r="G289"/>
  <c r="F289"/>
  <c r="E289"/>
  <c r="D289"/>
  <c r="C289"/>
  <c r="B289"/>
  <c r="H288"/>
  <c r="G288"/>
  <c r="F288"/>
  <c r="E288"/>
  <c r="D288"/>
  <c r="C288"/>
  <c r="B288"/>
  <c r="H287"/>
  <c r="G287"/>
  <c r="F287"/>
  <c r="E287"/>
  <c r="D287"/>
  <c r="C287"/>
  <c r="B287"/>
  <c r="H268"/>
  <c r="G268"/>
  <c r="F268"/>
  <c r="E268"/>
  <c r="D268"/>
  <c r="C268"/>
  <c r="B268"/>
  <c r="H267"/>
  <c r="G267"/>
  <c r="F267"/>
  <c r="E267"/>
  <c r="D267"/>
  <c r="C267"/>
  <c r="B267"/>
  <c r="H266"/>
  <c r="G266"/>
  <c r="F266"/>
  <c r="E266"/>
  <c r="D266"/>
  <c r="C266"/>
  <c r="B266"/>
  <c r="H265"/>
  <c r="G265"/>
  <c r="F265"/>
  <c r="E265"/>
  <c r="D265"/>
  <c r="C265"/>
  <c r="B265"/>
  <c r="H264"/>
  <c r="G264"/>
  <c r="F264"/>
  <c r="E264"/>
  <c r="D264"/>
  <c r="C264"/>
  <c r="B264"/>
  <c r="H263"/>
  <c r="G263"/>
  <c r="F263"/>
  <c r="E263"/>
  <c r="D263"/>
  <c r="C263"/>
  <c r="B263"/>
  <c r="H262"/>
  <c r="G262"/>
  <c r="F262"/>
  <c r="E262"/>
  <c r="D262"/>
  <c r="C262"/>
  <c r="B262"/>
  <c r="H246"/>
  <c r="G246"/>
  <c r="F246"/>
  <c r="E246"/>
  <c r="D246"/>
  <c r="C246"/>
  <c r="B246"/>
  <c r="H245"/>
  <c r="G245"/>
  <c r="F245"/>
  <c r="E245"/>
  <c r="D245"/>
  <c r="C245"/>
  <c r="B245"/>
  <c r="H244"/>
  <c r="G244"/>
  <c r="F244"/>
  <c r="E244"/>
  <c r="D244"/>
  <c r="C244"/>
  <c r="B244"/>
  <c r="H243"/>
  <c r="G243"/>
  <c r="F243"/>
  <c r="E243"/>
  <c r="D243"/>
  <c r="C243"/>
  <c r="B243"/>
  <c r="H242"/>
  <c r="G242"/>
  <c r="F242"/>
  <c r="E242"/>
  <c r="D242"/>
  <c r="C242"/>
  <c r="B242"/>
  <c r="H241"/>
  <c r="G241"/>
  <c r="F241"/>
  <c r="E241"/>
  <c r="D241"/>
  <c r="C241"/>
  <c r="B241"/>
  <c r="H240"/>
  <c r="G240"/>
  <c r="F240"/>
  <c r="E240"/>
  <c r="D240"/>
  <c r="C240"/>
  <c r="B240"/>
  <c r="H239"/>
  <c r="G239"/>
  <c r="F239"/>
  <c r="E239"/>
  <c r="D239"/>
  <c r="C239"/>
  <c r="B239"/>
  <c r="H221"/>
  <c r="G221"/>
  <c r="F221"/>
  <c r="E221"/>
  <c r="D221"/>
  <c r="C221"/>
  <c r="B221"/>
  <c r="H220"/>
  <c r="G220"/>
  <c r="F220"/>
  <c r="E220"/>
  <c r="D220"/>
  <c r="C220"/>
  <c r="B220"/>
  <c r="H219"/>
  <c r="G219"/>
  <c r="F219"/>
  <c r="E219"/>
  <c r="D219"/>
  <c r="C219"/>
  <c r="B219"/>
  <c r="H218"/>
  <c r="G218"/>
  <c r="F218"/>
  <c r="E218"/>
  <c r="D218"/>
  <c r="C218"/>
  <c r="B218"/>
  <c r="H217"/>
  <c r="G217"/>
  <c r="F217"/>
  <c r="E217"/>
  <c r="D217"/>
  <c r="C217"/>
  <c r="B217"/>
  <c r="H216"/>
  <c r="G216"/>
  <c r="F216"/>
  <c r="E216"/>
  <c r="D216"/>
  <c r="C216"/>
  <c r="B216"/>
  <c r="H198"/>
  <c r="G198"/>
  <c r="F198"/>
  <c r="E198"/>
  <c r="D198"/>
  <c r="C198"/>
  <c r="B198"/>
  <c r="H197"/>
  <c r="G197"/>
  <c r="F197"/>
  <c r="E197"/>
  <c r="D197"/>
  <c r="C197"/>
  <c r="B197"/>
  <c r="H196"/>
  <c r="G196"/>
  <c r="F196"/>
  <c r="E196"/>
  <c r="D196"/>
  <c r="C196"/>
  <c r="B196"/>
  <c r="H195"/>
  <c r="G195"/>
  <c r="F195"/>
  <c r="E195"/>
  <c r="D195"/>
  <c r="C195"/>
  <c r="B195"/>
  <c r="H194"/>
  <c r="G194"/>
  <c r="F194"/>
  <c r="E194"/>
  <c r="D194"/>
  <c r="C194"/>
  <c r="B194"/>
  <c r="H193"/>
  <c r="G193"/>
  <c r="F193"/>
  <c r="E193"/>
  <c r="D193"/>
  <c r="C193"/>
  <c r="B193"/>
  <c r="H192"/>
  <c r="G192"/>
  <c r="F192"/>
  <c r="E192"/>
  <c r="D192"/>
  <c r="C192"/>
  <c r="B192"/>
  <c r="H174"/>
  <c r="G174"/>
  <c r="F174"/>
  <c r="E174"/>
  <c r="D174"/>
  <c r="C174"/>
  <c r="B174"/>
  <c r="H173"/>
  <c r="G173"/>
  <c r="F173"/>
  <c r="E173"/>
  <c r="D173"/>
  <c r="C173"/>
  <c r="B173"/>
  <c r="H172"/>
  <c r="G172"/>
  <c r="F172"/>
  <c r="E172"/>
  <c r="D172"/>
  <c r="C172"/>
  <c r="B172"/>
  <c r="H171"/>
  <c r="G171"/>
  <c r="F171"/>
  <c r="E171"/>
  <c r="D171"/>
  <c r="C171"/>
  <c r="B171"/>
  <c r="H170"/>
  <c r="G170"/>
  <c r="F170"/>
  <c r="E170"/>
  <c r="D170"/>
  <c r="C170"/>
  <c r="B170"/>
  <c r="H169"/>
  <c r="G169"/>
  <c r="F169"/>
  <c r="E169"/>
  <c r="D169"/>
  <c r="C169"/>
  <c r="B169"/>
  <c r="H154"/>
  <c r="G154"/>
  <c r="F154"/>
  <c r="E154"/>
  <c r="D154"/>
  <c r="C154"/>
  <c r="B154"/>
  <c r="H153"/>
  <c r="G153"/>
  <c r="F153"/>
  <c r="E153"/>
  <c r="D153"/>
  <c r="C153"/>
  <c r="B153"/>
  <c r="H152"/>
  <c r="G152"/>
  <c r="F152"/>
  <c r="E152"/>
  <c r="D152"/>
  <c r="C152"/>
  <c r="B152"/>
  <c r="H151"/>
  <c r="G151"/>
  <c r="F151"/>
  <c r="E151"/>
  <c r="D151"/>
  <c r="C151"/>
  <c r="B151"/>
  <c r="H150"/>
  <c r="G150"/>
  <c r="F150"/>
  <c r="E150"/>
  <c r="D150"/>
  <c r="C150"/>
  <c r="B150"/>
  <c r="H149"/>
  <c r="G149"/>
  <c r="F149"/>
  <c r="E149"/>
  <c r="D149"/>
  <c r="C149"/>
  <c r="B149"/>
  <c r="H148"/>
  <c r="G148"/>
  <c r="F148"/>
  <c r="E148"/>
  <c r="D148"/>
  <c r="C148"/>
  <c r="B148"/>
  <c r="H147"/>
  <c r="G147"/>
  <c r="F147"/>
  <c r="E147"/>
  <c r="D147"/>
  <c r="C147"/>
  <c r="B147"/>
  <c r="H134"/>
  <c r="G134"/>
  <c r="F134"/>
  <c r="E134"/>
  <c r="D134"/>
  <c r="C134"/>
  <c r="B134"/>
  <c r="H133"/>
  <c r="G133"/>
  <c r="F133"/>
  <c r="E133"/>
  <c r="D133"/>
  <c r="C133"/>
  <c r="B133"/>
  <c r="H132"/>
  <c r="G132"/>
  <c r="F132"/>
  <c r="E132"/>
  <c r="D132"/>
  <c r="C132"/>
  <c r="B132"/>
  <c r="H131"/>
  <c r="G131"/>
  <c r="F131"/>
  <c r="E131"/>
  <c r="D131"/>
  <c r="C131"/>
  <c r="B131"/>
  <c r="H130"/>
  <c r="G130"/>
  <c r="F130"/>
  <c r="E130"/>
  <c r="D130"/>
  <c r="C130"/>
  <c r="B130"/>
  <c r="H129"/>
  <c r="G129"/>
  <c r="F129"/>
  <c r="E129"/>
  <c r="D129"/>
  <c r="C129"/>
  <c r="B129"/>
  <c r="H128"/>
  <c r="G128"/>
  <c r="F128"/>
  <c r="E128"/>
  <c r="D128"/>
  <c r="C128"/>
  <c r="B128"/>
  <c r="H127"/>
  <c r="G127"/>
  <c r="F127"/>
  <c r="E127"/>
  <c r="D127"/>
  <c r="C127"/>
  <c r="B127"/>
  <c r="H105"/>
  <c r="G105"/>
  <c r="F105"/>
  <c r="E105"/>
  <c r="D105"/>
  <c r="C105"/>
  <c r="B105"/>
  <c r="H104"/>
  <c r="G104"/>
  <c r="F104"/>
  <c r="E104"/>
  <c r="D104"/>
  <c r="C104"/>
  <c r="B104"/>
  <c r="H103"/>
  <c r="G103"/>
  <c r="F103"/>
  <c r="E103"/>
  <c r="D103"/>
  <c r="C103"/>
  <c r="B103"/>
  <c r="H102"/>
  <c r="G102"/>
  <c r="F102"/>
  <c r="E102"/>
  <c r="D102"/>
  <c r="C102"/>
  <c r="B102"/>
  <c r="H84"/>
  <c r="G84"/>
  <c r="F84"/>
  <c r="E84"/>
  <c r="D84"/>
  <c r="C84"/>
  <c r="B84"/>
  <c r="H83"/>
  <c r="G83"/>
  <c r="F83"/>
  <c r="E83"/>
  <c r="D83"/>
  <c r="C83"/>
  <c r="B83"/>
  <c r="H82"/>
  <c r="G82"/>
  <c r="F82"/>
  <c r="E82"/>
  <c r="D82"/>
  <c r="C82"/>
  <c r="B82"/>
  <c r="H81"/>
  <c r="G81"/>
  <c r="F81"/>
  <c r="E81"/>
  <c r="D81"/>
  <c r="C81"/>
  <c r="B81"/>
  <c r="H80"/>
  <c r="G80"/>
  <c r="F80"/>
  <c r="E80"/>
  <c r="D80"/>
  <c r="C80"/>
  <c r="B80"/>
  <c r="H79"/>
  <c r="G79"/>
  <c r="F79"/>
  <c r="E79"/>
  <c r="D79"/>
  <c r="C79"/>
  <c r="B79"/>
  <c r="H78"/>
  <c r="G78"/>
  <c r="F78"/>
  <c r="E78"/>
  <c r="D78"/>
  <c r="C78"/>
  <c r="B78"/>
  <c r="H77"/>
  <c r="G77"/>
  <c r="F77"/>
  <c r="E77"/>
  <c r="D77"/>
  <c r="C77"/>
  <c r="B77"/>
  <c r="H56"/>
  <c r="G56"/>
  <c r="F56"/>
  <c r="D56"/>
  <c r="C56"/>
  <c r="B56"/>
  <c r="H55"/>
  <c r="G55"/>
  <c r="F55"/>
  <c r="D55"/>
  <c r="C55"/>
  <c r="B55"/>
  <c r="H54"/>
  <c r="G54"/>
  <c r="F54"/>
  <c r="D54"/>
  <c r="C54"/>
  <c r="B54"/>
  <c r="H36"/>
  <c r="G36"/>
  <c r="F36"/>
  <c r="E36"/>
  <c r="D36"/>
  <c r="C36"/>
  <c r="B36"/>
  <c r="H35"/>
  <c r="G35"/>
  <c r="F35"/>
  <c r="E35"/>
  <c r="D35"/>
  <c r="C35"/>
  <c r="B35"/>
  <c r="H34"/>
  <c r="G34"/>
  <c r="F34"/>
  <c r="E34"/>
  <c r="D34"/>
  <c r="C34"/>
  <c r="B34"/>
  <c r="H33"/>
  <c r="G33"/>
  <c r="F33"/>
  <c r="E33"/>
  <c r="D33"/>
  <c r="C33"/>
  <c r="B33"/>
  <c r="H32"/>
  <c r="G32"/>
  <c r="F32"/>
  <c r="E32"/>
  <c r="D32"/>
  <c r="C32"/>
  <c r="B32"/>
  <c r="H17"/>
  <c r="G17"/>
  <c r="F17"/>
  <c r="E17"/>
  <c r="D17"/>
  <c r="C17"/>
  <c r="B17"/>
  <c r="H16"/>
  <c r="G16"/>
  <c r="F16"/>
  <c r="E16"/>
  <c r="D16"/>
  <c r="C16"/>
  <c r="B16"/>
  <c r="H15"/>
  <c r="G15"/>
  <c r="F15"/>
  <c r="E15"/>
  <c r="D15"/>
  <c r="C15"/>
  <c r="B15"/>
  <c r="H14"/>
  <c r="G14"/>
  <c r="F14"/>
  <c r="E14"/>
  <c r="D14"/>
  <c r="C14"/>
  <c r="B14"/>
  <c r="H13"/>
  <c r="G13"/>
  <c r="F13"/>
  <c r="E13"/>
  <c r="D13"/>
  <c r="C13"/>
  <c r="B13"/>
  <c r="H12"/>
  <c r="G12"/>
  <c r="F12"/>
  <c r="E12"/>
  <c r="D12"/>
  <c r="C12"/>
  <c r="B12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<sst xmlns="http://schemas.openxmlformats.org/spreadsheetml/2006/main" count="5083" uniqueCount="694">
  <si>
    <t>PRODI</t>
  </si>
  <si>
    <t>SMT</t>
  </si>
  <si>
    <t>NAMA MATA KULIAH</t>
  </si>
  <si>
    <t>SKS</t>
  </si>
  <si>
    <t>DOSEN 1</t>
  </si>
  <si>
    <t>DOSEN 2</t>
  </si>
  <si>
    <t>HARI</t>
  </si>
  <si>
    <t>WAKTU</t>
  </si>
  <si>
    <t>DOSEN 3</t>
  </si>
  <si>
    <t>DOSEN 4</t>
  </si>
  <si>
    <t>KELAS</t>
  </si>
  <si>
    <t>MPI-2A</t>
  </si>
  <si>
    <t>Studi Al-Qur'an</t>
  </si>
  <si>
    <t>Prof. Dr. H. Mahjuddin, M.Pd.I</t>
  </si>
  <si>
    <t>Dr. Pujiono</t>
  </si>
  <si>
    <t>Selasa</t>
  </si>
  <si>
    <t>23.30 – 25.30</t>
  </si>
  <si>
    <t>2-A</t>
  </si>
  <si>
    <t>Filsafat Ilmu</t>
  </si>
  <si>
    <t>Dr. Muniron, M.Ag</t>
  </si>
  <si>
    <t>Dr. Ubaidillah Nafi', M.Ag.</t>
  </si>
  <si>
    <t>25.45 – 27.45</t>
  </si>
  <si>
    <t>Sejarah Sosial Pendidikan Islam</t>
  </si>
  <si>
    <t xml:space="preserve">Prof. Dr. H. Miftah Arifin, M.Ag </t>
  </si>
  <si>
    <t>Rabu</t>
  </si>
  <si>
    <t>Metodologi Penelitian Manajemen Pendidikan Islam</t>
  </si>
  <si>
    <t>Dr. Hj. Siti Mislikah, M.Ag.</t>
  </si>
  <si>
    <t>Dr. Khotibul Umam, M.A.</t>
  </si>
  <si>
    <t>Supervisi Akademik dan Manajerial</t>
  </si>
  <si>
    <t>Dr. Suhadi Winoto, M.Pd.</t>
  </si>
  <si>
    <t>Dr. Titiek Rohanah Hidayati, M.Pd.</t>
  </si>
  <si>
    <t>Kamis</t>
  </si>
  <si>
    <t>MPI-2B</t>
  </si>
  <si>
    <t>Dr. Aminullah Elhady</t>
  </si>
  <si>
    <t>2-B</t>
  </si>
  <si>
    <t>MPI-2C</t>
  </si>
  <si>
    <t>Dr. H. Abdullah, M.H.I.</t>
  </si>
  <si>
    <t>Jumat</t>
  </si>
  <si>
    <t>Dr. Ubaidillah, M.Ag.</t>
  </si>
  <si>
    <t>28.30 – 20.30</t>
  </si>
  <si>
    <t>2-C</t>
  </si>
  <si>
    <t>Dr. M. Khusna Amal, M.Si.</t>
  </si>
  <si>
    <t>Dr. Hepni, MM.</t>
  </si>
  <si>
    <t>Sabtu</t>
  </si>
  <si>
    <t>08.00 – 20.00</t>
  </si>
  <si>
    <t>20.00 – 22.00</t>
  </si>
  <si>
    <t>MPI-3A</t>
  </si>
  <si>
    <t xml:space="preserve">MMT Pendidikan </t>
  </si>
  <si>
    <t>Prof. Dr. H. Moh. Khusnuridlo, M.Pd.</t>
  </si>
  <si>
    <t>3-A</t>
  </si>
  <si>
    <t>Dr. Hj. St. Rodliyah, M.Pd.</t>
  </si>
  <si>
    <t>Dr. H. Zainuddin Alhaj Zaini, M.Pd.I.</t>
  </si>
  <si>
    <t>Kepemimpinan Pendidikan dan PO</t>
  </si>
  <si>
    <t>Manajemen Kurikulum dan Pembelajaran</t>
  </si>
  <si>
    <t>Prof. Dr. H. Abd. Halim Soebahar, M.A</t>
  </si>
  <si>
    <t>Manajemen SDM Pendidikan</t>
  </si>
  <si>
    <t>Dr. H. Abd. Muis, MM.</t>
  </si>
  <si>
    <t>MPI-3B</t>
  </si>
  <si>
    <t>3-B</t>
  </si>
  <si>
    <t>Dr. H. Sofyan Tsauri, MM.</t>
  </si>
  <si>
    <t>Dr. Hj. Mukniah, M.Pd.I</t>
  </si>
  <si>
    <t>KPI</t>
  </si>
  <si>
    <t>Dr. Aminullah, M.Ag.</t>
  </si>
  <si>
    <t>JUMAT</t>
  </si>
  <si>
    <t>Manajemen Strategi Dakwah</t>
  </si>
  <si>
    <t>Dr. Ahidul Asror, M.Ag.</t>
  </si>
  <si>
    <t>Dr. Sofyan Hadi, M.Pd.</t>
  </si>
  <si>
    <t>Metodologi Penelitian Komunikasi</t>
  </si>
  <si>
    <t>Studi Hadits</t>
  </si>
  <si>
    <t>Dr. Kasman, M.Fil.</t>
  </si>
  <si>
    <t>SABTU</t>
  </si>
  <si>
    <t>Pengembangan Teori Dakwah</t>
  </si>
  <si>
    <t>Manajemen Penyiaran Radio-TV Dakwah</t>
  </si>
  <si>
    <t xml:space="preserve">Dr. Prilani, M.Si. </t>
  </si>
  <si>
    <t>Dr. Nurul Widyawati Islami R.</t>
  </si>
  <si>
    <t>Manajemen Industri Media Islam</t>
  </si>
  <si>
    <t>Dr. Prilani, M.Si.</t>
  </si>
  <si>
    <t>Media Elektronik dan Isu Kontemporer</t>
  </si>
  <si>
    <t>Dr. Choirul Arif, M.Si.</t>
  </si>
  <si>
    <t xml:space="preserve">Dr. Hj. Nurul Azizah, M.Pd.I., MA. </t>
  </si>
  <si>
    <t>PAI-2A</t>
  </si>
  <si>
    <t>Studi Al-Qur’an</t>
  </si>
  <si>
    <t>Dr. Aminullah, MA</t>
  </si>
  <si>
    <t>Dr. Dyah Nawangsari, M.Ag</t>
  </si>
  <si>
    <t>Pengembangan Teori dan Model Pembelajaran  PAI</t>
  </si>
  <si>
    <t>Dr. H. Mundir. M.Pd.</t>
  </si>
  <si>
    <t>Teknologi Pembelajaran</t>
  </si>
  <si>
    <t>Prof. Dr. Mustaji, M.Pd</t>
  </si>
  <si>
    <t>Dr. Mashudi, M.Pd</t>
  </si>
  <si>
    <t>Teori Belajar dan Pembelajaran PAI</t>
  </si>
  <si>
    <t>Matrikulasi</t>
  </si>
  <si>
    <t>PAI-2B</t>
  </si>
  <si>
    <t>PAI-2C</t>
  </si>
  <si>
    <t>Prof. Dr. Miftah Arifin, M.Ag</t>
  </si>
  <si>
    <t>Dr. M. Khusna Amal, MSi</t>
  </si>
  <si>
    <t>23.00 – 24.00</t>
  </si>
  <si>
    <t>PAI-3A</t>
  </si>
  <si>
    <t>Evaluasi Pembelajaran PAI</t>
  </si>
  <si>
    <t>Dr. H. Moh Sahlan, M.Ag</t>
  </si>
  <si>
    <t>Dr. Hj. St. Mislikah, M.Ag</t>
  </si>
  <si>
    <t>Desain dan Analisis pembelajaran  PAI</t>
  </si>
  <si>
    <t xml:space="preserve">Dr. H. Moh. Sahlan, M.Ag </t>
  </si>
  <si>
    <t>PPL</t>
  </si>
  <si>
    <t>Team Pascasarjana</t>
  </si>
  <si>
    <t>Seminar Proposal</t>
  </si>
  <si>
    <t>Studi Mandiri*</t>
  </si>
  <si>
    <t>Dr. Hj. Siti Rodliyah, M.Pd</t>
  </si>
  <si>
    <t>PAI-3B</t>
  </si>
  <si>
    <t>Dr. Hj. Siti Mislikah, Mag</t>
  </si>
  <si>
    <t>Dr. Sofyan Hadi, M.Pd</t>
  </si>
  <si>
    <t>Dr. H. Moh. Sahlan, M.Ag</t>
  </si>
  <si>
    <t xml:space="preserve">           </t>
  </si>
  <si>
    <t>PAI-3C</t>
  </si>
  <si>
    <t>3-C</t>
  </si>
  <si>
    <t>MPI (S3)</t>
  </si>
  <si>
    <t>Pendidikan dalam Al-Qur’an-Hadits</t>
  </si>
  <si>
    <t>A</t>
  </si>
  <si>
    <t>Metodologi Penelitian</t>
  </si>
  <si>
    <t>Ilmu Manajemen</t>
  </si>
  <si>
    <t>Prof. Dr. H. Babun Suharto, SE., MM.</t>
  </si>
  <si>
    <t>Dr. Hj. Titiek Rohanah Hidayati, M.Pd.</t>
  </si>
  <si>
    <t>Teori dan Pengembangan Lembaga Pendidikan Islam dan Pesantren</t>
  </si>
  <si>
    <t>B</t>
  </si>
  <si>
    <t>Dr. H. Suhadi Winoto, M.Pd.</t>
  </si>
  <si>
    <t>Kepemimpinan Spiritual dalam Pendidikan Islam</t>
  </si>
  <si>
    <t>-</t>
  </si>
  <si>
    <t>Perilaku dan Budaya Organisasi Pendidikan Islam</t>
  </si>
  <si>
    <t>Dr. Juhadi, M.Pd.</t>
  </si>
  <si>
    <t>PGMI</t>
  </si>
  <si>
    <t>Pengembangan Kurikulum MI</t>
  </si>
  <si>
    <t>Metodologi Penelitian Pendidikan</t>
  </si>
  <si>
    <t>Dr. H. Ubaidillah, M.Ag</t>
  </si>
  <si>
    <t>Sejarah Pemikiran dan Peradaban Islam</t>
  </si>
  <si>
    <t>Dr. H. Faisol Nasar bin Madi, M.A.</t>
  </si>
  <si>
    <t>Pengembangan Pembelajaran Bahasa Indonesia di SD/MI</t>
  </si>
  <si>
    <t>Dr. Hj. St. Mislikhah, M.Ag.</t>
  </si>
  <si>
    <t>Pengembangan Pembelajaran Matematika di SD/MI</t>
  </si>
  <si>
    <t>Dr. H. Hobri, M.Pd.</t>
  </si>
  <si>
    <t>Dr. Susanto, M.Pd.</t>
  </si>
  <si>
    <t>Inovasi Pendidikan</t>
  </si>
  <si>
    <t>Asesmen Pembelajaran</t>
  </si>
  <si>
    <t>PBA</t>
  </si>
  <si>
    <t>اللغة العربية ومكانتها فى التاريخ  -- تاريخ اللغة العربية</t>
  </si>
  <si>
    <t>Dr. H. Faisol Nasar bin Madi, MA.</t>
  </si>
  <si>
    <t>وسائل تعليم اللغة العربية</t>
  </si>
  <si>
    <t>دراسات القرآن   (علوم القرأن)</t>
  </si>
  <si>
    <t>Dr. H. Abdullah, M.HI.</t>
  </si>
  <si>
    <t>علم الدلالة والمعاجم</t>
  </si>
  <si>
    <t>Dr. H. Wildana Wargadinata, Lc., M.Ag.</t>
  </si>
  <si>
    <t>Dr. Nur Hasan, MA.</t>
  </si>
  <si>
    <t>إعداد المواد الدراسية للغة العربية   وتطويرها</t>
  </si>
  <si>
    <t>Dr. Nasaruddin</t>
  </si>
  <si>
    <t>Dr. Mirwan</t>
  </si>
  <si>
    <t>منهج البحث في تعليم اللغة العربية</t>
  </si>
  <si>
    <t>الدراسات التقابلية وتحليل الأخطاء</t>
  </si>
  <si>
    <t>مدارسات خطة البحث</t>
  </si>
  <si>
    <t>Dr. Imam Bonjol, M.Si.</t>
  </si>
  <si>
    <t>الإختبارات والتقويم في تعليم اللغة العربية</t>
  </si>
  <si>
    <t>Dr. Baihaqi</t>
  </si>
  <si>
    <t>HK</t>
  </si>
  <si>
    <t>Prof. Dr. Imam Bawani, MA</t>
  </si>
  <si>
    <t>Filsafat Hukum Islam</t>
  </si>
  <si>
    <t>Dr. Pujiono, M.Ag</t>
  </si>
  <si>
    <t>Dr. H. Ahmad Junaidi, M.Ag</t>
  </si>
  <si>
    <t>Studi Hadith</t>
  </si>
  <si>
    <t>Prof. Dr. H. Ishom Yusqi, M.Ag.</t>
  </si>
  <si>
    <t>Dr. Rafid Abbas, MA.</t>
  </si>
  <si>
    <t>Metodologi Penelitian Hukum Keluarga</t>
  </si>
  <si>
    <t>Dr. H. Ubaidillah, M.Ag.</t>
  </si>
  <si>
    <t>Dr. Ishaq, M.Ag.</t>
  </si>
  <si>
    <t>Hukum Perdata Islam di  Indonesia</t>
  </si>
  <si>
    <t>Dr. Sri Lumatus Sa’adah, M.Hi</t>
  </si>
  <si>
    <t>Dr. Hj. Lailatul Arofah, MH.</t>
  </si>
  <si>
    <t>Fiqh Kontemporer dalam Hukum Keluarga</t>
  </si>
  <si>
    <t>Dr. H. Abdullah, M.HI</t>
  </si>
  <si>
    <t>Dr. Abdul Haris, M.Ag</t>
  </si>
  <si>
    <t>Aplikasi Qowaid Fiqhiyah dalam Istinbath Hukum Keluarga</t>
  </si>
  <si>
    <t>Dr. H. Sutrisno, M.Hi</t>
  </si>
  <si>
    <t>Hukum Acara Peradilan Agama</t>
  </si>
  <si>
    <t>Dr. Fendi Setyawan, SH., MH.</t>
  </si>
  <si>
    <t>Sosiologi dan Psikologi Keluarga</t>
  </si>
  <si>
    <t>Dr. Esa Nurwahyuni, M.Pd</t>
  </si>
  <si>
    <t>Dr. H. Mansur, MM.</t>
  </si>
  <si>
    <t>ES-2A</t>
  </si>
  <si>
    <t>Prof. Dr. H. Mahjuddin, M.Pd.I.</t>
  </si>
  <si>
    <t>Dr. Muniron, M.Ag.</t>
  </si>
  <si>
    <t>Dr. H. Kasman, M.Fil.i</t>
  </si>
  <si>
    <t>Dr. Rafid Abbas, MA</t>
  </si>
  <si>
    <t>Fiqih Muamalah</t>
  </si>
  <si>
    <t>Dr. Abdul Wadud Nafis,  M.EI</t>
  </si>
  <si>
    <t>Sejarah Pemikiran dan Prinsip Ekonomi Islam</t>
  </si>
  <si>
    <t>Dr. Abdul Rokhim, M.EI</t>
  </si>
  <si>
    <t>Dr. Misbahul Munir</t>
  </si>
  <si>
    <t>ES-2B</t>
  </si>
  <si>
    <t>ES-3A</t>
  </si>
  <si>
    <t>Statistika Ekonomi</t>
  </si>
  <si>
    <t>Dr. Khairunnisa Musari, ST., M.MT</t>
  </si>
  <si>
    <t>Dr. Imam Suroso, SE, MM.</t>
  </si>
  <si>
    <t>Lembaga Keuangan Syariah</t>
  </si>
  <si>
    <t>Dr. Abdul Wadud Nafis, M.EI</t>
  </si>
  <si>
    <t>Prinsip Ekonomi Islam</t>
  </si>
  <si>
    <t xml:space="preserve">Mikro Ekonomi Islam </t>
  </si>
  <si>
    <t>Dr. H. Moh. Armoyu, MM</t>
  </si>
  <si>
    <t>Dr. Hj. Fatma, MM</t>
  </si>
  <si>
    <t>Manajemen Bank Islam</t>
  </si>
  <si>
    <t>Prof. Dr. H. Babun Suharto, SE., MM</t>
  </si>
  <si>
    <t>ES-3B</t>
  </si>
  <si>
    <t>HK-1A</t>
  </si>
  <si>
    <t>Dr.H. Pujiono. M.Ag</t>
  </si>
  <si>
    <t>Dr.H. Ahmad Junaidi, M.Ag</t>
  </si>
  <si>
    <t xml:space="preserve">Metodologi Penelitian Hukum Keluarga </t>
  </si>
  <si>
    <t>Dr.Ishaq, M.Ag</t>
  </si>
  <si>
    <t>Dr.H.MN. Harisuddin, M.Fil.I</t>
  </si>
  <si>
    <t xml:space="preserve">Filsafat Ilmu </t>
  </si>
  <si>
    <t>Dr.H. Ubaidilllah. M.Ag.</t>
  </si>
  <si>
    <t>Dr.H. Ahmad Junaidi, M.Ag.</t>
  </si>
  <si>
    <t>Dr.H. Rafid Abbas, M.A.</t>
  </si>
  <si>
    <t>Dr.Uun Yusufa, MA.</t>
  </si>
  <si>
    <t>Dr.H. Abdullah, M.Ag.</t>
  </si>
  <si>
    <t>Dr.H. Abdul Haris, M.Ag.</t>
  </si>
  <si>
    <t>HK-1B</t>
  </si>
  <si>
    <t>HK-3</t>
  </si>
  <si>
    <t xml:space="preserve">Fiqih Kontemporer dalam Hukum Keluarga </t>
  </si>
  <si>
    <t xml:space="preserve">Hukum Perdata Islam di Indonesia </t>
  </si>
  <si>
    <t>Dr.Srilumatus Sa’adah. M.HI</t>
  </si>
  <si>
    <t>Dr. Hj Lailatul Arofah, MH</t>
  </si>
  <si>
    <t xml:space="preserve">Hukum Acara Peradilan Agama </t>
  </si>
  <si>
    <t xml:space="preserve">Sosilogi dan Fsikologi Hukum Keluarga </t>
  </si>
  <si>
    <t>Dr.Esa Nurwahyuni, M.Pd.</t>
  </si>
  <si>
    <t>???</t>
  </si>
  <si>
    <t>ES-1A</t>
  </si>
  <si>
    <t>Dr. H. Aminullah, M.Ag.</t>
  </si>
  <si>
    <t>StudiHadits</t>
  </si>
  <si>
    <t>Dr. Kasman, M.Fil.I.</t>
  </si>
  <si>
    <t>Dr. Uun Yusufa, MA.</t>
  </si>
  <si>
    <t>Filsafat Ilmu dan Ekonomi</t>
  </si>
  <si>
    <t>Dr. H. Misbahul Munir, MM.</t>
  </si>
  <si>
    <t>Dr. H. Abdul Wadud, M.E.I.</t>
  </si>
  <si>
    <t>Dr. H. Abdul Haris, M.Ag.</t>
  </si>
  <si>
    <t>Prof. Dr. H. Babun Suharto, SE, MM.</t>
  </si>
  <si>
    <t>Dr. H. Abdul Rokhim, M.E.I.</t>
  </si>
  <si>
    <t>Dr. H. Imam Suroso, SE. MM.</t>
  </si>
  <si>
    <t>Dr. Hj. Khoirunnisa, ST., M.M.T.</t>
  </si>
  <si>
    <t>ES-1B</t>
  </si>
  <si>
    <t>Dr. H. Abdul  Rokhim, M.E.I.</t>
  </si>
  <si>
    <t>ES-1C</t>
  </si>
  <si>
    <t>Dr. H. Sutrisno, M.H.I.</t>
  </si>
  <si>
    <t>Ekonomi Mikro Islam</t>
  </si>
  <si>
    <t>Dr. H. Fahrurrozi, SE., M.Si.</t>
  </si>
  <si>
    <t>Dr. Hj. Fatma, MM.</t>
  </si>
  <si>
    <t>Manajemen Strategi Ekonomi dan Bisnis Syari’ah</t>
  </si>
  <si>
    <t>Dr. H. Hamdan, M.Si.</t>
  </si>
  <si>
    <t>Studi Produk dan Sertifikasi Halal</t>
  </si>
  <si>
    <t>Ekonomi Zakat, Infaq, Shodaqah dan Wakaf</t>
  </si>
  <si>
    <t>Dr. Moh. Chotib, MM.</t>
  </si>
  <si>
    <t>Dr. Nurul Widyawati IR, M.Si.</t>
  </si>
  <si>
    <t>Manajemen Pemasaran Islam</t>
  </si>
  <si>
    <t>Manajemen Risiko Keuangan Islam</t>
  </si>
  <si>
    <t>Dr. H. Moh. Armoyu, MM.</t>
  </si>
  <si>
    <t>PBA-1</t>
  </si>
  <si>
    <t>دراسات القرآن (علوم القرأن)</t>
  </si>
  <si>
    <t>Dr. H. Zainuddin Al Haj Zaini, Lc., M.Pd.I.</t>
  </si>
  <si>
    <t>علم اللغة النفسي والاجتماعي</t>
  </si>
  <si>
    <t>PBA-3</t>
  </si>
  <si>
    <t>Dr. Nasaruddin, M.E</t>
  </si>
  <si>
    <t xml:space="preserve">دراسات التفاسر </t>
  </si>
  <si>
    <t xml:space="preserve"> Dr. Syafruddin Edi Wibowo, M.Ag.</t>
  </si>
  <si>
    <t>اعداد معلم اللغة العربية</t>
  </si>
  <si>
    <t>التقويم والإختبارات في تعليم اللغة العربية</t>
  </si>
  <si>
    <t>MPI-S3-1A</t>
  </si>
  <si>
    <t>Teori Pengembangan Lembaga Pendidikan Islam dan Pesantren</t>
  </si>
  <si>
    <t>Prof. Dr. H. Abd. Halim Soebahar, MA.</t>
  </si>
  <si>
    <t>Pendidikan dalam Al-Qur’an dan Hadits</t>
  </si>
  <si>
    <t xml:space="preserve">Prof. Dr. H. Mahjuddin, M.Pd. </t>
  </si>
  <si>
    <t>Dr. H. Abdullah, MHI.</t>
  </si>
  <si>
    <t>Prof. Dr. H. Miftah Arifin, M.Ag.</t>
  </si>
  <si>
    <t>MPI-S3-1B</t>
  </si>
  <si>
    <t>MPI-S3-3A</t>
  </si>
  <si>
    <t>Prof. Dr. H. Abd. Halim Soebahar, M.A.</t>
  </si>
  <si>
    <t>MPI-S3-3B</t>
  </si>
  <si>
    <t>KPI-1</t>
  </si>
  <si>
    <t>Dr. Fawaizul Umam, M.Ag.</t>
  </si>
  <si>
    <t>Dr. Ali Hasan Siswanto, M.Fil.I.</t>
  </si>
  <si>
    <t>Dr. H. Kasman, M.Fil.I.</t>
  </si>
  <si>
    <t>Dr. Abdul Muhid, M.Psi.</t>
  </si>
  <si>
    <t>KPI-3</t>
  </si>
  <si>
    <t>Komunikasi Antar Budaya</t>
  </si>
  <si>
    <t>Dr. Kun Wazis, M.I.Kom.</t>
  </si>
  <si>
    <t>Dr. Akhiyat, M.Pd.</t>
  </si>
  <si>
    <t>Manajemen Penyiaran Radio dan Televisi Dakwah</t>
  </si>
  <si>
    <t>Teori-Teori Media</t>
  </si>
  <si>
    <t>Dr. Hj. Nurul Azizah, MA.</t>
  </si>
  <si>
    <t>PAI-1A</t>
  </si>
  <si>
    <t>2. Dr. H. Aminullah, M.Ag.</t>
  </si>
  <si>
    <t>1. Prof. Dr. H. Mahjuddin, M.Pd.I.</t>
  </si>
  <si>
    <t xml:space="preserve">1. Prof. Dr. H. Miftah Arifin, M.Ag. </t>
  </si>
  <si>
    <t>2. Dr. H. Faisol Nasar bin Madi, M.A.</t>
  </si>
  <si>
    <t>1. Dr. Muniron, M.Ag.</t>
  </si>
  <si>
    <t>2. Dr. Dyah Nawangsari, M.Ag.</t>
  </si>
  <si>
    <t>1. Dr. H. Mundir. M.Pd.</t>
  </si>
  <si>
    <t>2. Dr. Khotibul Umam, M.Pd.</t>
  </si>
  <si>
    <t>Inovasi Pendidikan dan Pembelajaran</t>
  </si>
  <si>
    <t>1. Dr. H. Moh. Sahlan, M.Ag.</t>
  </si>
  <si>
    <t>2. Dr. Mashudi, M.Pd.</t>
  </si>
  <si>
    <t>PAI-1B</t>
  </si>
  <si>
    <t>1. Dr. Dyah Nawangsari, M.Ag.</t>
  </si>
  <si>
    <t>2. Dr. Akhiyat, M.Ag.</t>
  </si>
  <si>
    <t>2. Dr. M. Khusna Amal, M.Si.</t>
  </si>
  <si>
    <t>1. Dr. Mashudi, M.Pd.</t>
  </si>
  <si>
    <t>2. Dr. Hj. Mukniah, M.Pd.I.</t>
  </si>
  <si>
    <t>PAI-1C</t>
  </si>
  <si>
    <t>2. Dr. Syafruddin Edi Wibowo, M.Ag.</t>
  </si>
  <si>
    <t>2. Dr. H. Mustajab, M.Pd.I.</t>
  </si>
  <si>
    <t>2. Dr. Fawaizul Umam, M.A.</t>
  </si>
  <si>
    <t>2. Dr. Hj. St. Mislikhah, M.Ag.</t>
  </si>
  <si>
    <t>Studi Mandiri</t>
  </si>
  <si>
    <t>2. Dr. Sofyan Hadi, M.Pd.</t>
  </si>
  <si>
    <t>1. Dr. Hj. St. Mislikhah, M.Ag.</t>
  </si>
  <si>
    <t>2. Dr. H. Moh. Sahlan, M.Ag.</t>
  </si>
  <si>
    <t>Lampiran</t>
  </si>
  <si>
    <t>Nomor   : 1657 Tahun 2018</t>
  </si>
  <si>
    <r>
      <rPr>
        <sz val="11"/>
        <color theme="1"/>
        <rFont val="Calibri"/>
        <charset val="134"/>
      </rPr>
      <t>Tanggal</t>
    </r>
    <r>
      <rPr>
        <sz val="10"/>
        <color theme="1"/>
        <rFont val="Calibri"/>
        <charset val="134"/>
      </rPr>
      <t xml:space="preserve">  </t>
    </r>
    <r>
      <rPr>
        <sz val="11"/>
        <color theme="1"/>
        <rFont val="Calibri"/>
        <charset val="134"/>
      </rPr>
      <t>: 30 Agustus 2018</t>
    </r>
  </si>
  <si>
    <t xml:space="preserve">Perihal   : Dosen Pengampu Matakuliah pada Pascasarjana IAIN Jember Semester </t>
  </si>
  <si>
    <t xml:space="preserve">                  Gasal Tahun Akademik 2018/2019</t>
  </si>
  <si>
    <t>Dosen :</t>
  </si>
  <si>
    <t>Kode</t>
  </si>
  <si>
    <t>Mata Kuliah</t>
  </si>
  <si>
    <t>Kelas</t>
  </si>
  <si>
    <t>Hari</t>
  </si>
  <si>
    <t>Jam</t>
  </si>
  <si>
    <t>Ruang</t>
  </si>
  <si>
    <t>Team Teaching</t>
  </si>
  <si>
    <t>Jember, 30 Agustus 2018</t>
  </si>
  <si>
    <t>Direktur</t>
  </si>
  <si>
    <t>Miftah Arifin</t>
  </si>
  <si>
    <t>13.00 - 15.00</t>
  </si>
  <si>
    <t>15.30 - 17.30</t>
  </si>
  <si>
    <t>H. Moch. Imam Machfudi, S.S, M.Pd., Ph.D.</t>
  </si>
  <si>
    <t>Dr. Mashudi, M.Pd.</t>
  </si>
  <si>
    <t>Dr. Hj. Mukni’ah, M.Pd.I.</t>
  </si>
  <si>
    <t>Dr. H. Sukarno, M.Si.</t>
  </si>
  <si>
    <t>Dr. H. Abdullah, S.Ag, M.HI</t>
  </si>
  <si>
    <t>PBA - 2</t>
  </si>
  <si>
    <t>Dr. Moch. Chotib, MM.</t>
  </si>
  <si>
    <t>Dr. Hj. Erma Fatmawati, M.Pd.I</t>
  </si>
  <si>
    <t>Dr. H. Faisol Nasar Bin Madi, MA.</t>
  </si>
  <si>
    <t>Dr. Abdul Wadud Nafis, M.E.I.</t>
  </si>
  <si>
    <t>R12</t>
  </si>
  <si>
    <t>R23</t>
  </si>
  <si>
    <t>Dr. H. Rafid Abbas, MA.</t>
  </si>
  <si>
    <t>R24</t>
  </si>
  <si>
    <t>Dr. Nurul Widyawati Islami R., M.Si.</t>
  </si>
  <si>
    <t>Dr. H. Ahmad Junaidi, M.Ag.</t>
  </si>
  <si>
    <t>RU23</t>
  </si>
  <si>
    <t>Jum’at</t>
  </si>
  <si>
    <t>RU24</t>
  </si>
  <si>
    <t>DESAIN DAN ANALISIS MATERI MI</t>
  </si>
  <si>
    <t>Ilmu al Lughoh wa Tatbiquha fi ta'lim al lughoh Arobiyah</t>
  </si>
  <si>
    <t>Perilaku dan Budaya Organisasi dalam Pendidikan Islam (new)</t>
  </si>
  <si>
    <t>Dr. H. Mundir, M.Pd.</t>
  </si>
  <si>
    <t>Dr. M. Khusna Amal, S.Ag., Msi.</t>
  </si>
  <si>
    <t>Dr. H. Moh. Sahlan, M.Ag.</t>
  </si>
  <si>
    <t>Dr. H. Pujiono, M.Ag.</t>
  </si>
  <si>
    <t>Dr. Dyah Nawangsari, M.Ag.</t>
  </si>
  <si>
    <t>Dr. M. Noor Harisuddin, M.Fil.I.</t>
  </si>
  <si>
    <t>Dr. H. Hepni, S.Ag., MM.</t>
  </si>
  <si>
    <t>Dr. H. Abd. Muis, M.M.</t>
  </si>
  <si>
    <t>Dr. Syafruddin Edi Wibowo, M.Ag.</t>
  </si>
  <si>
    <t>Dr. Akhiyat, S.Ag., M.Pd.</t>
  </si>
  <si>
    <t>Dr. H. Matkur, M.Pd.I.</t>
  </si>
  <si>
    <t>Dr. H. Saihan, S.Ag., M.Pd.I.</t>
  </si>
  <si>
    <t>Dr. Andi Suhardi, M.Pd.</t>
  </si>
  <si>
    <t>Dr. H. Abd. Muhith, M.Pd.I</t>
  </si>
  <si>
    <t>Dr. Win Usuluddin, M.Hum.</t>
  </si>
  <si>
    <t>Dr. Khamdan Rifa'i, S.E., M.Si.</t>
  </si>
  <si>
    <t>Dr. H. Hadi Purnomo, M.Pd.</t>
  </si>
  <si>
    <t>KPI - 2</t>
  </si>
  <si>
    <t>Dr. Moh. Sutomo, M.Pd.</t>
  </si>
  <si>
    <t>Dr. Abdul Rokhim, M.E.I.</t>
  </si>
  <si>
    <t>Dr. Moh. Haris Balady, S.E., M.M.</t>
  </si>
  <si>
    <t>Dr. H. Amin Fadlillah, SQ., M.A.</t>
  </si>
  <si>
    <t>Dr. Gunawan, M.Pd.I.</t>
  </si>
  <si>
    <t>Dr. H. Mustajab, M.Pd.I.</t>
  </si>
  <si>
    <t>Dr. Sri Lum'atus Sa’adah, M.H.I.</t>
  </si>
  <si>
    <t>Dr. H. Hamam, M.H.I</t>
  </si>
  <si>
    <t>Dr. Mas'ud, S.Ag., M.Pd.I</t>
  </si>
  <si>
    <t>Dr. Ach Faridul Ilmi, M.Ag.</t>
  </si>
  <si>
    <t>Dr. H. Syamsul Anam, M.Pd</t>
  </si>
  <si>
    <t>Dr. Muhammad Faisol, M.Ag</t>
  </si>
  <si>
    <t>Dr. Esa Nurwahyuni, M.Pd.</t>
  </si>
  <si>
    <t>Dr. Moh. Na'im, M.Pd.</t>
  </si>
  <si>
    <t>Dr. Hj. Nurul Azizah, M.Pd.I., MA.</t>
  </si>
  <si>
    <t>Dr. Nasaruddin, M.Ed.</t>
  </si>
  <si>
    <t>Dr. Nur Hasan, M.A.</t>
  </si>
  <si>
    <t>Dr. Hj. Fatma, M.M.</t>
  </si>
  <si>
    <t>Dr. Fendi Setyawan, SH., M.H.</t>
  </si>
  <si>
    <t>JUMLAH DISTRIBUSI DOSEN PENGAMPU MATAKULIAH</t>
  </si>
  <si>
    <t>=IFERROR(IFERROR(VLOOKUPC632;MHS;2;FALSE);" ")</t>
  </si>
  <si>
    <t>Kekurangan</t>
  </si>
  <si>
    <t>Sisa Alokasi</t>
  </si>
  <si>
    <t>No</t>
  </si>
  <si>
    <t>DOSEN</t>
  </si>
  <si>
    <t>Dosen 1</t>
  </si>
  <si>
    <t>Dosen 2</t>
  </si>
  <si>
    <t>Dosen3</t>
  </si>
  <si>
    <t>TOTAL</t>
  </si>
  <si>
    <t>Prodi</t>
  </si>
  <si>
    <t>Tarif</t>
  </si>
  <si>
    <t>Trans</t>
  </si>
  <si>
    <t>Inap</t>
  </si>
  <si>
    <t>Total</t>
  </si>
  <si>
    <t>Uraian</t>
  </si>
  <si>
    <t>TARIF</t>
  </si>
  <si>
    <t xml:space="preserve"> -  Program Magister Semester Ganjil Guru Besar </t>
  </si>
  <si>
    <t xml:space="preserve"> -  Program Magister Semester Ganjil Lektor Kepala </t>
  </si>
  <si>
    <t>C</t>
  </si>
  <si>
    <t xml:space="preserve"> -  Program Doktor Semester Ganjil Guru Besar  </t>
  </si>
  <si>
    <t>D</t>
  </si>
  <si>
    <t xml:space="preserve"> -  Program Doktor Semester Ganjil Lektor Kepala  </t>
  </si>
  <si>
    <t>E</t>
  </si>
  <si>
    <t xml:space="preserve"> -  Dosen Mengajar S2 Doktor  </t>
  </si>
  <si>
    <t>F</t>
  </si>
  <si>
    <t xml:space="preserve"> -  Dosen Mengajar S2 Guru Besar  </t>
  </si>
  <si>
    <t>G</t>
  </si>
  <si>
    <t xml:space="preserve"> -  Dosen Mengajar S3 Guru Besar  </t>
  </si>
  <si>
    <t>H</t>
  </si>
  <si>
    <t xml:space="preserve"> -  Dosen Mengajar S3 Doktor  </t>
  </si>
  <si>
    <t>Prof. Dr. Hj. Titiek Rohanah Hidayati, M.Pd.</t>
  </si>
  <si>
    <t xml:space="preserve">  </t>
  </si>
  <si>
    <t>Prof. Dr. M. Noor Harisuddin, M.Fil.I.</t>
  </si>
  <si>
    <t>Dr. Umi Farihah, MM., M.Pd.</t>
  </si>
  <si>
    <t>Sofkhatin Khumaidah, M.Pd., Ph.D.</t>
  </si>
  <si>
    <t>Dr. H. Munawir, M.Pd.I</t>
  </si>
  <si>
    <t>Dr. Zainal Abidin, M.Si</t>
  </si>
  <si>
    <t>trf</t>
  </si>
  <si>
    <t>Dr. Imam Suroso, SE, M.Si.</t>
  </si>
  <si>
    <t>Dr. Fatkhurrozi, M.Si.</t>
  </si>
  <si>
    <t>Dr. H. Syamsun Ni’am, M.Ag.</t>
  </si>
  <si>
    <t>Dr. H. Mansur, M.M.</t>
  </si>
  <si>
    <t>Prof. Dr. Mustaji, M.Pd.</t>
  </si>
  <si>
    <t>Prof. Dr. H. Mudjia Rahardja, M.Si.</t>
  </si>
  <si>
    <t>Prof. Dr. Ahmad Fatoni, M.Pd.</t>
  </si>
  <si>
    <t>Dr.  Abd. Muhid, M.Psi.</t>
  </si>
  <si>
    <t>Prof. Dr. H. Amsal Bahtiar, M.A.</t>
  </si>
  <si>
    <t>Prof. Dr. Imam Bawani, M.A.</t>
  </si>
  <si>
    <t>Dr. Hj. Ilfi Nurdiana, M.Si.</t>
  </si>
  <si>
    <t>Dr. H. Imam Syafi'ie, M.Pd.</t>
  </si>
  <si>
    <t>Dr. Bagus P. Yudia</t>
  </si>
  <si>
    <t>Dr. H. Afifuddin, M.A.</t>
  </si>
  <si>
    <t>Prof. Dr. Masdar Hilmi, MA. Ph.D.</t>
  </si>
  <si>
    <t>K</t>
  </si>
  <si>
    <t>BT</t>
  </si>
  <si>
    <t>BO</t>
  </si>
  <si>
    <t>AL</t>
  </si>
  <si>
    <t>BE</t>
  </si>
  <si>
    <t>BQ</t>
  </si>
  <si>
    <t>BX</t>
  </si>
  <si>
    <t>BM</t>
  </si>
  <si>
    <t>BL</t>
  </si>
  <si>
    <t>M</t>
  </si>
  <si>
    <t>AH</t>
  </si>
  <si>
    <t>L</t>
  </si>
  <si>
    <t>Q</t>
  </si>
  <si>
    <t>V</t>
  </si>
  <si>
    <t>W</t>
  </si>
  <si>
    <t>O</t>
  </si>
  <si>
    <t>J</t>
  </si>
  <si>
    <t>I</t>
  </si>
  <si>
    <t>R</t>
  </si>
  <si>
    <t>S</t>
  </si>
  <si>
    <t>T</t>
  </si>
  <si>
    <t>U</t>
  </si>
  <si>
    <t>Y</t>
  </si>
  <si>
    <t>Z</t>
  </si>
  <si>
    <t>AB</t>
  </si>
  <si>
    <t>AC</t>
  </si>
  <si>
    <t>AF</t>
  </si>
  <si>
    <t>AI</t>
  </si>
  <si>
    <t>AP</t>
  </si>
  <si>
    <t>AV</t>
  </si>
  <si>
    <t>BH</t>
  </si>
  <si>
    <t>BN</t>
  </si>
  <si>
    <t>BP</t>
  </si>
  <si>
    <t>BV</t>
  </si>
  <si>
    <t>BZ</t>
  </si>
  <si>
    <t>CE</t>
  </si>
  <si>
    <t>CD</t>
  </si>
  <si>
    <t>AD</t>
  </si>
  <si>
    <t>P</t>
  </si>
  <si>
    <t>AG</t>
  </si>
  <si>
    <t>Dr. Khairunnisa Musari, ST., M.MT.</t>
  </si>
  <si>
    <t>CA</t>
  </si>
  <si>
    <t>CC</t>
  </si>
  <si>
    <t>BW</t>
  </si>
  <si>
    <t>CF</t>
  </si>
  <si>
    <t>Dr. MOH. HARIS BALADY, S.E., M.M.</t>
  </si>
  <si>
    <t>Dr. H. Sofyan Tsauri, MM.Selasa13.30 - 15.30</t>
  </si>
  <si>
    <t>KODE MK</t>
  </si>
  <si>
    <t>PRODI - KLS</t>
  </si>
  <si>
    <t>RUANG</t>
  </si>
  <si>
    <t>Manajemen Sumber Daya Pendidikan dan Tenaga Kependidikan</t>
  </si>
  <si>
    <t>INS217D002</t>
  </si>
  <si>
    <t>13.30 - 15.30</t>
  </si>
  <si>
    <t>MPI - 2A</t>
  </si>
  <si>
    <t>R16</t>
  </si>
  <si>
    <t>S21701U006</t>
  </si>
  <si>
    <t>15.45 - 17.45</t>
  </si>
  <si>
    <t>Perilaku Organisasi dan Kepemimpinan Pendidikan</t>
  </si>
  <si>
    <t>S21701U004</t>
  </si>
  <si>
    <t>Analisis Kebijakan Pendidikan Islam</t>
  </si>
  <si>
    <t>S21701U007</t>
  </si>
  <si>
    <t>MPI - 2B</t>
  </si>
  <si>
    <t>R11</t>
  </si>
  <si>
    <t>18.30 - 20.30</t>
  </si>
  <si>
    <t>08.00 - 10.00</t>
  </si>
  <si>
    <t>10.00 - 12.00</t>
  </si>
  <si>
    <t>MPI - 2C</t>
  </si>
  <si>
    <t>TESIS</t>
  </si>
  <si>
    <t>INS217A001</t>
  </si>
  <si>
    <t>Kaprodi</t>
  </si>
  <si>
    <t>S21706K006</t>
  </si>
  <si>
    <t>13:30 - 15:30</t>
  </si>
  <si>
    <t>PAI - 2A</t>
  </si>
  <si>
    <t>R15</t>
  </si>
  <si>
    <t>15.15 - 17.15</t>
  </si>
  <si>
    <t>PAI - 2B</t>
  </si>
  <si>
    <t>R14</t>
  </si>
  <si>
    <t>Pengembangan Kurikulum PAI</t>
  </si>
  <si>
    <t>S21706U004</t>
  </si>
  <si>
    <t>Pengembangan Sumber Belajar dan Media Pembelajaran PAI</t>
  </si>
  <si>
    <t>S21706U005</t>
  </si>
  <si>
    <t>15:45 - 17:45</t>
  </si>
  <si>
    <t>Kepemimpinan Pendidikan Islam</t>
  </si>
  <si>
    <t>S21506P003</t>
  </si>
  <si>
    <t xml:space="preserve">Metodologi Penelitian Pendidikan Agama Islam </t>
  </si>
  <si>
    <t>S21706U007</t>
  </si>
  <si>
    <t>18:30 - 20:30</t>
  </si>
  <si>
    <t>08:00 - 10:00</t>
  </si>
  <si>
    <t>10:15 - 12:15</t>
  </si>
  <si>
    <t>13:00 - 15:00</t>
  </si>
  <si>
    <t>PAI - 2C</t>
  </si>
  <si>
    <t>KODE</t>
  </si>
  <si>
    <t>METODE ISTINBATH HUKUM KELUARGA</t>
  </si>
  <si>
    <t>S21702U003</t>
  </si>
  <si>
    <t>HK - 2A</t>
  </si>
  <si>
    <t>SEJARAH SOSIAL PEMIKIRAN HUKUM ISLAM</t>
  </si>
  <si>
    <t>S21702U004</t>
  </si>
  <si>
    <t>PERADILAN AGAMA DI INDONESIA</t>
  </si>
  <si>
    <t>S21702U005</t>
  </si>
  <si>
    <t>SOSIOLOGI HUKUM ISLAM</t>
  </si>
  <si>
    <t>S21702U006</t>
  </si>
  <si>
    <t>APLIKASI QAWAID FIQHIYYAH DALAM ISTINBATH HUKUM</t>
  </si>
  <si>
    <t>S21702U007</t>
  </si>
  <si>
    <t>10.15 - 12.15</t>
  </si>
  <si>
    <t>HK - 2B</t>
  </si>
  <si>
    <t>RU22</t>
  </si>
  <si>
    <t>12.30 - 14.30</t>
  </si>
  <si>
    <t>HK - 4</t>
  </si>
  <si>
    <t>Metodologi Penelitian Ekonomi</t>
  </si>
  <si>
    <t>S21704U004</t>
  </si>
  <si>
    <t>Jum'at</t>
  </si>
  <si>
    <t>ES - 2A</t>
  </si>
  <si>
    <t>Manajemen Perbankan Islam</t>
  </si>
  <si>
    <t>S21704U005</t>
  </si>
  <si>
    <t>Mikro Ekonomi Islam</t>
  </si>
  <si>
    <t>S21704U006</t>
  </si>
  <si>
    <t>S21704U007</t>
  </si>
  <si>
    <t>Makro Ekonomi Islam</t>
  </si>
  <si>
    <t>S21704U008</t>
  </si>
  <si>
    <t>Ekonometrika</t>
  </si>
  <si>
    <t>S21704U009</t>
  </si>
  <si>
    <t>12.45 - 14.45</t>
  </si>
  <si>
    <t>ES - 2B</t>
  </si>
  <si>
    <t>ES - 2C</t>
  </si>
  <si>
    <t xml:space="preserve">Filsafat dan Etika Komunikasi </t>
  </si>
  <si>
    <t>S21705U004</t>
  </si>
  <si>
    <t xml:space="preserve">Studi Al - Quran </t>
  </si>
  <si>
    <t>INS217D001</t>
  </si>
  <si>
    <t>Sosiologi Komunikasi dan Media</t>
  </si>
  <si>
    <t>S21705P003</t>
  </si>
  <si>
    <t>Media dan Teknologi Komunikasi Massa</t>
  </si>
  <si>
    <t>S21705U005</t>
  </si>
  <si>
    <t>Psikologi Komunikasi dan Media</t>
  </si>
  <si>
    <t>S21705P004</t>
  </si>
  <si>
    <t>KPI - 4</t>
  </si>
  <si>
    <t>PENGEMBANGAN BAHAN AJAR BAHASA INDONESIA MI</t>
  </si>
  <si>
    <t>S21707U007</t>
  </si>
  <si>
    <t>PGMI - 2</t>
  </si>
  <si>
    <t>R25</t>
  </si>
  <si>
    <t>Lukir</t>
  </si>
  <si>
    <t>S21707U004</t>
  </si>
  <si>
    <t>ANALISIS STRATEGI PEMBELAJARAN TEMATIK TERPADU</t>
  </si>
  <si>
    <t>S21707U005</t>
  </si>
  <si>
    <t>STUDI HADITS</t>
  </si>
  <si>
    <t>PENGEMBANGAN MEDIA PEMBELAJARAN BERDASARKAN ICT</t>
  </si>
  <si>
    <t>S21707P003</t>
  </si>
  <si>
    <t>PENGEMBANGAN BAHAN AJAR MATEMATIKA MI</t>
  </si>
  <si>
    <t>S21707U006</t>
  </si>
  <si>
    <t>S21503U005</t>
  </si>
  <si>
    <t>RU21</t>
  </si>
  <si>
    <t>Idaaroh Ta'lim al Lughoh al Arobiyah Dakhila al Shof</t>
  </si>
  <si>
    <t>S21503U002</t>
  </si>
  <si>
    <t>Dirosatul Ahadits/Studi Hadits</t>
  </si>
  <si>
    <t>MKD 002</t>
  </si>
  <si>
    <t>Falsafatul Ilmi</t>
  </si>
  <si>
    <t>INS215D003</t>
  </si>
  <si>
    <t>Tasmim Manahij Ta'limi al Lughoh al 'Arobiyah wa Binaauha</t>
  </si>
  <si>
    <t>S21503U001</t>
  </si>
  <si>
    <t>Manhaju al Bahtsi fi Ta'lim al Lughoh Arobiyah</t>
  </si>
  <si>
    <t>S21503P002</t>
  </si>
  <si>
    <t>MPI3 - 2A</t>
  </si>
  <si>
    <t>RS3 - 2</t>
  </si>
  <si>
    <t>S31708K001</t>
  </si>
  <si>
    <t>Manajemen Kurikulum Pendidikan Islam</t>
  </si>
  <si>
    <t>S31708K002</t>
  </si>
  <si>
    <t>KEMENTERIAN AGAMA</t>
  </si>
  <si>
    <t>INSTITUT AGAMA ISLAM NEGERI JEMBER</t>
  </si>
  <si>
    <t>PASCASARJANA</t>
  </si>
  <si>
    <t>Jl. Mataram No. 02 Mangli. Telp.(0332) 428204 Fax. (0332) 427005 Kode Pos: 68236</t>
  </si>
  <si>
    <t>website: www.iain - jember.ac.id   Email: pps.stainjbr@gmail.com</t>
  </si>
  <si>
    <t>Jadwal Kuliah Program Studi Manajemen Pendidikan Islam (MPI - S2)</t>
  </si>
  <si>
    <t>SEMESTER I</t>
  </si>
  <si>
    <t>Kelas : MPI - 2A</t>
  </si>
  <si>
    <t>JAM</t>
  </si>
  <si>
    <t>MATA KULIAH</t>
  </si>
  <si>
    <t>KD MK</t>
  </si>
  <si>
    <t>SELASA</t>
  </si>
  <si>
    <t>R 16</t>
  </si>
  <si>
    <t>RABU</t>
  </si>
  <si>
    <t>KAMIS</t>
  </si>
  <si>
    <t>Kelas : MPI - 2C</t>
  </si>
  <si>
    <t>JUM'AT</t>
  </si>
  <si>
    <t>R 25</t>
  </si>
  <si>
    <t>SEMESTER III</t>
  </si>
  <si>
    <t>Kelas : MPI - 3A</t>
  </si>
  <si>
    <t>23.30 - 25.30</t>
  </si>
  <si>
    <t>R 22</t>
  </si>
  <si>
    <t>25.45 - 27.45</t>
  </si>
  <si>
    <t>25,30 - 27.00</t>
  </si>
  <si>
    <t>Kelas : MPI - 3B</t>
  </si>
  <si>
    <t>R 26</t>
  </si>
  <si>
    <t>28.30 - 20.30</t>
  </si>
  <si>
    <t>08.00 - 20.00</t>
  </si>
  <si>
    <t>20.00 - 22.00</t>
  </si>
  <si>
    <t>Jember, 25 Agustus 2027</t>
  </si>
  <si>
    <t>NIM. 29750203 299903 2 002</t>
  </si>
  <si>
    <t>Jadwal Kuliah Program Studi Pendidikan Agama Islam (PAI)</t>
  </si>
  <si>
    <t>SEMESTER II</t>
  </si>
  <si>
    <t>Kelas : PAI - 2A</t>
  </si>
  <si>
    <t>R 24</t>
  </si>
  <si>
    <t>Kelas : PAI - 2B</t>
  </si>
  <si>
    <t>Kelas : PAI - 2C</t>
  </si>
  <si>
    <t>Kelas : PAI - 3A</t>
  </si>
  <si>
    <t>25.30 - 27.00</t>
  </si>
  <si>
    <t>Kelas : PAI - 3B</t>
  </si>
  <si>
    <t>Kelas : PAI - 3C</t>
  </si>
  <si>
    <t>Jadwal Kuliah Program Studi Hukum Keluarga (HK)</t>
  </si>
  <si>
    <t>Kelas : HK - 2</t>
  </si>
  <si>
    <t>Kelas : HK - 3</t>
  </si>
  <si>
    <t>Jadwal Kuliah Program Studi Ekonomi Syariah (ES)</t>
  </si>
  <si>
    <t>Kelas : ES - 2A</t>
  </si>
  <si>
    <t>Kelas : ES - 2B</t>
  </si>
  <si>
    <t>R 33</t>
  </si>
  <si>
    <t>Kelas : ES - 3A</t>
  </si>
  <si>
    <t>R 32</t>
  </si>
  <si>
    <t>Kelas : ES - 3B</t>
  </si>
  <si>
    <t>Jadwal Kuliah Program Studi Komunikasi Penyiaran Islam (KPI)</t>
  </si>
  <si>
    <t>Kelas : KPI - 2</t>
  </si>
  <si>
    <t>16.00 - 18.00</t>
  </si>
  <si>
    <t>R 23</t>
  </si>
  <si>
    <t>07.30 - 09.30</t>
  </si>
  <si>
    <t>Kelas : KPI - 3</t>
  </si>
  <si>
    <t>Jember, 23 Januari 2018</t>
  </si>
  <si>
    <t>Jadwal Kuliah Program Studi Pendidikan Guru Madrasah Ibtidaiyah (PGMI)</t>
  </si>
  <si>
    <t>Kelas : PGMI - 2</t>
  </si>
  <si>
    <t>Kelas : PGMI - 3</t>
  </si>
  <si>
    <t>Jadwal Kuliah Program Studi Pendidikan Bahsa Arab (PBA)</t>
  </si>
  <si>
    <t>Kelas : PBA - 2</t>
  </si>
  <si>
    <t>Kelas : PBA - 3</t>
  </si>
  <si>
    <t>Jember, 13 Februari 2018</t>
  </si>
  <si>
    <t>a.n. Direktur</t>
  </si>
  <si>
    <t>Ketua Prodi PBA</t>
  </si>
  <si>
    <t>NIM. 19740320 200710 1 004</t>
  </si>
  <si>
    <t>JADWAL KULIAH DOKTOR (S - 3)</t>
  </si>
  <si>
    <t>Kelas : S3 - 2A</t>
  </si>
  <si>
    <t>R -  S3 - 2</t>
  </si>
  <si>
    <t>Kelas : S3 - 2B</t>
  </si>
  <si>
    <t>Kelas : S3 - 3</t>
  </si>
  <si>
    <t>MKU 003</t>
  </si>
  <si>
    <t>MKU 002</t>
  </si>
  <si>
    <t>Supervisi Pendidikan</t>
  </si>
  <si>
    <t>Manajemen Pemasaran Lembaga Pendidikan</t>
  </si>
  <si>
    <t>Manajemen Pembiayaan Lembaga Pendidikan</t>
  </si>
  <si>
    <t>MPI3 - 1A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</si>
</sst>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164" formatCode="_-* #,##0_-;\-* #,##0_-;_-* &quot;-&quot;_-;_-@_-"/>
    <numFmt numFmtId="165" formatCode="0.0"/>
  </numFmts>
  <fonts count="59">
    <font>
      <sz val="11"/>
      <color theme="1"/>
      <name val="Calibri"/>
      <charset val="134"/>
      <scheme val="minor"/>
    </font>
    <font>
      <sz val="9"/>
      <color theme="1"/>
      <name val="Calibri"/>
      <charset val="134"/>
      <scheme val="minor"/>
    </font>
    <font>
      <sz val="9"/>
      <color rgb="FFFFFFFF"/>
      <name val="Calibri"/>
      <charset val="134"/>
      <scheme val="minor"/>
    </font>
    <font>
      <b/>
      <sz val="9"/>
      <color rgb="FFFFFFFF"/>
      <name val="Calibri"/>
      <charset val="134"/>
      <scheme val="minor"/>
    </font>
    <font>
      <b/>
      <sz val="9"/>
      <color theme="1"/>
      <name val="Calibri"/>
      <charset val="134"/>
      <scheme val="minor"/>
    </font>
    <font>
      <sz val="12"/>
      <color theme="1"/>
      <name val="Arial"/>
      <charset val="134"/>
    </font>
    <font>
      <b/>
      <sz val="14"/>
      <color theme="1"/>
      <name val="Arial"/>
      <charset val="134"/>
    </font>
    <font>
      <b/>
      <sz val="22"/>
      <color theme="1"/>
      <name val="Arial"/>
      <charset val="134"/>
    </font>
    <font>
      <sz val="11"/>
      <color theme="1"/>
      <name val="Times New Roman"/>
      <charset val="134"/>
    </font>
    <font>
      <b/>
      <sz val="14"/>
      <color theme="1"/>
      <name val="Calibri"/>
      <charset val="134"/>
      <scheme val="minor"/>
    </font>
    <font>
      <b/>
      <u/>
      <sz val="14"/>
      <color theme="1"/>
      <name val="Tahoma"/>
      <charset val="134"/>
    </font>
    <font>
      <b/>
      <sz val="10"/>
      <color theme="1"/>
      <name val="Arial Narrow"/>
      <charset val="134"/>
    </font>
    <font>
      <sz val="11"/>
      <color theme="1"/>
      <name val="Arial Narrow"/>
      <charset val="134"/>
    </font>
    <font>
      <b/>
      <sz val="12"/>
      <color theme="1"/>
      <name val="Tahoma"/>
      <charset val="134"/>
    </font>
    <font>
      <sz val="12"/>
      <color theme="1"/>
      <name val="Tahoma"/>
      <charset val="134"/>
    </font>
    <font>
      <sz val="10"/>
      <color theme="1"/>
      <name val="Arial Narrow"/>
      <charset val="134"/>
    </font>
    <font>
      <sz val="20"/>
      <color theme="1"/>
      <name val="Arial Black"/>
      <charset val="134"/>
    </font>
    <font>
      <sz val="14"/>
      <color theme="1"/>
      <name val="Arial Black"/>
      <charset val="134"/>
    </font>
    <font>
      <sz val="12"/>
      <color theme="1"/>
      <name val="Arial Narrow"/>
      <charset val="134"/>
    </font>
    <font>
      <b/>
      <u/>
      <sz val="14"/>
      <color theme="1"/>
      <name val="Arial Narrow"/>
      <charset val="134"/>
    </font>
    <font>
      <sz val="24"/>
      <color theme="1"/>
      <name val="Arial Black"/>
      <charset val="134"/>
    </font>
    <font>
      <sz val="10"/>
      <color theme="1" tint="4.9989318521683403E-2"/>
      <name val="Arial Narrow"/>
      <charset val="134"/>
    </font>
    <font>
      <sz val="10"/>
      <color theme="9" tint="-0.499984740745262"/>
      <name val="Arial Narrow"/>
      <charset val="134"/>
    </font>
    <font>
      <b/>
      <u/>
      <sz val="14"/>
      <color theme="1"/>
      <name val="Cambria"/>
      <charset val="134"/>
      <scheme val="major"/>
    </font>
    <font>
      <sz val="22"/>
      <name val="Arial Black"/>
      <charset val="134"/>
    </font>
    <font>
      <sz val="10"/>
      <name val="Arial Black"/>
      <charset val="134"/>
    </font>
    <font>
      <b/>
      <sz val="10"/>
      <color theme="1"/>
      <name val="Calibri"/>
      <charset val="134"/>
      <scheme val="minor"/>
    </font>
    <font>
      <sz val="11"/>
      <name val="Calibri"/>
      <charset val="134"/>
      <scheme val="minor"/>
    </font>
    <font>
      <sz val="10"/>
      <name val="Calibri"/>
      <charset val="134"/>
      <scheme val="minor"/>
    </font>
    <font>
      <sz val="10"/>
      <color theme="1"/>
      <name val="Calibri"/>
      <charset val="134"/>
      <scheme val="minor"/>
    </font>
    <font>
      <sz val="11"/>
      <color rgb="FFFF0000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2"/>
      <name val="Calibri"/>
      <charset val="134"/>
      <scheme val="minor"/>
    </font>
    <font>
      <b/>
      <sz val="10"/>
      <name val="Calibri"/>
      <charset val="134"/>
      <scheme val="minor"/>
    </font>
    <font>
      <b/>
      <sz val="11"/>
      <name val="Calibri"/>
      <charset val="134"/>
      <scheme val="minor"/>
    </font>
    <font>
      <sz val="11.25"/>
      <color rgb="FF333333"/>
      <name val="Arial"/>
      <charset val="134"/>
    </font>
    <font>
      <sz val="10"/>
      <color rgb="FFFF0000"/>
      <name val="Calibri"/>
      <charset val="134"/>
      <scheme val="minor"/>
    </font>
    <font>
      <b/>
      <sz val="10"/>
      <color rgb="FF002060"/>
      <name val="Calibri"/>
      <charset val="134"/>
      <scheme val="minor"/>
    </font>
    <font>
      <b/>
      <sz val="10"/>
      <color rgb="FF000000"/>
      <name val="Calibri"/>
      <charset val="134"/>
      <scheme val="minor"/>
    </font>
    <font>
      <sz val="10"/>
      <color rgb="FF000000"/>
      <name val="Calibri"/>
      <charset val="134"/>
      <scheme val="minor"/>
    </font>
    <font>
      <sz val="10"/>
      <color rgb="FF002060"/>
      <name val="Calibri"/>
      <charset val="134"/>
      <scheme val="minor"/>
    </font>
    <font>
      <sz val="10"/>
      <color theme="5"/>
      <name val="Calibri"/>
      <charset val="134"/>
      <scheme val="minor"/>
    </font>
    <font>
      <b/>
      <sz val="10"/>
      <color theme="0"/>
      <name val="Calibri"/>
      <charset val="134"/>
      <scheme val="minor"/>
    </font>
    <font>
      <b/>
      <sz val="10"/>
      <color theme="5"/>
      <name val="Calibri"/>
      <charset val="134"/>
      <scheme val="minor"/>
    </font>
    <font>
      <b/>
      <sz val="10"/>
      <color rgb="FFFF0000"/>
      <name val="Calibri"/>
      <charset val="134"/>
      <scheme val="minor"/>
    </font>
    <font>
      <sz val="11"/>
      <color rgb="FFFFFFFF"/>
      <name val="Calibri"/>
      <charset val="134"/>
      <scheme val="minor"/>
    </font>
    <font>
      <sz val="11"/>
      <color theme="1"/>
      <name val="Arial"/>
      <charset val="134"/>
    </font>
    <font>
      <b/>
      <sz val="11"/>
      <color theme="1"/>
      <name val="Arial"/>
      <charset val="134"/>
    </font>
    <font>
      <b/>
      <sz val="14"/>
      <color rgb="FFFFFFFF"/>
      <name val="Calibri"/>
      <charset val="134"/>
      <scheme val="minor"/>
    </font>
    <font>
      <b/>
      <sz val="10"/>
      <color rgb="FFFFFFFF"/>
      <name val="Arial Narrow"/>
      <charset val="134"/>
    </font>
    <font>
      <sz val="10"/>
      <color rgb="FFFFFFFF"/>
      <name val="Calibri"/>
      <charset val="134"/>
      <scheme val="minor"/>
    </font>
    <font>
      <sz val="11"/>
      <color rgb="FF000000"/>
      <name val="Calibri"/>
      <charset val="134"/>
      <scheme val="minor"/>
    </font>
    <font>
      <sz val="12"/>
      <color rgb="FFFF0000"/>
      <name val="Calibri"/>
      <charset val="134"/>
      <scheme val="minor"/>
    </font>
    <font>
      <sz val="12"/>
      <color rgb="FF000000"/>
      <name val="Calibri"/>
      <charset val="134"/>
    </font>
    <font>
      <sz val="12"/>
      <color theme="1"/>
      <name val="Calibri"/>
      <charset val="134"/>
    </font>
    <font>
      <sz val="11"/>
      <color theme="1"/>
      <name val="Calibri"/>
      <charset val="134"/>
    </font>
    <font>
      <sz val="10"/>
      <color theme="1"/>
      <name val="Calibri"/>
      <charset val="134"/>
    </font>
    <font>
      <sz val="11"/>
      <color theme="1"/>
      <name val="Calibri"/>
      <charset val="13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79FF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theme="7" tint="0.79992065187536243"/>
        <bgColor indexed="64"/>
      </patternFill>
    </fill>
  </fills>
  <borders count="6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58" fillId="0" borderId="0" applyFont="0" applyFill="0" applyBorder="0" applyAlignment="0" applyProtection="0"/>
    <xf numFmtId="0" fontId="58" fillId="0" borderId="0"/>
  </cellStyleXfs>
  <cellXfs count="91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Fill="1" applyBorder="1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1" fillId="0" borderId="0" xfId="0" applyFont="1"/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horizontal="center" vertical="top"/>
    </xf>
    <xf numFmtId="0" fontId="1" fillId="3" borderId="5" xfId="0" applyFont="1" applyFill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/>
    </xf>
    <xf numFmtId="0" fontId="1" fillId="3" borderId="7" xfId="0" applyFont="1" applyFill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9" xfId="0" applyFont="1" applyBorder="1" applyAlignment="1">
      <alignment vertical="top"/>
    </xf>
    <xf numFmtId="0" fontId="1" fillId="3" borderId="9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/>
    </xf>
    <xf numFmtId="0" fontId="1" fillId="3" borderId="8" xfId="0" applyFont="1" applyFill="1" applyBorder="1" applyAlignment="1">
      <alignment vertical="top" wrapText="1"/>
    </xf>
    <xf numFmtId="0" fontId="1" fillId="0" borderId="9" xfId="0" applyFont="1" applyBorder="1" applyAlignment="1">
      <alignment horizontal="center" vertical="top"/>
    </xf>
    <xf numFmtId="0" fontId="1" fillId="3" borderId="10" xfId="0" applyFont="1" applyFill="1" applyBorder="1" applyAlignment="1">
      <alignment vertical="top" wrapText="1"/>
    </xf>
    <xf numFmtId="0" fontId="2" fillId="0" borderId="1" xfId="0" applyFont="1" applyFill="1" applyBorder="1"/>
    <xf numFmtId="0" fontId="1" fillId="3" borderId="6" xfId="0" applyFont="1" applyFill="1" applyBorder="1" applyAlignment="1">
      <alignment vertical="top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3" borderId="5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3" borderId="7" xfId="0" applyFont="1" applyFill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3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 horizontal="center" vertical="top"/>
    </xf>
    <xf numFmtId="0" fontId="1" fillId="3" borderId="12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vertical="top"/>
    </xf>
    <xf numFmtId="0" fontId="1" fillId="0" borderId="13" xfId="0" applyFont="1" applyBorder="1" applyAlignment="1">
      <alignment horizontal="center" vertical="top"/>
    </xf>
    <xf numFmtId="0" fontId="1" fillId="3" borderId="14" xfId="0" applyFont="1" applyFill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vertical="top"/>
    </xf>
    <xf numFmtId="0" fontId="1" fillId="0" borderId="15" xfId="0" applyFont="1" applyBorder="1" applyAlignment="1">
      <alignment horizontal="center" vertical="top"/>
    </xf>
    <xf numFmtId="0" fontId="1" fillId="3" borderId="15" xfId="0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vertical="top"/>
    </xf>
    <xf numFmtId="0" fontId="1" fillId="0" borderId="17" xfId="0" applyFont="1" applyBorder="1" applyAlignment="1">
      <alignment horizontal="center" vertical="top"/>
    </xf>
    <xf numFmtId="0" fontId="1" fillId="3" borderId="17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center"/>
    </xf>
    <xf numFmtId="0" fontId="1" fillId="3" borderId="16" xfId="0" applyFont="1" applyFill="1" applyBorder="1" applyAlignment="1">
      <alignment vertical="top" wrapText="1"/>
    </xf>
    <xf numFmtId="0" fontId="1" fillId="3" borderId="9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3" borderId="11" xfId="0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3" borderId="19" xfId="0" applyFont="1" applyFill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3" borderId="14" xfId="0" applyFont="1" applyFill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3" borderId="21" xfId="0" applyFont="1" applyFill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" borderId="16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3" borderId="21" xfId="0" applyFont="1" applyFill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vertical="top"/>
    </xf>
    <xf numFmtId="0" fontId="1" fillId="3" borderId="2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1" fillId="5" borderId="18" xfId="0" applyFont="1" applyFill="1" applyBorder="1" applyAlignment="1">
      <alignment horizontal="center" vertical="center" wrapText="1"/>
    </xf>
    <xf numFmtId="0" fontId="15" fillId="6" borderId="18" xfId="0" applyFont="1" applyFill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2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/>
    </xf>
    <xf numFmtId="0" fontId="15" fillId="0" borderId="18" xfId="0" applyFont="1" applyBorder="1" applyAlignment="1">
      <alignment horizontal="center" vertical="center" wrapText="1"/>
    </xf>
    <xf numFmtId="0" fontId="15" fillId="0" borderId="0" xfId="0" applyFont="1"/>
    <xf numFmtId="0" fontId="18" fillId="0" borderId="0" xfId="0" applyFont="1"/>
    <xf numFmtId="0" fontId="11" fillId="0" borderId="0" xfId="0" applyFont="1" applyAlignment="1">
      <alignment horizontal="left" vertical="center"/>
    </xf>
    <xf numFmtId="0" fontId="15" fillId="0" borderId="18" xfId="0" applyFont="1" applyFill="1" applyBorder="1" applyAlignment="1">
      <alignment vertical="center"/>
    </xf>
    <xf numFmtId="0" fontId="15" fillId="7" borderId="18" xfId="0" applyFont="1" applyFill="1" applyBorder="1" applyAlignment="1">
      <alignment vertical="center"/>
    </xf>
    <xf numFmtId="0" fontId="15" fillId="9" borderId="18" xfId="0" applyFont="1" applyFill="1" applyBorder="1" applyAlignment="1">
      <alignment vertical="center"/>
    </xf>
    <xf numFmtId="0" fontId="15" fillId="10" borderId="18" xfId="0" applyFont="1" applyFill="1" applyBorder="1" applyAlignment="1">
      <alignment vertical="center"/>
    </xf>
    <xf numFmtId="0" fontId="15" fillId="11" borderId="18" xfId="0" applyFont="1" applyFill="1" applyBorder="1" applyAlignment="1">
      <alignment vertical="center"/>
    </xf>
    <xf numFmtId="0" fontId="15" fillId="12" borderId="18" xfId="0" applyFont="1" applyFill="1" applyBorder="1" applyAlignment="1">
      <alignment vertical="center"/>
    </xf>
    <xf numFmtId="0" fontId="15" fillId="12" borderId="18" xfId="0" applyFont="1" applyFill="1" applyBorder="1"/>
    <xf numFmtId="0" fontId="15" fillId="12" borderId="18" xfId="0" applyFont="1" applyFill="1" applyBorder="1" applyAlignment="1">
      <alignment horizontal="left"/>
    </xf>
    <xf numFmtId="0" fontId="15" fillId="13" borderId="18" xfId="0" applyFont="1" applyFill="1" applyBorder="1" applyAlignment="1">
      <alignment vertical="center"/>
    </xf>
    <xf numFmtId="0" fontId="22" fillId="13" borderId="18" xfId="0" applyFont="1" applyFill="1" applyBorder="1" applyAlignment="1">
      <alignment vertical="center"/>
    </xf>
    <xf numFmtId="0" fontId="15" fillId="14" borderId="18" xfId="0" applyFont="1" applyFill="1" applyBorder="1" applyAlignment="1">
      <alignment vertical="center"/>
    </xf>
    <xf numFmtId="0" fontId="0" fillId="0" borderId="0" xfId="0" applyBorder="1"/>
    <xf numFmtId="0" fontId="15" fillId="15" borderId="18" xfId="0" applyFont="1" applyFill="1" applyBorder="1" applyAlignment="1">
      <alignment vertical="center"/>
    </xf>
    <xf numFmtId="0" fontId="15" fillId="0" borderId="18" xfId="0" applyFont="1" applyBorder="1"/>
    <xf numFmtId="0" fontId="15" fillId="0" borderId="27" xfId="0" applyFont="1" applyBorder="1" applyAlignment="1">
      <alignment vertical="center" wrapText="1"/>
    </xf>
    <xf numFmtId="0" fontId="15" fillId="0" borderId="18" xfId="0" applyFont="1" applyBorder="1" applyAlignment="1">
      <alignment horizontal="left"/>
    </xf>
    <xf numFmtId="0" fontId="15" fillId="0" borderId="18" xfId="0" applyFont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6" fillId="0" borderId="18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 wrapText="1"/>
    </xf>
    <xf numFmtId="0" fontId="27" fillId="16" borderId="18" xfId="0" applyFont="1" applyFill="1" applyBorder="1" applyAlignment="1">
      <alignment horizontal="center" vertical="center"/>
    </xf>
    <xf numFmtId="0" fontId="27" fillId="16" borderId="18" xfId="0" applyFont="1" applyFill="1" applyBorder="1" applyAlignment="1">
      <alignment vertical="center" wrapText="1"/>
    </xf>
    <xf numFmtId="0" fontId="28" fillId="16" borderId="18" xfId="0" applyFont="1" applyFill="1" applyBorder="1" applyAlignment="1">
      <alignment vertical="center"/>
    </xf>
    <xf numFmtId="0" fontId="27" fillId="16" borderId="27" xfId="0" applyFont="1" applyFill="1" applyBorder="1" applyAlignment="1">
      <alignment horizontal="center" vertical="center"/>
    </xf>
    <xf numFmtId="0" fontId="28" fillId="16" borderId="2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0" fillId="0" borderId="0" xfId="0" applyFont="1"/>
    <xf numFmtId="0" fontId="31" fillId="0" borderId="18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 wrapText="1"/>
    </xf>
    <xf numFmtId="0" fontId="33" fillId="8" borderId="27" xfId="0" applyFont="1" applyFill="1" applyBorder="1" applyAlignment="1">
      <alignment horizontal="center" vertical="center"/>
    </xf>
    <xf numFmtId="0" fontId="27" fillId="8" borderId="26" xfId="0" applyFont="1" applyFill="1" applyBorder="1" applyAlignment="1">
      <alignment horizontal="left" vertical="center" wrapText="1"/>
    </xf>
    <xf numFmtId="0" fontId="27" fillId="8" borderId="27" xfId="0" applyFont="1" applyFill="1" applyBorder="1" applyAlignment="1">
      <alignment horizontal="center" vertical="center"/>
    </xf>
    <xf numFmtId="0" fontId="27" fillId="8" borderId="27" xfId="0" applyFont="1" applyFill="1" applyBorder="1" applyAlignment="1">
      <alignment vertical="center"/>
    </xf>
    <xf numFmtId="0" fontId="27" fillId="8" borderId="18" xfId="0" applyFont="1" applyFill="1" applyBorder="1" applyAlignment="1">
      <alignment vertical="center"/>
    </xf>
    <xf numFmtId="0" fontId="27" fillId="8" borderId="18" xfId="0" applyFont="1" applyFill="1" applyBorder="1" applyAlignment="1">
      <alignment horizontal="center" vertical="center"/>
    </xf>
    <xf numFmtId="0" fontId="33" fillId="8" borderId="18" xfId="0" applyFont="1" applyFill="1" applyBorder="1" applyAlignment="1">
      <alignment horizontal="center" vertical="center"/>
    </xf>
    <xf numFmtId="0" fontId="27" fillId="8" borderId="18" xfId="0" applyFont="1" applyFill="1" applyBorder="1" applyAlignment="1">
      <alignment horizontal="left" vertical="center" wrapText="1"/>
    </xf>
    <xf numFmtId="0" fontId="27" fillId="8" borderId="25" xfId="0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vertical="center"/>
    </xf>
    <xf numFmtId="0" fontId="33" fillId="0" borderId="18" xfId="0" applyFont="1" applyFill="1" applyBorder="1" applyAlignment="1">
      <alignment horizontal="left" vertical="center"/>
    </xf>
    <xf numFmtId="0" fontId="0" fillId="0" borderId="0" xfId="0" applyAlignment="1"/>
    <xf numFmtId="0" fontId="27" fillId="9" borderId="18" xfId="0" applyFont="1" applyFill="1" applyBorder="1" applyAlignment="1">
      <alignment horizontal="center" vertical="center"/>
    </xf>
    <xf numFmtId="0" fontId="27" fillId="9" borderId="18" xfId="0" applyFont="1" applyFill="1" applyBorder="1" applyAlignment="1">
      <alignment vertical="center"/>
    </xf>
    <xf numFmtId="0" fontId="28" fillId="0" borderId="18" xfId="0" applyFont="1" applyFill="1" applyBorder="1" applyAlignment="1">
      <alignment vertical="center"/>
    </xf>
    <xf numFmtId="0" fontId="27" fillId="9" borderId="27" xfId="0" applyFont="1" applyFill="1" applyBorder="1" applyAlignment="1">
      <alignment horizontal="center" vertical="center"/>
    </xf>
    <xf numFmtId="0" fontId="27" fillId="9" borderId="27" xfId="0" applyFont="1" applyFill="1" applyBorder="1" applyAlignment="1">
      <alignment vertical="center"/>
    </xf>
    <xf numFmtId="0" fontId="28" fillId="0" borderId="27" xfId="0" applyFont="1" applyFill="1" applyBorder="1" applyAlignment="1">
      <alignment vertical="center"/>
    </xf>
    <xf numFmtId="0" fontId="27" fillId="9" borderId="18" xfId="0" applyFont="1" applyFill="1" applyBorder="1" applyAlignment="1">
      <alignment horizontal="center"/>
    </xf>
    <xf numFmtId="0" fontId="27" fillId="9" borderId="18" xfId="0" applyFont="1" applyFill="1" applyBorder="1" applyAlignment="1"/>
    <xf numFmtId="0" fontId="33" fillId="0" borderId="18" xfId="0" applyFont="1" applyFill="1" applyBorder="1" applyAlignment="1">
      <alignment horizontal="left"/>
    </xf>
    <xf numFmtId="0" fontId="0" fillId="0" borderId="18" xfId="0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9" fillId="0" borderId="0" xfId="0" applyFont="1" applyAlignment="1"/>
    <xf numFmtId="0" fontId="29" fillId="0" borderId="0" xfId="0" applyFont="1"/>
    <xf numFmtId="0" fontId="28" fillId="17" borderId="18" xfId="0" applyFont="1" applyFill="1" applyBorder="1" applyAlignment="1">
      <alignment horizontal="center" vertical="center"/>
    </xf>
    <xf numFmtId="0" fontId="28" fillId="17" borderId="18" xfId="0" applyFont="1" applyFill="1" applyBorder="1" applyAlignment="1">
      <alignment vertical="center"/>
    </xf>
    <xf numFmtId="0" fontId="28" fillId="17" borderId="18" xfId="0" applyFont="1" applyFill="1" applyBorder="1" applyAlignment="1">
      <alignment horizontal="center"/>
    </xf>
    <xf numFmtId="0" fontId="28" fillId="17" borderId="18" xfId="0" applyFont="1" applyFill="1" applyBorder="1" applyAlignment="1"/>
    <xf numFmtId="0" fontId="28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30" fillId="0" borderId="0" xfId="0" applyFont="1" applyAlignment="1"/>
    <xf numFmtId="0" fontId="27" fillId="18" borderId="18" xfId="0" applyFont="1" applyFill="1" applyBorder="1" applyAlignment="1">
      <alignment horizontal="center" vertical="center"/>
    </xf>
    <xf numFmtId="0" fontId="34" fillId="18" borderId="18" xfId="0" applyFont="1" applyFill="1" applyBorder="1" applyAlignment="1">
      <alignment vertical="center"/>
    </xf>
    <xf numFmtId="0" fontId="28" fillId="18" borderId="18" xfId="0" applyFont="1" applyFill="1" applyBorder="1" applyAlignment="1">
      <alignment horizontal="center" vertical="center"/>
    </xf>
    <xf numFmtId="0" fontId="28" fillId="18" borderId="18" xfId="0" applyFont="1" applyFill="1" applyBorder="1" applyAlignment="1">
      <alignment vertical="center"/>
    </xf>
    <xf numFmtId="0" fontId="28" fillId="18" borderId="18" xfId="0" applyFont="1" applyFill="1" applyBorder="1" applyAlignment="1">
      <alignment horizontal="left" vertical="center"/>
    </xf>
    <xf numFmtId="0" fontId="29" fillId="18" borderId="0" xfId="0" applyFont="1" applyFill="1" applyAlignment="1">
      <alignment horizontal="center"/>
    </xf>
    <xf numFmtId="0" fontId="34" fillId="18" borderId="18" xfId="0" applyFont="1" applyFill="1" applyBorder="1" applyAlignment="1">
      <alignment horizontal="left" vertical="center"/>
    </xf>
    <xf numFmtId="0" fontId="27" fillId="18" borderId="18" xfId="0" applyFont="1" applyFill="1" applyBorder="1" applyAlignment="1">
      <alignment horizontal="center"/>
    </xf>
    <xf numFmtId="0" fontId="34" fillId="18" borderId="18" xfId="0" applyFont="1" applyFill="1" applyBorder="1" applyAlignment="1"/>
    <xf numFmtId="0" fontId="28" fillId="18" borderId="18" xfId="0" applyFont="1" applyFill="1" applyBorder="1" applyAlignment="1">
      <alignment horizontal="center"/>
    </xf>
    <xf numFmtId="0" fontId="28" fillId="18" borderId="18" xfId="0" applyFont="1" applyFill="1" applyBorder="1" applyAlignment="1">
      <alignment horizontal="left"/>
    </xf>
    <xf numFmtId="0" fontId="28" fillId="18" borderId="18" xfId="0" applyFont="1" applyFill="1" applyBorder="1" applyAlignment="1"/>
    <xf numFmtId="0" fontId="0" fillId="18" borderId="0" xfId="0" applyFill="1" applyAlignment="1">
      <alignment horizontal="center"/>
    </xf>
    <xf numFmtId="0" fontId="29" fillId="18" borderId="18" xfId="0" applyFont="1" applyFill="1" applyBorder="1" applyAlignment="1">
      <alignment horizontal="center"/>
    </xf>
    <xf numFmtId="0" fontId="35" fillId="0" borderId="18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28" fillId="19" borderId="27" xfId="0" applyFont="1" applyFill="1" applyBorder="1" applyAlignment="1">
      <alignment horizontal="center" vertical="center"/>
    </xf>
    <xf numFmtId="0" fontId="28" fillId="19" borderId="27" xfId="0" applyFont="1" applyFill="1" applyBorder="1" applyAlignment="1">
      <alignment vertical="center" wrapText="1"/>
    </xf>
    <xf numFmtId="0" fontId="28" fillId="19" borderId="27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left" vertical="center" wrapText="1"/>
    </xf>
    <xf numFmtId="0" fontId="28" fillId="19" borderId="18" xfId="0" applyFont="1" applyFill="1" applyBorder="1" applyAlignment="1">
      <alignment horizontal="center" vertical="center"/>
    </xf>
    <xf numFmtId="0" fontId="28" fillId="19" borderId="18" xfId="0" applyFont="1" applyFill="1" applyBorder="1" applyAlignment="1">
      <alignment vertical="center" wrapText="1"/>
    </xf>
    <xf numFmtId="0" fontId="28" fillId="19" borderId="18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left" vertical="center" wrapText="1"/>
    </xf>
    <xf numFmtId="0" fontId="28" fillId="19" borderId="18" xfId="0" applyFont="1" applyFill="1" applyBorder="1" applyAlignment="1">
      <alignment vertical="center"/>
    </xf>
    <xf numFmtId="0" fontId="28" fillId="0" borderId="18" xfId="0" applyFont="1" applyFill="1" applyBorder="1" applyAlignment="1">
      <alignment horizontal="left" vertical="center"/>
    </xf>
    <xf numFmtId="0" fontId="28" fillId="0" borderId="18" xfId="0" applyFont="1" applyFill="1" applyBorder="1" applyAlignment="1">
      <alignment vertical="center" wrapText="1"/>
    </xf>
    <xf numFmtId="0" fontId="28" fillId="19" borderId="18" xfId="0" applyFont="1" applyFill="1" applyBorder="1" applyAlignment="1">
      <alignment horizontal="center" vertical="top"/>
    </xf>
    <xf numFmtId="0" fontId="28" fillId="19" borderId="18" xfId="0" applyFont="1" applyFill="1" applyBorder="1" applyAlignment="1">
      <alignment vertical="top" wrapText="1"/>
    </xf>
    <xf numFmtId="0" fontId="28" fillId="19" borderId="18" xfId="0" applyFont="1" applyFill="1" applyBorder="1" applyAlignment="1">
      <alignment horizontal="center" vertical="top" wrapText="1"/>
    </xf>
    <xf numFmtId="0" fontId="28" fillId="0" borderId="18" xfId="0" applyFont="1" applyFill="1" applyBorder="1" applyAlignment="1">
      <alignment horizontal="left" vertical="top"/>
    </xf>
    <xf numFmtId="0" fontId="28" fillId="0" borderId="18" xfId="0" applyFont="1" applyFill="1" applyBorder="1" applyAlignment="1">
      <alignment vertical="top" wrapText="1"/>
    </xf>
    <xf numFmtId="0" fontId="28" fillId="19" borderId="27" xfId="0" applyFont="1" applyFill="1" applyBorder="1" applyAlignment="1">
      <alignment horizontal="center"/>
    </xf>
    <xf numFmtId="0" fontId="28" fillId="19" borderId="18" xfId="0" applyFont="1" applyFill="1" applyBorder="1" applyAlignment="1"/>
    <xf numFmtId="0" fontId="28" fillId="19" borderId="18" xfId="0" applyFont="1" applyFill="1" applyBorder="1" applyAlignment="1">
      <alignment horizontal="center" wrapText="1"/>
    </xf>
    <xf numFmtId="0" fontId="28" fillId="0" borderId="18" xfId="0" applyFont="1" applyFill="1" applyBorder="1" applyAlignment="1">
      <alignment wrapText="1"/>
    </xf>
    <xf numFmtId="0" fontId="36" fillId="19" borderId="0" xfId="0" applyFont="1" applyFill="1"/>
    <xf numFmtId="0" fontId="28" fillId="19" borderId="18" xfId="0" applyFont="1" applyFill="1" applyBorder="1" applyAlignment="1">
      <alignment horizontal="center"/>
    </xf>
    <xf numFmtId="0" fontId="28" fillId="19" borderId="18" xfId="0" applyFont="1" applyFill="1" applyBorder="1" applyAlignment="1">
      <alignment horizontal="left"/>
    </xf>
    <xf numFmtId="0" fontId="28" fillId="19" borderId="18" xfId="0" applyFont="1" applyFill="1" applyBorder="1" applyAlignment="1">
      <alignment wrapText="1"/>
    </xf>
    <xf numFmtId="0" fontId="28" fillId="0" borderId="18" xfId="0" applyFont="1" applyBorder="1" applyAlignment="1">
      <alignment horizontal="center" vertical="top"/>
    </xf>
    <xf numFmtId="0" fontId="29" fillId="0" borderId="0" xfId="0" applyFont="1" applyFill="1" applyAlignment="1"/>
    <xf numFmtId="0" fontId="28" fillId="13" borderId="18" xfId="0" applyFont="1" applyFill="1" applyBorder="1" applyAlignment="1">
      <alignment horizontal="center"/>
    </xf>
    <xf numFmtId="0" fontId="28" fillId="13" borderId="18" xfId="0" applyFont="1" applyFill="1" applyBorder="1" applyAlignment="1">
      <alignment vertical="center"/>
    </xf>
    <xf numFmtId="0" fontId="28" fillId="13" borderId="18" xfId="0" applyFont="1" applyFill="1" applyBorder="1" applyAlignment="1">
      <alignment horizontal="center" vertical="center"/>
    </xf>
    <xf numFmtId="0" fontId="28" fillId="13" borderId="18" xfId="0" applyFont="1" applyFill="1" applyBorder="1" applyAlignment="1">
      <alignment horizontal="left"/>
    </xf>
    <xf numFmtId="0" fontId="28" fillId="13" borderId="18" xfId="0" applyFont="1" applyFill="1" applyBorder="1" applyAlignment="1"/>
    <xf numFmtId="0" fontId="28" fillId="0" borderId="18" xfId="0" applyFont="1" applyFill="1" applyBorder="1" applyAlignment="1"/>
    <xf numFmtId="0" fontId="29" fillId="0" borderId="0" xfId="0" applyFont="1" applyAlignment="1">
      <alignment vertical="center"/>
    </xf>
    <xf numFmtId="0" fontId="28" fillId="0" borderId="0" xfId="0" applyFont="1"/>
    <xf numFmtId="0" fontId="28" fillId="19" borderId="18" xfId="0" applyFont="1" applyFill="1" applyBorder="1" applyAlignment="1">
      <alignment horizontal="left" vertical="center"/>
    </xf>
    <xf numFmtId="0" fontId="37" fillId="0" borderId="18" xfId="0" applyFont="1" applyFill="1" applyBorder="1" applyAlignment="1">
      <alignment horizontal="left" vertical="center"/>
    </xf>
    <xf numFmtId="0" fontId="34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13" borderId="18" xfId="0" applyFill="1" applyBorder="1"/>
    <xf numFmtId="0" fontId="32" fillId="6" borderId="18" xfId="0" applyFont="1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8" xfId="0" applyFill="1" applyBorder="1"/>
    <xf numFmtId="0" fontId="0" fillId="12" borderId="18" xfId="0" applyFill="1" applyBorder="1" applyAlignment="1">
      <alignment horizontal="center"/>
    </xf>
    <xf numFmtId="0" fontId="0" fillId="12" borderId="18" xfId="0" applyFill="1" applyBorder="1"/>
    <xf numFmtId="0" fontId="0" fillId="19" borderId="18" xfId="0" applyFont="1" applyFill="1" applyBorder="1" applyAlignment="1">
      <alignment horizontal="center"/>
    </xf>
    <xf numFmtId="0" fontId="0" fillId="19" borderId="18" xfId="0" applyFont="1" applyFill="1" applyBorder="1"/>
    <xf numFmtId="0" fontId="32" fillId="18" borderId="18" xfId="0" applyFont="1" applyFill="1" applyBorder="1" applyAlignment="1">
      <alignment horizontal="center"/>
    </xf>
    <xf numFmtId="0" fontId="0" fillId="18" borderId="18" xfId="0" applyFill="1" applyBorder="1" applyAlignment="1">
      <alignment horizontal="center"/>
    </xf>
    <xf numFmtId="0" fontId="0" fillId="18" borderId="18" xfId="0" applyFill="1" applyBorder="1"/>
    <xf numFmtId="0" fontId="0" fillId="6" borderId="0" xfId="0" applyFill="1"/>
    <xf numFmtId="0" fontId="32" fillId="12" borderId="18" xfId="0" applyFont="1" applyFill="1" applyBorder="1" applyAlignment="1">
      <alignment horizontal="center"/>
    </xf>
    <xf numFmtId="0" fontId="0" fillId="12" borderId="0" xfId="0" applyFill="1"/>
    <xf numFmtId="0" fontId="0" fillId="19" borderId="0" xfId="0" applyFill="1"/>
    <xf numFmtId="0" fontId="0" fillId="18" borderId="0" xfId="0" applyFill="1"/>
    <xf numFmtId="0" fontId="32" fillId="17" borderId="18" xfId="0" applyFont="1" applyFill="1" applyBorder="1" applyAlignment="1">
      <alignment horizontal="center"/>
    </xf>
    <xf numFmtId="0" fontId="0" fillId="17" borderId="18" xfId="0" applyFill="1" applyBorder="1" applyAlignment="1">
      <alignment horizontal="center"/>
    </xf>
    <xf numFmtId="0" fontId="0" fillId="17" borderId="18" xfId="0" applyFill="1" applyBorder="1"/>
    <xf numFmtId="0" fontId="32" fillId="9" borderId="18" xfId="0" applyFont="1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9" borderId="18" xfId="0" applyFill="1" applyBorder="1"/>
    <xf numFmtId="0" fontId="0" fillId="8" borderId="18" xfId="0" applyFill="1" applyBorder="1" applyAlignment="1">
      <alignment horizontal="center"/>
    </xf>
    <xf numFmtId="0" fontId="0" fillId="8" borderId="18" xfId="0" applyFill="1" applyBorder="1"/>
    <xf numFmtId="0" fontId="0" fillId="16" borderId="18" xfId="0" applyFill="1" applyBorder="1" applyAlignment="1">
      <alignment horizontal="center"/>
    </xf>
    <xf numFmtId="0" fontId="0" fillId="16" borderId="18" xfId="0" applyFill="1" applyBorder="1"/>
    <xf numFmtId="0" fontId="0" fillId="17" borderId="0" xfId="0" applyFill="1"/>
    <xf numFmtId="0" fontId="0" fillId="9" borderId="0" xfId="0" applyFill="1"/>
    <xf numFmtId="0" fontId="32" fillId="8" borderId="18" xfId="0" applyFont="1" applyFill="1" applyBorder="1" applyAlignment="1">
      <alignment horizontal="center"/>
    </xf>
    <xf numFmtId="0" fontId="0" fillId="8" borderId="0" xfId="0" applyFill="1"/>
    <xf numFmtId="0" fontId="32" fillId="16" borderId="18" xfId="0" applyFont="1" applyFill="1" applyBorder="1" applyAlignment="1">
      <alignment horizontal="center"/>
    </xf>
    <xf numFmtId="0" fontId="0" fillId="16" borderId="0" xfId="0" applyFill="1"/>
    <xf numFmtId="0" fontId="29" fillId="0" borderId="0" xfId="0" applyFont="1" applyFill="1"/>
    <xf numFmtId="0" fontId="38" fillId="0" borderId="0" xfId="0" applyFont="1" applyFill="1" applyAlignment="1">
      <alignment horizontal="center" vertical="center"/>
    </xf>
    <xf numFmtId="0" fontId="26" fillId="0" borderId="0" xfId="0" applyFont="1" applyFill="1"/>
    <xf numFmtId="0" fontId="39" fillId="12" borderId="28" xfId="0" applyFont="1" applyFill="1" applyBorder="1" applyAlignment="1">
      <alignment horizontal="center" vertical="center" wrapText="1"/>
    </xf>
    <xf numFmtId="0" fontId="39" fillId="12" borderId="27" xfId="0" applyFont="1" applyFill="1" applyBorder="1" applyAlignment="1">
      <alignment horizontal="center" vertical="center"/>
    </xf>
    <xf numFmtId="0" fontId="38" fillId="12" borderId="29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vertical="center" wrapText="1"/>
    </xf>
    <xf numFmtId="0" fontId="29" fillId="0" borderId="18" xfId="0" applyFont="1" applyFill="1" applyBorder="1"/>
    <xf numFmtId="0" fontId="38" fillId="0" borderId="31" xfId="0" applyFont="1" applyFill="1" applyBorder="1" applyAlignment="1">
      <alignment horizontal="center" vertical="center"/>
    </xf>
    <xf numFmtId="0" fontId="29" fillId="0" borderId="32" xfId="0" applyFont="1" applyBorder="1"/>
    <xf numFmtId="0" fontId="26" fillId="0" borderId="18" xfId="0" applyFont="1" applyFill="1" applyBorder="1"/>
    <xf numFmtId="0" fontId="26" fillId="0" borderId="18" xfId="0" applyFont="1" applyFill="1" applyBorder="1" applyAlignment="1">
      <alignment horizontal="left" vertical="center" wrapText="1"/>
    </xf>
    <xf numFmtId="0" fontId="29" fillId="0" borderId="33" xfId="0" applyFont="1" applyBorder="1"/>
    <xf numFmtId="0" fontId="29" fillId="0" borderId="34" xfId="0" applyFont="1" applyBorder="1"/>
    <xf numFmtId="0" fontId="29" fillId="0" borderId="35" xfId="0" applyFont="1" applyBorder="1"/>
    <xf numFmtId="0" fontId="29" fillId="0" borderId="36" xfId="0" applyFont="1" applyBorder="1"/>
    <xf numFmtId="0" fontId="41" fillId="0" borderId="33" xfId="0" applyFont="1" applyBorder="1"/>
    <xf numFmtId="0" fontId="29" fillId="0" borderId="37" xfId="0" applyFont="1" applyBorder="1"/>
    <xf numFmtId="0" fontId="26" fillId="0" borderId="18" xfId="0" applyFont="1" applyFill="1" applyBorder="1" applyAlignment="1">
      <alignment horizontal="left"/>
    </xf>
    <xf numFmtId="0" fontId="29" fillId="0" borderId="30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left" vertical="center"/>
    </xf>
    <xf numFmtId="0" fontId="40" fillId="0" borderId="18" xfId="0" applyFont="1" applyFill="1" applyBorder="1" applyAlignment="1">
      <alignment vertical="center" wrapText="1"/>
    </xf>
    <xf numFmtId="0" fontId="29" fillId="0" borderId="18" xfId="0" applyFont="1" applyFill="1" applyBorder="1" applyAlignment="1">
      <alignment horizontal="left" vertical="center"/>
    </xf>
    <xf numFmtId="0" fontId="29" fillId="0" borderId="18" xfId="0" applyFont="1" applyFill="1" applyBorder="1" applyAlignment="1">
      <alignment horizontal="left" vertical="center" wrapText="1"/>
    </xf>
    <xf numFmtId="0" fontId="40" fillId="0" borderId="38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vertical="center" wrapText="1"/>
    </xf>
    <xf numFmtId="0" fontId="29" fillId="0" borderId="25" xfId="0" applyFont="1" applyFill="1" applyBorder="1"/>
    <xf numFmtId="0" fontId="38" fillId="0" borderId="39" xfId="0" applyFont="1" applyFill="1" applyBorder="1" applyAlignment="1">
      <alignment horizontal="center" vertical="center"/>
    </xf>
    <xf numFmtId="164" fontId="29" fillId="0" borderId="0" xfId="1" applyFont="1" applyFill="1"/>
    <xf numFmtId="164" fontId="29" fillId="0" borderId="0" xfId="0" applyNumberFormat="1" applyFont="1"/>
    <xf numFmtId="0" fontId="0" fillId="20" borderId="0" xfId="0" applyFill="1"/>
    <xf numFmtId="0" fontId="0" fillId="0" borderId="0" xfId="0" applyFill="1"/>
    <xf numFmtId="0" fontId="26" fillId="0" borderId="0" xfId="0" applyFont="1" applyFill="1" applyAlignment="1">
      <alignment horizontal="left"/>
    </xf>
    <xf numFmtId="0" fontId="42" fillId="0" borderId="0" xfId="0" applyFont="1" applyAlignment="1">
      <alignment horizontal="center"/>
    </xf>
    <xf numFmtId="0" fontId="39" fillId="2" borderId="25" xfId="0" applyFont="1" applyFill="1" applyBorder="1" applyAlignment="1">
      <alignment horizontal="center" vertical="center" wrapText="1"/>
    </xf>
    <xf numFmtId="0" fontId="39" fillId="2" borderId="25" xfId="0" applyFont="1" applyFill="1" applyBorder="1" applyAlignment="1">
      <alignment horizontal="center" vertical="center"/>
    </xf>
    <xf numFmtId="0" fontId="39" fillId="20" borderId="25" xfId="0" applyFont="1" applyFill="1" applyBorder="1" applyAlignment="1">
      <alignment horizontal="center" vertical="center"/>
    </xf>
    <xf numFmtId="0" fontId="42" fillId="2" borderId="0" xfId="0" applyFont="1" applyFill="1" applyAlignment="1">
      <alignment horizontal="center"/>
    </xf>
    <xf numFmtId="0" fontId="29" fillId="2" borderId="2" xfId="0" applyFont="1" applyFill="1" applyBorder="1"/>
    <xf numFmtId="0" fontId="40" fillId="21" borderId="40" xfId="0" applyFont="1" applyFill="1" applyBorder="1" applyAlignment="1">
      <alignment horizontal="center" vertical="center" wrapText="1"/>
    </xf>
    <xf numFmtId="0" fontId="39" fillId="21" borderId="41" xfId="0" applyFont="1" applyFill="1" applyBorder="1" applyAlignment="1">
      <alignment vertical="center" wrapText="1"/>
    </xf>
    <xf numFmtId="0" fontId="29" fillId="22" borderId="41" xfId="0" applyFont="1" applyFill="1" applyBorder="1"/>
    <xf numFmtId="0" fontId="26" fillId="20" borderId="41" xfId="0" applyFont="1" applyFill="1" applyBorder="1" applyAlignment="1">
      <alignment horizontal="center" vertical="center"/>
    </xf>
    <xf numFmtId="0" fontId="42" fillId="0" borderId="32" xfId="0" applyFont="1" applyBorder="1" applyAlignment="1">
      <alignment horizontal="center"/>
    </xf>
    <xf numFmtId="0" fontId="29" fillId="4" borderId="41" xfId="0" applyFont="1" applyFill="1" applyBorder="1"/>
    <xf numFmtId="0" fontId="40" fillId="0" borderId="42" xfId="0" applyFont="1" applyFill="1" applyBorder="1" applyAlignment="1">
      <alignment horizontal="center" vertical="center" wrapText="1"/>
    </xf>
    <xf numFmtId="0" fontId="40" fillId="22" borderId="18" xfId="0" applyFont="1" applyFill="1" applyBorder="1" applyAlignment="1">
      <alignment vertical="center" wrapText="1"/>
    </xf>
    <xf numFmtId="0" fontId="26" fillId="20" borderId="18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29" fillId="4" borderId="18" xfId="0" applyFont="1" applyFill="1" applyBorder="1"/>
    <xf numFmtId="0" fontId="40" fillId="0" borderId="43" xfId="0" applyFont="1" applyFill="1" applyBorder="1" applyAlignment="1">
      <alignment horizontal="center" vertical="center" wrapText="1"/>
    </xf>
    <xf numFmtId="0" fontId="40" fillId="22" borderId="25" xfId="0" applyFont="1" applyFill="1" applyBorder="1" applyAlignment="1">
      <alignment vertical="center" wrapText="1"/>
    </xf>
    <xf numFmtId="0" fontId="26" fillId="20" borderId="25" xfId="0" applyFont="1" applyFill="1" applyBorder="1" applyAlignment="1">
      <alignment horizontal="center" vertical="center"/>
    </xf>
    <xf numFmtId="0" fontId="29" fillId="4" borderId="25" xfId="0" applyFont="1" applyFill="1" applyBorder="1"/>
    <xf numFmtId="0" fontId="40" fillId="0" borderId="44" xfId="0" applyFont="1" applyFill="1" applyBorder="1" applyAlignment="1">
      <alignment horizontal="center" vertical="center" wrapText="1"/>
    </xf>
    <xf numFmtId="0" fontId="40" fillId="22" borderId="2" xfId="0" applyFont="1" applyFill="1" applyBorder="1" applyAlignment="1">
      <alignment vertical="center" wrapText="1"/>
    </xf>
    <xf numFmtId="0" fontId="29" fillId="0" borderId="2" xfId="0" applyFont="1" applyFill="1" applyBorder="1"/>
    <xf numFmtId="0" fontId="26" fillId="20" borderId="2" xfId="0" applyFont="1" applyFill="1" applyBorder="1" applyAlignment="1">
      <alignment horizontal="center" vertical="center"/>
    </xf>
    <xf numFmtId="0" fontId="42" fillId="0" borderId="45" xfId="0" applyFont="1" applyBorder="1" applyAlignment="1">
      <alignment horizontal="center"/>
    </xf>
    <xf numFmtId="0" fontId="29" fillId="4" borderId="2" xfId="0" applyFont="1" applyFill="1" applyBorder="1"/>
    <xf numFmtId="0" fontId="29" fillId="0" borderId="41" xfId="0" applyFont="1" applyFill="1" applyBorder="1"/>
    <xf numFmtId="0" fontId="40" fillId="21" borderId="46" xfId="0" applyFont="1" applyFill="1" applyBorder="1" applyAlignment="1">
      <alignment horizontal="center" vertical="center" wrapText="1"/>
    </xf>
    <xf numFmtId="0" fontId="26" fillId="21" borderId="32" xfId="0" applyFont="1" applyFill="1" applyBorder="1"/>
    <xf numFmtId="0" fontId="29" fillId="22" borderId="22" xfId="0" applyFont="1" applyFill="1" applyBorder="1"/>
    <xf numFmtId="0" fontId="29" fillId="22" borderId="18" xfId="0" applyFont="1" applyFill="1" applyBorder="1"/>
    <xf numFmtId="0" fontId="29" fillId="0" borderId="27" xfId="0" applyFont="1" applyFill="1" applyBorder="1"/>
    <xf numFmtId="0" fontId="26" fillId="20" borderId="27" xfId="0" applyFont="1" applyFill="1" applyBorder="1" applyAlignment="1">
      <alignment horizontal="center" vertical="center"/>
    </xf>
    <xf numFmtId="0" fontId="29" fillId="22" borderId="2" xfId="0" applyFont="1" applyFill="1" applyBorder="1"/>
    <xf numFmtId="0" fontId="29" fillId="0" borderId="47" xfId="0" applyFont="1" applyFill="1" applyBorder="1"/>
    <xf numFmtId="0" fontId="26" fillId="20" borderId="47" xfId="0" applyFont="1" applyFill="1" applyBorder="1" applyAlignment="1">
      <alignment horizontal="center" vertical="center"/>
    </xf>
    <xf numFmtId="0" fontId="26" fillId="21" borderId="41" xfId="0" applyFont="1" applyFill="1" applyBorder="1" applyAlignment="1">
      <alignment horizontal="left" vertical="center" wrapText="1"/>
    </xf>
    <xf numFmtId="0" fontId="29" fillId="22" borderId="18" xfId="0" applyFont="1" applyFill="1" applyBorder="1" applyAlignment="1">
      <alignment horizontal="left" vertical="center" wrapText="1"/>
    </xf>
    <xf numFmtId="0" fontId="26" fillId="21" borderId="41" xfId="0" applyFont="1" applyFill="1" applyBorder="1"/>
    <xf numFmtId="0" fontId="0" fillId="0" borderId="0" xfId="0" applyFont="1"/>
    <xf numFmtId="0" fontId="29" fillId="2" borderId="2" xfId="0" applyFont="1" applyFill="1" applyBorder="1" applyAlignment="1">
      <alignment horizontal="center"/>
    </xf>
    <xf numFmtId="41" fontId="29" fillId="2" borderId="2" xfId="1" applyNumberFormat="1" applyFont="1" applyFill="1" applyBorder="1" applyAlignment="1">
      <alignment horizontal="center" vertical="center"/>
    </xf>
    <xf numFmtId="0" fontId="29" fillId="0" borderId="5" xfId="0" applyFont="1" applyBorder="1"/>
    <xf numFmtId="0" fontId="26" fillId="0" borderId="5" xfId="0" applyFont="1" applyFill="1" applyBorder="1"/>
    <xf numFmtId="0" fontId="29" fillId="0" borderId="6" xfId="0" applyFont="1" applyFill="1" applyBorder="1"/>
    <xf numFmtId="164" fontId="29" fillId="0" borderId="6" xfId="1" applyFont="1" applyFill="1" applyBorder="1"/>
    <xf numFmtId="0" fontId="29" fillId="0" borderId="7" xfId="0" applyFont="1" applyBorder="1"/>
    <xf numFmtId="0" fontId="26" fillId="0" borderId="7" xfId="0" applyFont="1" applyFill="1" applyBorder="1"/>
    <xf numFmtId="0" fontId="29" fillId="0" borderId="8" xfId="0" applyFont="1" applyFill="1" applyBorder="1"/>
    <xf numFmtId="164" fontId="29" fillId="0" borderId="8" xfId="1" applyFont="1" applyFill="1" applyBorder="1"/>
    <xf numFmtId="0" fontId="29" fillId="0" borderId="7" xfId="0" applyFont="1" applyFill="1" applyBorder="1"/>
    <xf numFmtId="0" fontId="29" fillId="0" borderId="11" xfId="0" applyFont="1" applyBorder="1"/>
    <xf numFmtId="0" fontId="29" fillId="0" borderId="11" xfId="0" applyFont="1" applyFill="1" applyBorder="1"/>
    <xf numFmtId="0" fontId="29" fillId="0" borderId="12" xfId="0" applyFont="1" applyFill="1" applyBorder="1"/>
    <xf numFmtId="164" fontId="29" fillId="0" borderId="12" xfId="1" applyFont="1" applyFill="1" applyBorder="1"/>
    <xf numFmtId="0" fontId="26" fillId="0" borderId="8" xfId="0" applyFont="1" applyFill="1" applyBorder="1"/>
    <xf numFmtId="0" fontId="29" fillId="0" borderId="17" xfId="0" applyFont="1" applyBorder="1"/>
    <xf numFmtId="0" fontId="26" fillId="0" borderId="17" xfId="0" applyFont="1" applyFill="1" applyBorder="1"/>
    <xf numFmtId="0" fontId="29" fillId="0" borderId="48" xfId="0" applyFont="1" applyFill="1" applyBorder="1"/>
    <xf numFmtId="164" fontId="29" fillId="0" borderId="48" xfId="1" applyFont="1" applyFill="1" applyBorder="1"/>
    <xf numFmtId="0" fontId="29" fillId="0" borderId="5" xfId="0" applyFont="1" applyFill="1" applyBorder="1"/>
    <xf numFmtId="0" fontId="26" fillId="0" borderId="6" xfId="0" applyFont="1" applyFill="1" applyBorder="1"/>
    <xf numFmtId="0" fontId="26" fillId="0" borderId="11" xfId="0" applyFont="1" applyFill="1" applyBorder="1"/>
    <xf numFmtId="0" fontId="29" fillId="0" borderId="17" xfId="0" applyFont="1" applyFill="1" applyBorder="1"/>
    <xf numFmtId="164" fontId="43" fillId="0" borderId="0" xfId="0" applyNumberFormat="1" applyFont="1"/>
    <xf numFmtId="0" fontId="29" fillId="23" borderId="0" xfId="0" applyFont="1" applyFill="1"/>
    <xf numFmtId="164" fontId="43" fillId="23" borderId="0" xfId="1" applyFont="1" applyFill="1"/>
    <xf numFmtId="165" fontId="29" fillId="2" borderId="2" xfId="0" applyNumberFormat="1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164" fontId="44" fillId="2" borderId="2" xfId="1" applyFont="1" applyFill="1" applyBorder="1" applyAlignment="1">
      <alignment horizontal="center" vertical="center"/>
    </xf>
    <xf numFmtId="165" fontId="29" fillId="0" borderId="6" xfId="0" applyNumberFormat="1" applyFont="1" applyFill="1" applyBorder="1" applyAlignment="1">
      <alignment horizontal="center"/>
    </xf>
    <xf numFmtId="41" fontId="29" fillId="0" borderId="5" xfId="1" applyNumberFormat="1" applyFont="1" applyBorder="1"/>
    <xf numFmtId="41" fontId="29" fillId="0" borderId="0" xfId="0" applyNumberFormat="1" applyFont="1"/>
    <xf numFmtId="0" fontId="29" fillId="24" borderId="0" xfId="0" applyFont="1" applyFill="1"/>
    <xf numFmtId="165" fontId="29" fillId="0" borderId="8" xfId="0" applyNumberFormat="1" applyFont="1" applyFill="1" applyBorder="1" applyAlignment="1">
      <alignment horizontal="center"/>
    </xf>
    <xf numFmtId="41" fontId="29" fillId="0" borderId="7" xfId="1" applyNumberFormat="1" applyFont="1" applyBorder="1"/>
    <xf numFmtId="0" fontId="29" fillId="21" borderId="0" xfId="0" applyFont="1" applyFill="1"/>
    <xf numFmtId="165" fontId="29" fillId="0" borderId="12" xfId="0" applyNumberFormat="1" applyFont="1" applyFill="1" applyBorder="1" applyAlignment="1">
      <alignment horizontal="center"/>
    </xf>
    <xf numFmtId="41" fontId="29" fillId="0" borderId="11" xfId="1" applyNumberFormat="1" applyFont="1" applyBorder="1"/>
    <xf numFmtId="165" fontId="29" fillId="0" borderId="48" xfId="0" applyNumberFormat="1" applyFont="1" applyFill="1" applyBorder="1" applyAlignment="1">
      <alignment horizontal="center"/>
    </xf>
    <xf numFmtId="41" fontId="29" fillId="0" borderId="17" xfId="1" applyNumberFormat="1" applyFont="1" applyBorder="1"/>
    <xf numFmtId="0" fontId="26" fillId="0" borderId="0" xfId="0" applyFont="1" applyFill="1" applyAlignment="1">
      <alignment horizontal="center" vertical="center"/>
    </xf>
    <xf numFmtId="164" fontId="29" fillId="24" borderId="0" xfId="1" applyFont="1" applyFill="1" applyAlignment="1"/>
    <xf numFmtId="164" fontId="29" fillId="21" borderId="0" xfId="1" applyFont="1" applyFill="1" applyAlignment="1"/>
    <xf numFmtId="0" fontId="29" fillId="22" borderId="25" xfId="0" applyFont="1" applyFill="1" applyBorder="1" applyAlignment="1">
      <alignment horizontal="left" vertical="center" wrapText="1"/>
    </xf>
    <xf numFmtId="0" fontId="40" fillId="10" borderId="49" xfId="0" applyFont="1" applyFill="1" applyBorder="1" applyAlignment="1">
      <alignment horizontal="center" vertical="center" wrapText="1"/>
    </xf>
    <xf numFmtId="0" fontId="40" fillId="10" borderId="50" xfId="0" applyFont="1" applyFill="1" applyBorder="1" applyAlignment="1">
      <alignment horizontal="center" vertical="center" wrapText="1"/>
    </xf>
    <xf numFmtId="0" fontId="42" fillId="0" borderId="2" xfId="0" applyFont="1" applyBorder="1" applyAlignment="1">
      <alignment horizontal="center"/>
    </xf>
    <xf numFmtId="0" fontId="40" fillId="21" borderId="49" xfId="0" applyFont="1" applyFill="1" applyBorder="1" applyAlignment="1">
      <alignment horizontal="center" vertical="center" wrapText="1"/>
    </xf>
    <xf numFmtId="0" fontId="39" fillId="21" borderId="27" xfId="0" applyFont="1" applyFill="1" applyBorder="1" applyAlignment="1">
      <alignment vertical="center" wrapText="1"/>
    </xf>
    <xf numFmtId="0" fontId="29" fillId="22" borderId="27" xfId="0" applyFont="1" applyFill="1" applyBorder="1"/>
    <xf numFmtId="0" fontId="29" fillId="4" borderId="27" xfId="0" applyFont="1" applyFill="1" applyBorder="1"/>
    <xf numFmtId="0" fontId="29" fillId="0" borderId="42" xfId="0" applyFont="1" applyFill="1" applyBorder="1" applyAlignment="1">
      <alignment horizontal="center"/>
    </xf>
    <xf numFmtId="0" fontId="29" fillId="0" borderId="2" xfId="0" applyFont="1" applyBorder="1"/>
    <xf numFmtId="0" fontId="29" fillId="0" borderId="51" xfId="0" applyFont="1" applyFill="1" applyBorder="1"/>
    <xf numFmtId="164" fontId="29" fillId="0" borderId="51" xfId="1" applyFont="1" applyFill="1" applyBorder="1"/>
    <xf numFmtId="0" fontId="29" fillId="0" borderId="15" xfId="0" applyFont="1" applyBorder="1"/>
    <xf numFmtId="0" fontId="26" fillId="0" borderId="15" xfId="0" applyFont="1" applyFill="1" applyBorder="1"/>
    <xf numFmtId="0" fontId="29" fillId="0" borderId="16" xfId="0" applyFont="1" applyFill="1" applyBorder="1"/>
    <xf numFmtId="164" fontId="29" fillId="0" borderId="16" xfId="1" applyFont="1" applyFill="1" applyBorder="1"/>
    <xf numFmtId="165" fontId="29" fillId="0" borderId="51" xfId="0" applyNumberFormat="1" applyFont="1" applyFill="1" applyBorder="1" applyAlignment="1">
      <alignment horizontal="center"/>
    </xf>
    <xf numFmtId="41" fontId="29" fillId="0" borderId="2" xfId="1" applyNumberFormat="1" applyFont="1" applyBorder="1"/>
    <xf numFmtId="165" fontId="29" fillId="0" borderId="16" xfId="0" applyNumberFormat="1" applyFont="1" applyFill="1" applyBorder="1" applyAlignment="1">
      <alignment horizontal="center"/>
    </xf>
    <xf numFmtId="41" fontId="29" fillId="0" borderId="15" xfId="1" applyNumberFormat="1" applyFont="1" applyBorder="1"/>
    <xf numFmtId="0" fontId="29" fillId="0" borderId="26" xfId="0" applyFont="1" applyFill="1" applyBorder="1"/>
    <xf numFmtId="0" fontId="26" fillId="20" borderId="26" xfId="0" applyFont="1" applyFill="1" applyBorder="1" applyAlignment="1">
      <alignment horizontal="center" vertical="center"/>
    </xf>
    <xf numFmtId="0" fontId="29" fillId="4" borderId="26" xfId="0" applyFont="1" applyFill="1" applyBorder="1"/>
    <xf numFmtId="0" fontId="40" fillId="0" borderId="52" xfId="0" applyFont="1" applyFill="1" applyBorder="1" applyAlignment="1">
      <alignment horizontal="center" vertical="center" wrapText="1"/>
    </xf>
    <xf numFmtId="0" fontId="40" fillId="22" borderId="26" xfId="0" applyFont="1" applyFill="1" applyBorder="1" applyAlignment="1">
      <alignment vertical="center" wrapText="1"/>
    </xf>
    <xf numFmtId="0" fontId="42" fillId="0" borderId="18" xfId="0" applyFont="1" applyBorder="1" applyAlignment="1">
      <alignment horizontal="center"/>
    </xf>
    <xf numFmtId="0" fontId="40" fillId="22" borderId="47" xfId="0" applyFont="1" applyFill="1" applyBorder="1" applyAlignment="1">
      <alignment vertical="center" wrapText="1"/>
    </xf>
    <xf numFmtId="0" fontId="29" fillId="4" borderId="47" xfId="0" applyFont="1" applyFill="1" applyBorder="1"/>
    <xf numFmtId="0" fontId="29" fillId="22" borderId="2" xfId="0" applyFont="1" applyFill="1" applyBorder="1" applyAlignment="1">
      <alignment horizontal="left" vertical="center" wrapText="1"/>
    </xf>
    <xf numFmtId="0" fontId="29" fillId="0" borderId="15" xfId="0" applyFont="1" applyFill="1" applyBorder="1"/>
    <xf numFmtId="0" fontId="29" fillId="0" borderId="18" xfId="0" applyFont="1" applyBorder="1"/>
    <xf numFmtId="164" fontId="29" fillId="0" borderId="19" xfId="1" applyFont="1" applyFill="1" applyBorder="1"/>
    <xf numFmtId="165" fontId="29" fillId="0" borderId="19" xfId="0" applyNumberFormat="1" applyFont="1" applyFill="1" applyBorder="1" applyAlignment="1">
      <alignment horizontal="center"/>
    </xf>
    <xf numFmtId="0" fontId="29" fillId="0" borderId="19" xfId="0" applyFont="1" applyFill="1" applyBorder="1"/>
    <xf numFmtId="41" fontId="29" fillId="0" borderId="18" xfId="1" applyNumberFormat="1" applyFont="1" applyBorder="1"/>
    <xf numFmtId="0" fontId="29" fillId="22" borderId="45" xfId="0" applyFont="1" applyFill="1" applyBorder="1"/>
    <xf numFmtId="0" fontId="40" fillId="21" borderId="53" xfId="0" applyFont="1" applyFill="1" applyBorder="1" applyAlignment="1">
      <alignment horizontal="center" vertical="center" wrapText="1"/>
    </xf>
    <xf numFmtId="0" fontId="26" fillId="21" borderId="54" xfId="0" applyFont="1" applyFill="1" applyBorder="1"/>
    <xf numFmtId="0" fontId="29" fillId="22" borderId="54" xfId="0" applyFont="1" applyFill="1" applyBorder="1"/>
    <xf numFmtId="0" fontId="29" fillId="0" borderId="54" xfId="0" applyFont="1" applyFill="1" applyBorder="1"/>
    <xf numFmtId="0" fontId="26" fillId="20" borderId="54" xfId="0" applyFont="1" applyFill="1" applyBorder="1" applyAlignment="1">
      <alignment horizontal="center" vertical="center"/>
    </xf>
    <xf numFmtId="0" fontId="42" fillId="0" borderId="55" xfId="0" applyFont="1" applyBorder="1" applyAlignment="1">
      <alignment horizontal="center"/>
    </xf>
    <xf numFmtId="0" fontId="29" fillId="4" borderId="54" xfId="0" applyFont="1" applyFill="1" applyBorder="1"/>
    <xf numFmtId="0" fontId="26" fillId="21" borderId="27" xfId="0" applyFont="1" applyFill="1" applyBorder="1"/>
    <xf numFmtId="0" fontId="26" fillId="22" borderId="2" xfId="0" applyFont="1" applyFill="1" applyBorder="1"/>
    <xf numFmtId="0" fontId="29" fillId="22" borderId="47" xfId="0" applyFont="1" applyFill="1" applyBorder="1"/>
    <xf numFmtId="0" fontId="26" fillId="22" borderId="18" xfId="0" applyFont="1" applyFill="1" applyBorder="1"/>
    <xf numFmtId="0" fontId="29" fillId="0" borderId="44" xfId="0" applyFont="1" applyFill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47" xfId="0" applyFont="1" applyBorder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42" fillId="0" borderId="32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27" xfId="0" applyFont="1" applyFill="1" applyBorder="1" applyAlignment="1">
      <alignment horizontal="center"/>
    </xf>
    <xf numFmtId="0" fontId="26" fillId="0" borderId="2" xfId="0" applyFont="1" applyFill="1" applyBorder="1"/>
    <xf numFmtId="0" fontId="42" fillId="0" borderId="56" xfId="0" applyFont="1" applyFill="1" applyBorder="1" applyAlignment="1">
      <alignment horizontal="center"/>
    </xf>
    <xf numFmtId="0" fontId="29" fillId="21" borderId="40" xfId="0" applyFont="1" applyFill="1" applyBorder="1" applyAlignment="1">
      <alignment horizontal="center"/>
    </xf>
    <xf numFmtId="0" fontId="42" fillId="0" borderId="47" xfId="0" applyFont="1" applyFill="1" applyBorder="1" applyAlignment="1">
      <alignment horizontal="center"/>
    </xf>
    <xf numFmtId="0" fontId="29" fillId="21" borderId="53" xfId="0" applyFont="1" applyFill="1" applyBorder="1" applyAlignment="1">
      <alignment horizontal="center"/>
    </xf>
    <xf numFmtId="0" fontId="42" fillId="0" borderId="55" xfId="0" applyFont="1" applyFill="1" applyBorder="1" applyAlignment="1">
      <alignment horizontal="center"/>
    </xf>
    <xf numFmtId="0" fontId="40" fillId="0" borderId="50" xfId="0" applyFont="1" applyFill="1" applyBorder="1" applyAlignment="1">
      <alignment horizontal="center" vertical="center" wrapText="1"/>
    </xf>
    <xf numFmtId="0" fontId="26" fillId="0" borderId="47" xfId="0" applyFont="1" applyFill="1" applyBorder="1"/>
    <xf numFmtId="0" fontId="39" fillId="0" borderId="47" xfId="0" applyFont="1" applyFill="1" applyBorder="1" applyAlignment="1">
      <alignment vertical="center" wrapText="1"/>
    </xf>
    <xf numFmtId="0" fontId="40" fillId="0" borderId="49" xfId="0" applyFont="1" applyFill="1" applyBorder="1" applyAlignment="1">
      <alignment horizontal="center" vertical="center" wrapText="1"/>
    </xf>
    <xf numFmtId="0" fontId="26" fillId="21" borderId="22" xfId="0" applyFont="1" applyFill="1" applyBorder="1"/>
    <xf numFmtId="0" fontId="29" fillId="0" borderId="22" xfId="0" applyFont="1" applyFill="1" applyBorder="1"/>
    <xf numFmtId="0" fontId="26" fillId="20" borderId="22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center"/>
    </xf>
    <xf numFmtId="0" fontId="29" fillId="4" borderId="22" xfId="0" applyFont="1" applyFill="1" applyBorder="1"/>
    <xf numFmtId="0" fontId="42" fillId="0" borderId="54" xfId="0" applyFont="1" applyFill="1" applyBorder="1" applyAlignment="1">
      <alignment horizontal="center"/>
    </xf>
    <xf numFmtId="0" fontId="29" fillId="0" borderId="41" xfId="0" applyFont="1" applyBorder="1"/>
    <xf numFmtId="0" fontId="26" fillId="0" borderId="18" xfId="0" applyFont="1" applyBorder="1"/>
    <xf numFmtId="0" fontId="29" fillId="22" borderId="25" xfId="0" applyFont="1" applyFill="1" applyBorder="1"/>
    <xf numFmtId="0" fontId="42" fillId="0" borderId="57" xfId="0" applyFont="1" applyFill="1" applyBorder="1" applyAlignment="1">
      <alignment horizontal="center"/>
    </xf>
    <xf numFmtId="0" fontId="26" fillId="0" borderId="2" xfId="0" applyFont="1" applyBorder="1"/>
    <xf numFmtId="0" fontId="42" fillId="0" borderId="58" xfId="0" applyFont="1" applyFill="1" applyBorder="1" applyAlignment="1">
      <alignment horizontal="center"/>
    </xf>
    <xf numFmtId="0" fontId="29" fillId="0" borderId="54" xfId="0" applyFont="1" applyBorder="1"/>
    <xf numFmtId="0" fontId="29" fillId="0" borderId="59" xfId="0" applyFont="1" applyFill="1" applyBorder="1"/>
    <xf numFmtId="164" fontId="29" fillId="0" borderId="59" xfId="1" applyFont="1" applyFill="1" applyBorder="1"/>
    <xf numFmtId="0" fontId="29" fillId="0" borderId="22" xfId="0" applyFont="1" applyBorder="1"/>
    <xf numFmtId="0" fontId="29" fillId="0" borderId="47" xfId="0" applyFont="1" applyBorder="1"/>
    <xf numFmtId="0" fontId="29" fillId="0" borderId="60" xfId="0" applyFont="1" applyFill="1" applyBorder="1"/>
    <xf numFmtId="164" fontId="29" fillId="0" borderId="60" xfId="1" applyFont="1" applyFill="1" applyBorder="1"/>
    <xf numFmtId="0" fontId="29" fillId="0" borderId="26" xfId="0" applyFont="1" applyBorder="1"/>
    <xf numFmtId="0" fontId="29" fillId="0" borderId="24" xfId="0" applyFont="1" applyFill="1" applyBorder="1"/>
    <xf numFmtId="164" fontId="29" fillId="0" borderId="24" xfId="1" applyFont="1" applyFill="1" applyBorder="1"/>
    <xf numFmtId="165" fontId="29" fillId="0" borderId="59" xfId="0" applyNumberFormat="1" applyFont="1" applyFill="1" applyBorder="1" applyAlignment="1">
      <alignment horizontal="center"/>
    </xf>
    <xf numFmtId="41" fontId="29" fillId="0" borderId="54" xfId="1" applyNumberFormat="1" applyFont="1" applyBorder="1"/>
    <xf numFmtId="165" fontId="29" fillId="0" borderId="60" xfId="0" applyNumberFormat="1" applyFont="1" applyFill="1" applyBorder="1" applyAlignment="1">
      <alignment horizontal="center"/>
    </xf>
    <xf numFmtId="41" fontId="29" fillId="0" borderId="47" xfId="1" applyNumberFormat="1" applyFont="1" applyBorder="1"/>
    <xf numFmtId="165" fontId="29" fillId="0" borderId="24" xfId="0" applyNumberFormat="1" applyFont="1" applyFill="1" applyBorder="1" applyAlignment="1">
      <alignment horizontal="center"/>
    </xf>
    <xf numFmtId="41" fontId="29" fillId="0" borderId="22" xfId="1" applyNumberFormat="1" applyFont="1" applyBorder="1"/>
    <xf numFmtId="0" fontId="40" fillId="0" borderId="53" xfId="0" applyFont="1" applyFill="1" applyBorder="1" applyAlignment="1">
      <alignment horizontal="center" vertical="center" wrapText="1"/>
    </xf>
    <xf numFmtId="0" fontId="26" fillId="0" borderId="54" xfId="0" applyFont="1" applyFill="1" applyBorder="1"/>
    <xf numFmtId="0" fontId="42" fillId="0" borderId="61" xfId="0" applyFont="1" applyFill="1" applyBorder="1" applyAlignment="1">
      <alignment horizontal="center"/>
    </xf>
    <xf numFmtId="0" fontId="40" fillId="0" borderId="27" xfId="0" applyFont="1" applyFill="1" applyBorder="1" applyAlignment="1">
      <alignment horizontal="center" vertical="center" wrapText="1"/>
    </xf>
    <xf numFmtId="0" fontId="26" fillId="0" borderId="27" xfId="0" applyFont="1" applyFill="1" applyBorder="1"/>
    <xf numFmtId="0" fontId="40" fillId="0" borderId="18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29" fillId="0" borderId="62" xfId="0" applyFont="1" applyFill="1" applyBorder="1" applyAlignment="1">
      <alignment horizontal="center"/>
    </xf>
    <xf numFmtId="0" fontId="29" fillId="0" borderId="63" xfId="0" applyFont="1" applyFill="1" applyBorder="1" applyAlignment="1">
      <alignment horizontal="center"/>
    </xf>
    <xf numFmtId="0" fontId="42" fillId="0" borderId="45" xfId="0" applyFont="1" applyFill="1" applyBorder="1" applyAlignment="1">
      <alignment horizontal="center"/>
    </xf>
    <xf numFmtId="0" fontId="40" fillId="22" borderId="44" xfId="0" applyFont="1" applyFill="1" applyBorder="1" applyAlignment="1">
      <alignment horizontal="center" vertical="center" wrapText="1"/>
    </xf>
    <xf numFmtId="0" fontId="26" fillId="21" borderId="41" xfId="0" applyFont="1" applyFill="1" applyBorder="1" applyAlignment="1">
      <alignment horizontal="left" vertical="center"/>
    </xf>
    <xf numFmtId="0" fontId="29" fillId="22" borderId="2" xfId="0" applyFont="1" applyFill="1" applyBorder="1" applyAlignment="1">
      <alignment horizontal="left" vertical="center"/>
    </xf>
    <xf numFmtId="0" fontId="26" fillId="21" borderId="41" xfId="0" applyFont="1" applyFill="1" applyBorder="1" applyAlignment="1">
      <alignment horizontal="left"/>
    </xf>
    <xf numFmtId="0" fontId="29" fillId="22" borderId="2" xfId="0" applyFont="1" applyFill="1" applyBorder="1" applyAlignment="1">
      <alignment horizontal="left"/>
    </xf>
    <xf numFmtId="0" fontId="40" fillId="21" borderId="26" xfId="0" applyFont="1" applyFill="1" applyBorder="1" applyAlignment="1">
      <alignment horizontal="center" vertical="center" wrapText="1"/>
    </xf>
    <xf numFmtId="0" fontId="29" fillId="21" borderId="26" xfId="0" applyFont="1" applyFill="1" applyBorder="1" applyAlignment="1">
      <alignment horizontal="left" vertical="center" wrapText="1"/>
    </xf>
    <xf numFmtId="0" fontId="29" fillId="22" borderId="26" xfId="0" applyFont="1" applyFill="1" applyBorder="1"/>
    <xf numFmtId="0" fontId="29" fillId="20" borderId="26" xfId="0" applyFont="1" applyFill="1" applyBorder="1" applyAlignment="1">
      <alignment horizontal="center" vertical="center"/>
    </xf>
    <xf numFmtId="0" fontId="40" fillId="21" borderId="18" xfId="0" applyFont="1" applyFill="1" applyBorder="1" applyAlignment="1">
      <alignment horizontal="center" vertical="center" wrapText="1"/>
    </xf>
    <xf numFmtId="0" fontId="40" fillId="21" borderId="18" xfId="0" applyFont="1" applyFill="1" applyBorder="1" applyAlignment="1">
      <alignment vertical="center" wrapText="1"/>
    </xf>
    <xf numFmtId="0" fontId="29" fillId="20" borderId="18" xfId="0" applyFont="1" applyFill="1" applyBorder="1" applyAlignment="1">
      <alignment horizontal="center" vertical="center"/>
    </xf>
    <xf numFmtId="0" fontId="29" fillId="21" borderId="18" xfId="0" applyFont="1" applyFill="1" applyBorder="1"/>
    <xf numFmtId="0" fontId="42" fillId="0" borderId="18" xfId="0" applyFont="1" applyFill="1" applyBorder="1" applyAlignment="1">
      <alignment horizontal="center"/>
    </xf>
    <xf numFmtId="0" fontId="29" fillId="21" borderId="18" xfId="0" applyFont="1" applyFill="1" applyBorder="1" applyAlignment="1">
      <alignment horizontal="left" vertical="center"/>
    </xf>
    <xf numFmtId="0" fontId="28" fillId="21" borderId="18" xfId="0" applyFont="1" applyFill="1" applyBorder="1" applyAlignment="1">
      <alignment vertical="center" wrapText="1"/>
    </xf>
    <xf numFmtId="0" fontId="29" fillId="21" borderId="18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center"/>
    </xf>
    <xf numFmtId="0" fontId="29" fillId="0" borderId="64" xfId="0" applyFont="1" applyFill="1" applyBorder="1"/>
    <xf numFmtId="164" fontId="29" fillId="0" borderId="64" xfId="1" applyFont="1" applyFill="1" applyBorder="1"/>
    <xf numFmtId="0" fontId="29" fillId="0" borderId="15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164" fontId="45" fillId="0" borderId="0" xfId="0" applyNumberFormat="1" applyFont="1"/>
    <xf numFmtId="164" fontId="45" fillId="23" borderId="0" xfId="1" applyFont="1" applyFill="1"/>
    <xf numFmtId="0" fontId="29" fillId="0" borderId="64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/>
    </xf>
    <xf numFmtId="0" fontId="29" fillId="0" borderId="51" xfId="0" applyFont="1" applyFill="1" applyBorder="1" applyAlignment="1">
      <alignment horizontal="center"/>
    </xf>
    <xf numFmtId="0" fontId="29" fillId="0" borderId="59" xfId="0" applyFont="1" applyFill="1" applyBorder="1" applyAlignment="1">
      <alignment horizontal="center"/>
    </xf>
    <xf numFmtId="164" fontId="29" fillId="0" borderId="0" xfId="1" applyFont="1"/>
    <xf numFmtId="0" fontId="0" fillId="0" borderId="0" xfId="0" applyAlignment="1">
      <alignment vertical="center"/>
    </xf>
    <xf numFmtId="0" fontId="46" fillId="0" borderId="0" xfId="0" applyFont="1" applyFill="1" applyBorder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3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/>
    </xf>
    <xf numFmtId="0" fontId="48" fillId="0" borderId="0" xfId="0" applyFont="1" applyAlignment="1">
      <alignment horizontal="center" vertical="top"/>
    </xf>
    <xf numFmtId="0" fontId="48" fillId="0" borderId="0" xfId="0" applyFont="1" applyAlignment="1">
      <alignment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 wrapText="1"/>
    </xf>
    <xf numFmtId="0" fontId="49" fillId="0" borderId="0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top"/>
    </xf>
    <xf numFmtId="0" fontId="9" fillId="0" borderId="32" xfId="0" applyFont="1" applyFill="1" applyBorder="1" applyAlignment="1">
      <alignment horizontal="center" vertical="top" wrapText="1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 wrapText="1"/>
    </xf>
    <xf numFmtId="0" fontId="50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center" vertical="top" wrapText="1"/>
    </xf>
    <xf numFmtId="0" fontId="50" fillId="0" borderId="0" xfId="0" applyFont="1" applyFill="1" applyBorder="1" applyAlignment="1">
      <alignment horizontal="left" vertical="center"/>
    </xf>
    <xf numFmtId="0" fontId="32" fillId="0" borderId="0" xfId="0" applyFont="1" applyAlignment="1">
      <alignment horizontal="left" vertical="top"/>
    </xf>
    <xf numFmtId="0" fontId="11" fillId="0" borderId="0" xfId="0" applyFont="1" applyAlignment="1">
      <alignment horizontal="center" vertical="top"/>
    </xf>
    <xf numFmtId="0" fontId="50" fillId="0" borderId="1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top"/>
    </xf>
    <xf numFmtId="0" fontId="32" fillId="2" borderId="2" xfId="0" applyFont="1" applyFill="1" applyBorder="1" applyAlignment="1">
      <alignment horizontal="center" vertical="top"/>
    </xf>
    <xf numFmtId="0" fontId="51" fillId="0" borderId="1" xfId="0" applyFont="1" applyFill="1" applyBorder="1" applyAlignment="1">
      <alignment vertical="top"/>
    </xf>
    <xf numFmtId="0" fontId="29" fillId="0" borderId="5" xfId="0" applyFont="1" applyBorder="1" applyAlignment="1">
      <alignment vertical="top" wrapText="1"/>
    </xf>
    <xf numFmtId="0" fontId="29" fillId="0" borderId="5" xfId="0" applyFont="1" applyBorder="1" applyAlignment="1">
      <alignment vertical="top"/>
    </xf>
    <xf numFmtId="0" fontId="29" fillId="0" borderId="5" xfId="0" applyFont="1" applyBorder="1" applyAlignment="1">
      <alignment horizontal="center" vertical="top"/>
    </xf>
    <xf numFmtId="0" fontId="29" fillId="3" borderId="5" xfId="0" applyFont="1" applyFill="1" applyBorder="1" applyAlignment="1">
      <alignment vertical="top" wrapText="1"/>
    </xf>
    <xf numFmtId="0" fontId="29" fillId="0" borderId="6" xfId="0" applyFont="1" applyBorder="1" applyAlignment="1">
      <alignment vertical="top" wrapText="1"/>
    </xf>
    <xf numFmtId="0" fontId="29" fillId="0" borderId="7" xfId="0" applyFont="1" applyBorder="1" applyAlignment="1">
      <alignment vertical="top" wrapText="1"/>
    </xf>
    <xf numFmtId="0" fontId="29" fillId="0" borderId="7" xfId="0" applyFont="1" applyBorder="1" applyAlignment="1">
      <alignment vertical="top"/>
    </xf>
    <xf numFmtId="0" fontId="29" fillId="0" borderId="7" xfId="0" applyFont="1" applyBorder="1" applyAlignment="1">
      <alignment horizontal="center" vertical="top"/>
    </xf>
    <xf numFmtId="0" fontId="29" fillId="3" borderId="7" xfId="0" applyFont="1" applyFill="1" applyBorder="1" applyAlignment="1">
      <alignment vertical="top" wrapText="1"/>
    </xf>
    <xf numFmtId="0" fontId="29" fillId="0" borderId="8" xfId="0" applyFont="1" applyBorder="1" applyAlignment="1">
      <alignment vertical="top" wrapText="1"/>
    </xf>
    <xf numFmtId="0" fontId="29" fillId="0" borderId="9" xfId="0" applyFont="1" applyBorder="1" applyAlignment="1">
      <alignment vertical="top" wrapText="1"/>
    </xf>
    <xf numFmtId="0" fontId="29" fillId="0" borderId="9" xfId="0" applyFont="1" applyBorder="1" applyAlignment="1">
      <alignment vertical="top"/>
    </xf>
    <xf numFmtId="0" fontId="29" fillId="0" borderId="9" xfId="0" applyFont="1" applyBorder="1" applyAlignment="1">
      <alignment horizontal="center" vertical="top"/>
    </xf>
    <xf numFmtId="0" fontId="29" fillId="3" borderId="9" xfId="0" applyFont="1" applyFill="1" applyBorder="1" applyAlignment="1">
      <alignment vertical="top" wrapText="1"/>
    </xf>
    <xf numFmtId="0" fontId="29" fillId="0" borderId="10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32" fillId="0" borderId="0" xfId="0" applyFont="1" applyAlignment="1">
      <alignment vertical="top" wrapText="1"/>
    </xf>
    <xf numFmtId="0" fontId="29" fillId="3" borderId="8" xfId="0" applyFont="1" applyFill="1" applyBorder="1" applyAlignment="1">
      <alignment vertical="top" wrapText="1"/>
    </xf>
    <xf numFmtId="0" fontId="29" fillId="3" borderId="10" xfId="0" applyFont="1" applyFill="1" applyBorder="1" applyAlignment="1">
      <alignment vertical="top" wrapText="1"/>
    </xf>
    <xf numFmtId="0" fontId="51" fillId="0" borderId="1" xfId="0" applyFont="1" applyFill="1" applyBorder="1"/>
    <xf numFmtId="0" fontId="29" fillId="3" borderId="6" xfId="0" applyFont="1" applyFill="1" applyBorder="1" applyAlignment="1">
      <alignment vertical="top" wrapText="1"/>
    </xf>
    <xf numFmtId="0" fontId="29" fillId="0" borderId="5" xfId="0" applyFont="1" applyBorder="1" applyAlignment="1">
      <alignment vertical="center" wrapText="1"/>
    </xf>
    <xf numFmtId="0" fontId="29" fillId="0" borderId="5" xfId="0" applyFont="1" applyBorder="1" applyAlignment="1">
      <alignment vertical="center"/>
    </xf>
    <xf numFmtId="0" fontId="29" fillId="0" borderId="5" xfId="0" applyFont="1" applyBorder="1" applyAlignment="1">
      <alignment horizontal="center" vertical="center"/>
    </xf>
    <xf numFmtId="0" fontId="29" fillId="3" borderId="5" xfId="0" applyFont="1" applyFill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29" fillId="0" borderId="7" xfId="0" applyFont="1" applyBorder="1" applyAlignment="1">
      <alignment vertical="center" wrapText="1"/>
    </xf>
    <xf numFmtId="0" fontId="29" fillId="0" borderId="7" xfId="0" applyFont="1" applyBorder="1" applyAlignment="1">
      <alignment vertical="center"/>
    </xf>
    <xf numFmtId="0" fontId="29" fillId="0" borderId="7" xfId="0" applyFont="1" applyBorder="1" applyAlignment="1">
      <alignment horizontal="center" vertical="center"/>
    </xf>
    <xf numFmtId="0" fontId="29" fillId="3" borderId="7" xfId="0" applyFont="1" applyFill="1" applyBorder="1" applyAlignment="1">
      <alignment vertical="center" wrapText="1"/>
    </xf>
    <xf numFmtId="0" fontId="29" fillId="0" borderId="8" xfId="0" applyFont="1" applyBorder="1" applyAlignment="1">
      <alignment vertical="center" wrapText="1"/>
    </xf>
    <xf numFmtId="0" fontId="29" fillId="0" borderId="9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29" fillId="0" borderId="9" xfId="0" applyFont="1" applyBorder="1" applyAlignment="1">
      <alignment horizontal="center" vertical="center"/>
    </xf>
    <xf numFmtId="0" fontId="29" fillId="3" borderId="10" xfId="0" applyFont="1" applyFill="1" applyBorder="1" applyAlignment="1">
      <alignment vertical="center" wrapText="1"/>
    </xf>
    <xf numFmtId="0" fontId="29" fillId="0" borderId="11" xfId="0" applyFont="1" applyBorder="1" applyAlignment="1">
      <alignment vertical="top" wrapText="1"/>
    </xf>
    <xf numFmtId="0" fontId="29" fillId="0" borderId="11" xfId="0" applyFont="1" applyBorder="1" applyAlignment="1">
      <alignment vertical="top"/>
    </xf>
    <xf numFmtId="0" fontId="29" fillId="0" borderId="11" xfId="0" applyFont="1" applyBorder="1" applyAlignment="1">
      <alignment horizontal="center" vertical="top"/>
    </xf>
    <xf numFmtId="0" fontId="29" fillId="3" borderId="12" xfId="0" applyFont="1" applyFill="1" applyBorder="1" applyAlignment="1">
      <alignment vertical="top" wrapText="1"/>
    </xf>
    <xf numFmtId="0" fontId="29" fillId="0" borderId="13" xfId="0" applyFont="1" applyBorder="1" applyAlignment="1">
      <alignment vertical="top" wrapText="1"/>
    </xf>
    <xf numFmtId="0" fontId="29" fillId="0" borderId="13" xfId="0" applyFont="1" applyBorder="1" applyAlignment="1">
      <alignment vertical="top"/>
    </xf>
    <xf numFmtId="0" fontId="29" fillId="0" borderId="13" xfId="0" applyFont="1" applyBorder="1" applyAlignment="1">
      <alignment horizontal="center" vertical="top"/>
    </xf>
    <xf numFmtId="0" fontId="29" fillId="3" borderId="14" xfId="0" applyFont="1" applyFill="1" applyBorder="1" applyAlignment="1">
      <alignment vertical="top" wrapText="1"/>
    </xf>
    <xf numFmtId="0" fontId="29" fillId="0" borderId="15" xfId="0" applyFont="1" applyBorder="1" applyAlignment="1">
      <alignment vertical="top" wrapText="1"/>
    </xf>
    <xf numFmtId="0" fontId="29" fillId="0" borderId="15" xfId="0" applyFont="1" applyBorder="1" applyAlignment="1">
      <alignment vertical="top"/>
    </xf>
    <xf numFmtId="0" fontId="29" fillId="0" borderId="15" xfId="0" applyFont="1" applyBorder="1" applyAlignment="1">
      <alignment horizontal="center" vertical="top"/>
    </xf>
    <xf numFmtId="0" fontId="29" fillId="3" borderId="15" xfId="0" applyFont="1" applyFill="1" applyBorder="1" applyAlignment="1">
      <alignment vertical="top" wrapText="1"/>
    </xf>
    <xf numFmtId="0" fontId="29" fillId="0" borderId="16" xfId="0" applyFont="1" applyBorder="1" applyAlignment="1">
      <alignment vertical="top" wrapText="1"/>
    </xf>
    <xf numFmtId="0" fontId="29" fillId="0" borderId="8" xfId="0" applyFont="1" applyFill="1" applyBorder="1" applyAlignment="1">
      <alignment vertical="top" wrapText="1"/>
    </xf>
    <xf numFmtId="0" fontId="29" fillId="0" borderId="17" xfId="0" applyFont="1" applyBorder="1" applyAlignment="1">
      <alignment vertical="top" wrapText="1"/>
    </xf>
    <xf numFmtId="0" fontId="29" fillId="0" borderId="17" xfId="0" applyFont="1" applyBorder="1" applyAlignment="1">
      <alignment vertical="top"/>
    </xf>
    <xf numFmtId="0" fontId="29" fillId="0" borderId="17" xfId="0" applyFont="1" applyBorder="1" applyAlignment="1">
      <alignment horizontal="center" vertical="top"/>
    </xf>
    <xf numFmtId="0" fontId="29" fillId="3" borderId="17" xfId="0" applyFont="1" applyFill="1" applyBorder="1" applyAlignment="1">
      <alignment vertical="top" wrapText="1"/>
    </xf>
    <xf numFmtId="0" fontId="29" fillId="0" borderId="48" xfId="0" applyFont="1" applyBorder="1" applyAlignment="1">
      <alignment vertical="top" wrapText="1"/>
    </xf>
    <xf numFmtId="0" fontId="29" fillId="0" borderId="11" xfId="0" applyFont="1" applyBorder="1" applyAlignment="1">
      <alignment horizontal="center" vertical="center"/>
    </xf>
    <xf numFmtId="0" fontId="29" fillId="3" borderId="16" xfId="0" applyFont="1" applyFill="1" applyBorder="1" applyAlignment="1">
      <alignment vertical="top" wrapText="1"/>
    </xf>
    <xf numFmtId="0" fontId="29" fillId="3" borderId="9" xfId="0" applyFont="1" applyFill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29" fillId="3" borderId="6" xfId="0" applyFont="1" applyFill="1" applyBorder="1" applyAlignment="1">
      <alignment vertical="center" wrapText="1"/>
    </xf>
    <xf numFmtId="0" fontId="29" fillId="3" borderId="8" xfId="0" applyFont="1" applyFill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29" fillId="0" borderId="11" xfId="0" applyFont="1" applyBorder="1" applyAlignment="1">
      <alignment vertical="center"/>
    </xf>
    <xf numFmtId="0" fontId="29" fillId="0" borderId="12" xfId="0" applyFont="1" applyBorder="1" applyAlignment="1">
      <alignment vertical="center" wrapText="1"/>
    </xf>
    <xf numFmtId="0" fontId="29" fillId="0" borderId="18" xfId="0" applyFont="1" applyBorder="1" applyAlignment="1">
      <alignment vertical="center" wrapText="1"/>
    </xf>
    <xf numFmtId="0" fontId="29" fillId="0" borderId="18" xfId="0" applyFont="1" applyBorder="1" applyAlignment="1">
      <alignment vertical="center"/>
    </xf>
    <xf numFmtId="0" fontId="29" fillId="3" borderId="19" xfId="0" applyFont="1" applyFill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13" xfId="0" applyFont="1" applyBorder="1" applyAlignment="1">
      <alignment vertical="center"/>
    </xf>
    <xf numFmtId="0" fontId="29" fillId="0" borderId="13" xfId="0" applyFont="1" applyBorder="1" applyAlignment="1">
      <alignment horizontal="center" vertical="center"/>
    </xf>
    <xf numFmtId="0" fontId="29" fillId="3" borderId="14" xfId="0" applyFont="1" applyFill="1" applyBorder="1" applyAlignment="1">
      <alignment vertical="center" wrapText="1"/>
    </xf>
    <xf numFmtId="0" fontId="29" fillId="0" borderId="20" xfId="0" applyFont="1" applyBorder="1" applyAlignment="1">
      <alignment vertical="center" wrapText="1"/>
    </xf>
    <xf numFmtId="0" fontId="29" fillId="0" borderId="20" xfId="0" applyFont="1" applyBorder="1" applyAlignment="1">
      <alignment vertical="center"/>
    </xf>
    <xf numFmtId="0" fontId="29" fillId="0" borderId="20" xfId="0" applyFont="1" applyBorder="1" applyAlignment="1">
      <alignment horizontal="center" vertical="center"/>
    </xf>
    <xf numFmtId="0" fontId="29" fillId="3" borderId="21" xfId="0" applyFont="1" applyFill="1" applyBorder="1" applyAlignment="1">
      <alignment vertical="center" wrapText="1"/>
    </xf>
    <xf numFmtId="0" fontId="29" fillId="0" borderId="22" xfId="0" applyFont="1" applyBorder="1" applyAlignment="1">
      <alignment horizontal="center" vertical="center"/>
    </xf>
    <xf numFmtId="0" fontId="51" fillId="0" borderId="1" xfId="0" applyFont="1" applyFill="1" applyBorder="1" applyAlignment="1">
      <alignment vertical="center"/>
    </xf>
    <xf numFmtId="0" fontId="29" fillId="0" borderId="15" xfId="0" applyFont="1" applyBorder="1" applyAlignment="1">
      <alignment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3" borderId="16" xfId="0" applyFont="1" applyFill="1" applyBorder="1" applyAlignment="1">
      <alignment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3" borderId="6" xfId="0" applyFont="1" applyFill="1" applyBorder="1" applyAlignment="1">
      <alignment vertical="center"/>
    </xf>
    <xf numFmtId="0" fontId="29" fillId="3" borderId="8" xfId="0" applyFont="1" applyFill="1" applyBorder="1" applyAlignment="1">
      <alignment vertical="center"/>
    </xf>
    <xf numFmtId="0" fontId="29" fillId="3" borderId="10" xfId="0" applyFont="1" applyFill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top"/>
    </xf>
    <xf numFmtId="0" fontId="29" fillId="0" borderId="23" xfId="0" applyFont="1" applyBorder="1" applyAlignment="1">
      <alignment horizontal="center" vertical="top"/>
    </xf>
    <xf numFmtId="0" fontId="29" fillId="3" borderId="21" xfId="0" applyFont="1" applyFill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29" fillId="0" borderId="22" xfId="0" applyFont="1" applyBorder="1" applyAlignment="1">
      <alignment vertical="top"/>
    </xf>
    <xf numFmtId="0" fontId="29" fillId="0" borderId="22" xfId="0" applyFont="1" applyBorder="1" applyAlignment="1">
      <alignment vertical="top" wrapText="1"/>
    </xf>
    <xf numFmtId="0" fontId="29" fillId="3" borderId="24" xfId="0" applyFont="1" applyFill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29" fillId="0" borderId="5" xfId="0" applyFont="1" applyFill="1" applyBorder="1" applyAlignment="1">
      <alignment vertical="center" wrapText="1"/>
    </xf>
    <xf numFmtId="0" fontId="29" fillId="0" borderId="7" xfId="0" applyFont="1" applyFill="1" applyBorder="1" applyAlignment="1">
      <alignment vertical="center" wrapText="1"/>
    </xf>
    <xf numFmtId="0" fontId="29" fillId="4" borderId="5" xfId="0" applyFont="1" applyFill="1" applyBorder="1" applyAlignment="1">
      <alignment vertical="center" wrapText="1"/>
    </xf>
    <xf numFmtId="0" fontId="29" fillId="4" borderId="7" xfId="0" applyFont="1" applyFill="1" applyBorder="1" applyAlignment="1">
      <alignment vertical="center" wrapText="1"/>
    </xf>
    <xf numFmtId="0" fontId="0" fillId="13" borderId="0" xfId="0" applyFill="1"/>
    <xf numFmtId="0" fontId="0" fillId="15" borderId="0" xfId="0" applyFill="1"/>
    <xf numFmtId="0" fontId="31" fillId="0" borderId="18" xfId="0" applyFont="1" applyBorder="1" applyAlignment="1">
      <alignment horizontal="center"/>
    </xf>
    <xf numFmtId="0" fontId="31" fillId="0" borderId="18" xfId="0" applyFont="1" applyBorder="1"/>
    <xf numFmtId="0" fontId="32" fillId="0" borderId="18" xfId="0" applyFont="1" applyBorder="1"/>
    <xf numFmtId="0" fontId="30" fillId="19" borderId="18" xfId="0" applyFont="1" applyFill="1" applyBorder="1" applyAlignment="1">
      <alignment horizontal="center"/>
    </xf>
    <xf numFmtId="0" fontId="30" fillId="19" borderId="18" xfId="0" applyFont="1" applyFill="1" applyBorder="1"/>
    <xf numFmtId="0" fontId="37" fillId="19" borderId="18" xfId="0" applyFont="1" applyFill="1" applyBorder="1"/>
    <xf numFmtId="0" fontId="30" fillId="13" borderId="18" xfId="0" applyFont="1" applyFill="1" applyBorder="1" applyAlignment="1">
      <alignment horizontal="center"/>
    </xf>
    <xf numFmtId="0" fontId="30" fillId="13" borderId="18" xfId="0" applyFont="1" applyFill="1" applyBorder="1" applyAlignment="1">
      <alignment vertical="top" wrapText="1"/>
    </xf>
    <xf numFmtId="0" fontId="37" fillId="13" borderId="18" xfId="0" applyFont="1" applyFill="1" applyBorder="1"/>
    <xf numFmtId="0" fontId="30" fillId="13" borderId="18" xfId="0" applyFont="1" applyFill="1" applyBorder="1"/>
    <xf numFmtId="0" fontId="30" fillId="13" borderId="18" xfId="0" applyFont="1" applyFill="1" applyBorder="1" applyAlignment="1">
      <alignment horizontal="justify" vertical="top" wrapText="1"/>
    </xf>
    <xf numFmtId="0" fontId="30" fillId="0" borderId="18" xfId="0" applyFont="1" applyBorder="1" applyAlignment="1">
      <alignment horizontal="center"/>
    </xf>
    <xf numFmtId="0" fontId="30" fillId="0" borderId="18" xfId="0" applyFont="1" applyBorder="1"/>
    <xf numFmtId="0" fontId="37" fillId="0" borderId="18" xfId="0" applyFont="1" applyBorder="1"/>
    <xf numFmtId="0" fontId="30" fillId="0" borderId="18" xfId="0" applyFont="1" applyFill="1" applyBorder="1"/>
    <xf numFmtId="0" fontId="37" fillId="0" borderId="18" xfId="0" applyFont="1" applyFill="1" applyBorder="1"/>
    <xf numFmtId="0" fontId="30" fillId="0" borderId="18" xfId="0" applyFont="1" applyBorder="1" applyAlignment="1">
      <alignment vertical="top" wrapText="1"/>
    </xf>
    <xf numFmtId="0" fontId="30" fillId="0" borderId="18" xfId="0" applyFont="1" applyBorder="1" applyAlignment="1">
      <alignment horizontal="justify" vertical="top" wrapText="1"/>
    </xf>
    <xf numFmtId="0" fontId="0" fillId="19" borderId="18" xfId="0" applyFill="1" applyBorder="1"/>
    <xf numFmtId="0" fontId="0" fillId="13" borderId="18" xfId="0" applyFont="1" applyFill="1" applyBorder="1"/>
    <xf numFmtId="0" fontId="52" fillId="13" borderId="18" xfId="0" applyFont="1" applyFill="1" applyBorder="1"/>
    <xf numFmtId="0" fontId="0" fillId="0" borderId="18" xfId="0" applyFont="1" applyBorder="1"/>
    <xf numFmtId="0" fontId="0" fillId="0" borderId="18" xfId="0" applyBorder="1"/>
    <xf numFmtId="0" fontId="0" fillId="0" borderId="18" xfId="0" applyFill="1" applyBorder="1"/>
    <xf numFmtId="0" fontId="52" fillId="0" borderId="18" xfId="0" applyFont="1" applyBorder="1"/>
    <xf numFmtId="0" fontId="37" fillId="19" borderId="18" xfId="0" applyFont="1" applyFill="1" applyBorder="1" applyAlignment="1">
      <alignment horizontal="left"/>
    </xf>
    <xf numFmtId="0" fontId="30" fillId="19" borderId="18" xfId="0" applyFont="1" applyFill="1" applyBorder="1" applyAlignment="1">
      <alignment horizontal="left"/>
    </xf>
    <xf numFmtId="0" fontId="37" fillId="13" borderId="18" xfId="0" applyFont="1" applyFill="1" applyBorder="1" applyAlignment="1">
      <alignment horizontal="left"/>
    </xf>
    <xf numFmtId="0" fontId="30" fillId="13" borderId="18" xfId="0" applyFont="1" applyFill="1" applyBorder="1" applyAlignment="1">
      <alignment horizontal="left"/>
    </xf>
    <xf numFmtId="0" fontId="53" fillId="19" borderId="18" xfId="0" applyFont="1" applyFill="1" applyBorder="1" applyAlignment="1">
      <alignment horizontal="center"/>
    </xf>
    <xf numFmtId="0" fontId="53" fillId="19" borderId="25" xfId="0" applyFont="1" applyFill="1" applyBorder="1" applyAlignment="1">
      <alignment vertical="center" wrapText="1"/>
    </xf>
    <xf numFmtId="0" fontId="53" fillId="19" borderId="25" xfId="0" applyFont="1" applyFill="1" applyBorder="1" applyAlignment="1">
      <alignment vertical="center" wrapText="1" readingOrder="2"/>
    </xf>
    <xf numFmtId="0" fontId="53" fillId="19" borderId="18" xfId="0" applyFont="1" applyFill="1" applyBorder="1" applyAlignment="1">
      <alignment horizontal="right" vertical="center" wrapText="1"/>
    </xf>
    <xf numFmtId="0" fontId="53" fillId="13" borderId="18" xfId="0" applyFont="1" applyFill="1" applyBorder="1" applyAlignment="1">
      <alignment horizontal="center"/>
    </xf>
    <xf numFmtId="0" fontId="53" fillId="13" borderId="25" xfId="0" applyFont="1" applyFill="1" applyBorder="1" applyAlignment="1">
      <alignment vertical="center" wrapText="1"/>
    </xf>
    <xf numFmtId="0" fontId="53" fillId="13" borderId="18" xfId="0" applyFont="1" applyFill="1" applyBorder="1" applyAlignment="1">
      <alignment vertical="center" wrapText="1"/>
    </xf>
    <xf numFmtId="0" fontId="30" fillId="19" borderId="18" xfId="0" applyFont="1" applyFill="1" applyBorder="1" applyAlignment="1">
      <alignment vertical="center" wrapText="1"/>
    </xf>
    <xf numFmtId="0" fontId="30" fillId="19" borderId="18" xfId="0" applyFont="1" applyFill="1" applyBorder="1" applyAlignment="1">
      <alignment horizontal="center" vertical="center" wrapText="1"/>
    </xf>
    <xf numFmtId="0" fontId="37" fillId="19" borderId="18" xfId="0" applyFont="1" applyFill="1" applyBorder="1" applyAlignment="1">
      <alignment horizontal="left" vertical="center" wrapText="1"/>
    </xf>
    <xf numFmtId="0" fontId="37" fillId="19" borderId="18" xfId="0" applyFont="1" applyFill="1" applyBorder="1" applyAlignment="1">
      <alignment horizontal="left" vertical="center"/>
    </xf>
    <xf numFmtId="0" fontId="37" fillId="19" borderId="18" xfId="0" applyFont="1" applyFill="1" applyBorder="1" applyAlignment="1">
      <alignment vertical="center" wrapText="1"/>
    </xf>
    <xf numFmtId="0" fontId="30" fillId="13" borderId="18" xfId="0" applyFont="1" applyFill="1" applyBorder="1" applyAlignment="1">
      <alignment vertical="center" wrapText="1"/>
    </xf>
    <xf numFmtId="0" fontId="30" fillId="13" borderId="18" xfId="0" applyFont="1" applyFill="1" applyBorder="1" applyAlignment="1">
      <alignment horizontal="center" vertical="center" wrapText="1"/>
    </xf>
    <xf numFmtId="0" fontId="37" fillId="13" borderId="18" xfId="0" applyFont="1" applyFill="1" applyBorder="1" applyAlignment="1">
      <alignment vertical="center" wrapText="1"/>
    </xf>
    <xf numFmtId="0" fontId="37" fillId="13" borderId="18" xfId="0" applyFont="1" applyFill="1" applyBorder="1" applyAlignment="1">
      <alignment horizontal="left" vertical="center" wrapText="1"/>
    </xf>
    <xf numFmtId="0" fontId="37" fillId="19" borderId="18" xfId="0" applyFont="1" applyFill="1" applyBorder="1" applyAlignment="1">
      <alignment horizontal="center" vertical="center" wrapText="1"/>
    </xf>
    <xf numFmtId="0" fontId="37" fillId="13" borderId="18" xfId="0" applyFont="1" applyFill="1" applyBorder="1" applyAlignment="1">
      <alignment horizontal="center" vertical="center" wrapText="1"/>
    </xf>
    <xf numFmtId="0" fontId="0" fillId="19" borderId="18" xfId="0" applyFont="1" applyFill="1" applyBorder="1" applyAlignment="1">
      <alignment horizontal="left"/>
    </xf>
    <xf numFmtId="0" fontId="0" fillId="13" borderId="18" xfId="0" applyFont="1" applyFill="1" applyBorder="1" applyAlignment="1">
      <alignment horizontal="left"/>
    </xf>
    <xf numFmtId="0" fontId="0" fillId="15" borderId="0" xfId="0" applyFill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8" fillId="0" borderId="18" xfId="0" applyFont="1" applyBorder="1" applyAlignment="1">
      <alignment horizontal="left" vertical="top" wrapText="1"/>
    </xf>
    <xf numFmtId="0" fontId="29" fillId="0" borderId="30" xfId="0" applyFont="1" applyFill="1" applyBorder="1" applyAlignment="1">
      <alignment horizontal="center" vertical="center" wrapText="1"/>
    </xf>
    <xf numFmtId="0" fontId="0" fillId="15" borderId="18" xfId="0" applyFill="1" applyBorder="1" applyAlignment="1">
      <alignment horizontal="center"/>
    </xf>
    <xf numFmtId="0" fontId="0" fillId="15" borderId="31" xfId="0" applyFill="1" applyBorder="1" applyAlignment="1">
      <alignment horizontal="center"/>
    </xf>
    <xf numFmtId="0" fontId="8" fillId="15" borderId="27" xfId="0" applyFont="1" applyFill="1" applyBorder="1" applyAlignment="1">
      <alignment horizontal="left" vertical="top" wrapText="1"/>
    </xf>
    <xf numFmtId="0" fontId="29" fillId="15" borderId="30" xfId="0" applyFont="1" applyFill="1" applyBorder="1" applyAlignment="1">
      <alignment horizontal="center" vertical="center" wrapText="1"/>
    </xf>
    <xf numFmtId="0" fontId="40" fillId="15" borderId="18" xfId="0" applyFont="1" applyFill="1" applyBorder="1" applyAlignment="1">
      <alignment vertical="center" wrapText="1"/>
    </xf>
    <xf numFmtId="0" fontId="29" fillId="15" borderId="18" xfId="0" applyFont="1" applyFill="1" applyBorder="1" applyAlignment="1">
      <alignment horizontal="left" vertical="center" wrapText="1"/>
    </xf>
    <xf numFmtId="0" fontId="0" fillId="15" borderId="18" xfId="0" applyFill="1" applyBorder="1"/>
    <xf numFmtId="0" fontId="29" fillId="0" borderId="27" xfId="0" applyFont="1" applyFill="1" applyBorder="1" applyAlignment="1">
      <alignment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vertical="center" wrapText="1"/>
    </xf>
    <xf numFmtId="0" fontId="29" fillId="15" borderId="18" xfId="0" applyFont="1" applyFill="1" applyBorder="1" applyAlignment="1">
      <alignment vertical="center" wrapText="1"/>
    </xf>
    <xf numFmtId="0" fontId="29" fillId="15" borderId="18" xfId="0" applyFont="1" applyFill="1" applyBorder="1" applyAlignment="1">
      <alignment horizontal="center" vertical="center" wrapText="1"/>
    </xf>
    <xf numFmtId="0" fontId="0" fillId="15" borderId="18" xfId="0" applyFont="1" applyFill="1" applyBorder="1"/>
    <xf numFmtId="0" fontId="15" fillId="0" borderId="18" xfId="2" applyFont="1" applyBorder="1" applyAlignment="1">
      <alignment vertical="center"/>
    </xf>
    <xf numFmtId="0" fontId="15" fillId="0" borderId="26" xfId="2" applyFont="1" applyFill="1" applyBorder="1" applyAlignment="1">
      <alignment vertical="center"/>
    </xf>
    <xf numFmtId="0" fontId="29" fillId="15" borderId="25" xfId="0" applyFont="1" applyFill="1" applyBorder="1" applyAlignment="1">
      <alignment vertical="center" wrapText="1"/>
    </xf>
    <xf numFmtId="0" fontId="40" fillId="15" borderId="25" xfId="0" applyFont="1" applyFill="1" applyBorder="1" applyAlignment="1">
      <alignment vertical="center" wrapText="1"/>
    </xf>
    <xf numFmtId="0" fontId="29" fillId="15" borderId="25" xfId="0" applyFont="1" applyFill="1" applyBorder="1" applyAlignment="1">
      <alignment horizontal="left" vertical="center" wrapText="1"/>
    </xf>
    <xf numFmtId="0" fontId="0" fillId="15" borderId="25" xfId="0" applyFont="1" applyFill="1" applyBorder="1"/>
    <xf numFmtId="0" fontId="0" fillId="15" borderId="25" xfId="0" applyFill="1" applyBorder="1"/>
    <xf numFmtId="0" fontId="54" fillId="0" borderId="18" xfId="0" applyFont="1" applyBorder="1" applyAlignment="1">
      <alignment vertical="top" wrapText="1"/>
    </xf>
    <xf numFmtId="0" fontId="29" fillId="0" borderId="65" xfId="0" applyFont="1" applyFill="1" applyBorder="1" applyAlignment="1">
      <alignment horizontal="center" vertical="center" wrapText="1"/>
    </xf>
    <xf numFmtId="0" fontId="55" fillId="0" borderId="18" xfId="0" applyFont="1" applyBorder="1" applyAlignment="1">
      <alignment vertical="top" wrapText="1"/>
    </xf>
    <xf numFmtId="0" fontId="0" fillId="0" borderId="18" xfId="0" applyFill="1" applyBorder="1" applyAlignment="1"/>
    <xf numFmtId="0" fontId="0" fillId="0" borderId="30" xfId="0" applyFill="1" applyBorder="1"/>
    <xf numFmtId="0" fontId="29" fillId="0" borderId="31" xfId="0" applyFont="1" applyFill="1" applyBorder="1" applyAlignment="1">
      <alignment horizontal="center" vertical="center" wrapText="1"/>
    </xf>
    <xf numFmtId="0" fontId="29" fillId="15" borderId="27" xfId="0" applyFont="1" applyFill="1" applyBorder="1" applyAlignment="1">
      <alignment vertical="center" wrapText="1"/>
    </xf>
    <xf numFmtId="0" fontId="0" fillId="0" borderId="18" xfId="0" applyFont="1" applyFill="1" applyBorder="1"/>
    <xf numFmtId="0" fontId="30" fillId="19" borderId="18" xfId="0" quotePrefix="1" applyFont="1" applyFill="1" applyBorder="1"/>
    <xf numFmtId="0" fontId="30" fillId="13" borderId="18" xfId="0" quotePrefix="1" applyFont="1" applyFill="1" applyBorder="1"/>
    <xf numFmtId="0" fontId="30" fillId="0" borderId="18" xfId="0" quotePrefix="1" applyFont="1" applyFill="1" applyBorder="1"/>
    <xf numFmtId="0" fontId="29" fillId="0" borderId="5" xfId="0" quotePrefix="1" applyFont="1" applyBorder="1" applyAlignment="1">
      <alignment vertical="top"/>
    </xf>
    <xf numFmtId="0" fontId="29" fillId="0" borderId="7" xfId="0" quotePrefix="1" applyFont="1" applyBorder="1" applyAlignment="1">
      <alignment vertical="top"/>
    </xf>
    <xf numFmtId="0" fontId="29" fillId="0" borderId="9" xfId="0" quotePrefix="1" applyFont="1" applyBorder="1" applyAlignment="1">
      <alignment vertical="top"/>
    </xf>
    <xf numFmtId="0" fontId="29" fillId="0" borderId="15" xfId="0" quotePrefix="1" applyFont="1" applyBorder="1" applyAlignment="1">
      <alignment vertical="top"/>
    </xf>
    <xf numFmtId="0" fontId="29" fillId="0" borderId="11" xfId="0" quotePrefix="1" applyFont="1" applyBorder="1" applyAlignment="1">
      <alignment vertical="top"/>
    </xf>
    <xf numFmtId="0" fontId="29" fillId="0" borderId="5" xfId="0" quotePrefix="1" applyFont="1" applyBorder="1" applyAlignment="1">
      <alignment vertical="center"/>
    </xf>
    <xf numFmtId="0" fontId="29" fillId="0" borderId="7" xfId="0" quotePrefix="1" applyFont="1" applyBorder="1" applyAlignment="1">
      <alignment vertical="center"/>
    </xf>
    <xf numFmtId="0" fontId="29" fillId="0" borderId="9" xfId="0" quotePrefix="1" applyFont="1" applyBorder="1" applyAlignment="1">
      <alignment vertical="center"/>
    </xf>
    <xf numFmtId="0" fontId="29" fillId="0" borderId="11" xfId="0" quotePrefix="1" applyFont="1" applyBorder="1" applyAlignment="1">
      <alignment vertical="center"/>
    </xf>
    <xf numFmtId="0" fontId="29" fillId="0" borderId="18" xfId="0" quotePrefix="1" applyFont="1" applyBorder="1" applyAlignment="1">
      <alignment vertical="center"/>
    </xf>
    <xf numFmtId="0" fontId="29" fillId="0" borderId="15" xfId="0" quotePrefix="1" applyFont="1" applyBorder="1" applyAlignment="1">
      <alignment vertical="center" wrapText="1"/>
    </xf>
    <xf numFmtId="0" fontId="29" fillId="0" borderId="20" xfId="0" quotePrefix="1" applyFont="1" applyBorder="1" applyAlignment="1">
      <alignment vertical="center"/>
    </xf>
    <xf numFmtId="0" fontId="0" fillId="0" borderId="0" xfId="0" quotePrefix="1" applyFont="1"/>
    <xf numFmtId="0" fontId="29" fillId="0" borderId="5" xfId="0" quotePrefix="1" applyFont="1" applyBorder="1"/>
    <xf numFmtId="0" fontId="29" fillId="24" borderId="0" xfId="0" quotePrefix="1" applyFont="1" applyFill="1"/>
    <xf numFmtId="0" fontId="29" fillId="0" borderId="7" xfId="0" quotePrefix="1" applyFont="1" applyBorder="1"/>
    <xf numFmtId="0" fontId="29" fillId="21" borderId="0" xfId="0" quotePrefix="1" applyFont="1" applyFill="1"/>
    <xf numFmtId="0" fontId="29" fillId="0" borderId="17" xfId="0" quotePrefix="1" applyFont="1" applyBorder="1"/>
    <xf numFmtId="0" fontId="29" fillId="0" borderId="15" xfId="0" quotePrefix="1" applyFont="1" applyBorder="1"/>
    <xf numFmtId="0" fontId="29" fillId="0" borderId="11" xfId="0" quotePrefix="1" applyFont="1" applyBorder="1"/>
    <xf numFmtId="0" fontId="29" fillId="0" borderId="54" xfId="0" quotePrefix="1" applyFont="1" applyBorder="1"/>
    <xf numFmtId="0" fontId="29" fillId="0" borderId="47" xfId="0" quotePrefix="1" applyFont="1" applyBorder="1"/>
    <xf numFmtId="0" fontId="29" fillId="0" borderId="22" xfId="0" quotePrefix="1" applyFont="1" applyBorder="1"/>
    <xf numFmtId="0" fontId="29" fillId="0" borderId="41" xfId="0" quotePrefix="1" applyFont="1" applyBorder="1"/>
    <xf numFmtId="0" fontId="29" fillId="0" borderId="18" xfId="0" quotePrefix="1" applyFont="1" applyBorder="1"/>
    <xf numFmtId="0" fontId="29" fillId="0" borderId="2" xfId="0" quotePrefix="1" applyFont="1" applyBorder="1"/>
    <xf numFmtId="0" fontId="29" fillId="0" borderId="26" xfId="0" quotePrefix="1" applyFont="1" applyBorder="1"/>
    <xf numFmtId="0" fontId="32" fillId="6" borderId="18" xfId="0" quotePrefix="1" applyFont="1" applyFill="1" applyBorder="1" applyAlignment="1">
      <alignment horizontal="center"/>
    </xf>
    <xf numFmtId="0" fontId="32" fillId="12" borderId="18" xfId="0" quotePrefix="1" applyFont="1" applyFill="1" applyBorder="1" applyAlignment="1">
      <alignment horizontal="center"/>
    </xf>
    <xf numFmtId="0" fontId="0" fillId="19" borderId="18" xfId="0" quotePrefix="1" applyFont="1" applyFill="1" applyBorder="1" applyAlignment="1">
      <alignment horizontal="center"/>
    </xf>
    <xf numFmtId="0" fontId="32" fillId="18" borderId="18" xfId="0" quotePrefix="1" applyFont="1" applyFill="1" applyBorder="1" applyAlignment="1">
      <alignment horizontal="center"/>
    </xf>
    <xf numFmtId="0" fontId="32" fillId="17" borderId="18" xfId="0" quotePrefix="1" applyFont="1" applyFill="1" applyBorder="1" applyAlignment="1">
      <alignment horizontal="center"/>
    </xf>
    <xf numFmtId="0" fontId="32" fillId="9" borderId="18" xfId="0" quotePrefix="1" applyFont="1" applyFill="1" applyBorder="1" applyAlignment="1">
      <alignment horizontal="center"/>
    </xf>
    <xf numFmtId="0" fontId="32" fillId="8" borderId="18" xfId="0" quotePrefix="1" applyFont="1" applyFill="1" applyBorder="1" applyAlignment="1">
      <alignment horizontal="center"/>
    </xf>
    <xf numFmtId="0" fontId="32" fillId="16" borderId="18" xfId="0" quotePrefix="1" applyFont="1" applyFill="1" applyBorder="1" applyAlignment="1">
      <alignment horizontal="center"/>
    </xf>
    <xf numFmtId="0" fontId="28" fillId="19" borderId="18" xfId="0" quotePrefix="1" applyFont="1" applyFill="1" applyBorder="1" applyAlignment="1">
      <alignment horizontal="center" vertical="center"/>
    </xf>
    <xf numFmtId="0" fontId="28" fillId="19" borderId="18" xfId="0" quotePrefix="1" applyFont="1" applyFill="1" applyBorder="1" applyAlignment="1">
      <alignment horizontal="center"/>
    </xf>
    <xf numFmtId="0" fontId="28" fillId="13" borderId="18" xfId="0" quotePrefix="1" applyFont="1" applyFill="1" applyBorder="1" applyAlignment="1">
      <alignment horizontal="center" vertical="center"/>
    </xf>
    <xf numFmtId="0" fontId="28" fillId="13" borderId="18" xfId="0" quotePrefix="1" applyFont="1" applyFill="1" applyBorder="1" applyAlignment="1">
      <alignment horizontal="center"/>
    </xf>
    <xf numFmtId="0" fontId="28" fillId="19" borderId="18" xfId="0" quotePrefix="1" applyFont="1" applyFill="1" applyBorder="1" applyAlignment="1">
      <alignment horizontal="center" vertical="top"/>
    </xf>
    <xf numFmtId="0" fontId="27" fillId="18" borderId="18" xfId="0" quotePrefix="1" applyFont="1" applyFill="1" applyBorder="1" applyAlignment="1">
      <alignment horizontal="center" vertical="center"/>
    </xf>
    <xf numFmtId="0" fontId="27" fillId="18" borderId="18" xfId="0" quotePrefix="1" applyFont="1" applyFill="1" applyBorder="1" applyAlignment="1">
      <alignment horizontal="center"/>
    </xf>
    <xf numFmtId="0" fontId="28" fillId="17" borderId="18" xfId="0" quotePrefix="1" applyFont="1" applyFill="1" applyBorder="1" applyAlignment="1">
      <alignment horizontal="center" vertical="center"/>
    </xf>
    <xf numFmtId="0" fontId="28" fillId="17" borderId="18" xfId="0" quotePrefix="1" applyFont="1" applyFill="1" applyBorder="1" applyAlignment="1">
      <alignment horizontal="center"/>
    </xf>
    <xf numFmtId="0" fontId="27" fillId="9" borderId="27" xfId="0" quotePrefix="1" applyFont="1" applyFill="1" applyBorder="1" applyAlignment="1">
      <alignment horizontal="center" vertical="center"/>
    </xf>
    <xf numFmtId="0" fontId="27" fillId="9" borderId="18" xfId="0" quotePrefix="1" applyFont="1" applyFill="1" applyBorder="1" applyAlignment="1">
      <alignment horizontal="center" vertical="center"/>
    </xf>
    <xf numFmtId="0" fontId="27" fillId="9" borderId="18" xfId="0" quotePrefix="1" applyFont="1" applyFill="1" applyBorder="1" applyAlignment="1">
      <alignment horizontal="center"/>
    </xf>
    <xf numFmtId="0" fontId="27" fillId="8" borderId="18" xfId="0" quotePrefix="1" applyFont="1" applyFill="1" applyBorder="1" applyAlignment="1">
      <alignment horizontal="center" vertical="center"/>
    </xf>
    <xf numFmtId="0" fontId="27" fillId="16" borderId="27" xfId="0" quotePrefix="1" applyFont="1" applyFill="1" applyBorder="1" applyAlignment="1">
      <alignment horizontal="center" vertical="center"/>
    </xf>
    <xf numFmtId="0" fontId="27" fillId="16" borderId="18" xfId="0" quotePrefix="1" applyFont="1" applyFill="1" applyBorder="1" applyAlignment="1">
      <alignment horizontal="center" vertical="center"/>
    </xf>
    <xf numFmtId="0" fontId="1" fillId="0" borderId="7" xfId="0" quotePrefix="1" applyFont="1" applyBorder="1" applyAlignment="1">
      <alignment vertical="top"/>
    </xf>
    <xf numFmtId="0" fontId="1" fillId="0" borderId="5" xfId="0" quotePrefix="1" applyFont="1" applyBorder="1" applyAlignment="1">
      <alignment vertical="top"/>
    </xf>
    <xf numFmtId="0" fontId="1" fillId="0" borderId="9" xfId="0" quotePrefix="1" applyFont="1" applyBorder="1" applyAlignment="1">
      <alignment vertical="top"/>
    </xf>
    <xf numFmtId="0" fontId="1" fillId="0" borderId="15" xfId="0" quotePrefix="1" applyFont="1" applyBorder="1" applyAlignment="1">
      <alignment vertical="top"/>
    </xf>
    <xf numFmtId="0" fontId="1" fillId="0" borderId="11" xfId="0" quotePrefix="1" applyFont="1" applyBorder="1" applyAlignment="1">
      <alignment vertical="top"/>
    </xf>
    <xf numFmtId="0" fontId="1" fillId="0" borderId="5" xfId="0" quotePrefix="1" applyFont="1" applyBorder="1" applyAlignment="1">
      <alignment vertical="center"/>
    </xf>
    <xf numFmtId="0" fontId="1" fillId="0" borderId="7" xfId="0" quotePrefix="1" applyFont="1" applyBorder="1" applyAlignment="1">
      <alignment vertical="center"/>
    </xf>
    <xf numFmtId="0" fontId="1" fillId="0" borderId="9" xfId="0" quotePrefix="1" applyFont="1" applyBorder="1" applyAlignment="1">
      <alignment vertical="center"/>
    </xf>
    <xf numFmtId="0" fontId="1" fillId="0" borderId="11" xfId="0" quotePrefix="1" applyFont="1" applyBorder="1" applyAlignment="1">
      <alignment vertical="center"/>
    </xf>
    <xf numFmtId="0" fontId="1" fillId="0" borderId="18" xfId="0" quotePrefix="1" applyFont="1" applyBorder="1" applyAlignment="1">
      <alignment vertical="center"/>
    </xf>
    <xf numFmtId="0" fontId="1" fillId="0" borderId="15" xfId="0" quotePrefix="1" applyFont="1" applyBorder="1" applyAlignment="1">
      <alignment vertical="center" wrapText="1"/>
    </xf>
    <xf numFmtId="0" fontId="1" fillId="0" borderId="20" xfId="0" quotePrefix="1" applyFont="1" applyBorder="1" applyAlignment="1">
      <alignment vertical="center"/>
    </xf>
    <xf numFmtId="0" fontId="26" fillId="2" borderId="3" xfId="0" applyFont="1" applyFill="1" applyBorder="1" applyAlignment="1">
      <alignment horizontal="center" vertical="top" wrapText="1"/>
    </xf>
    <xf numFmtId="0" fontId="26" fillId="2" borderId="4" xfId="0" applyFont="1" applyFill="1" applyBorder="1" applyAlignment="1">
      <alignment horizontal="center" vertical="top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15" fillId="6" borderId="18" xfId="0" applyFont="1" applyFill="1" applyBorder="1" applyAlignment="1">
      <alignment horizontal="center" vertical="center" wrapText="1"/>
    </xf>
    <xf numFmtId="0" fontId="15" fillId="6" borderId="25" xfId="0" applyFont="1" applyFill="1" applyBorder="1" applyAlignment="1">
      <alignment horizontal="center" vertical="center" wrapText="1"/>
    </xf>
    <xf numFmtId="0" fontId="15" fillId="6" borderId="27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5" fillId="6" borderId="25" xfId="0" quotePrefix="1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6" borderId="25" xfId="0" quotePrefix="1" applyFont="1" applyFill="1" applyBorder="1" applyAlignment="1">
      <alignment horizontal="center" vertical="center"/>
    </xf>
    <xf numFmtId="0" fontId="15" fillId="6" borderId="27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15" fillId="15" borderId="25" xfId="0" applyFont="1" applyFill="1" applyBorder="1" applyAlignment="1">
      <alignment horizontal="center" vertical="center" wrapText="1"/>
    </xf>
    <xf numFmtId="0" fontId="15" fillId="15" borderId="27" xfId="0" applyFont="1" applyFill="1" applyBorder="1" applyAlignment="1">
      <alignment horizontal="center" vertical="center" wrapText="1"/>
    </xf>
    <xf numFmtId="0" fontId="15" fillId="15" borderId="25" xfId="0" quotePrefix="1" applyFont="1" applyFill="1" applyBorder="1" applyAlignment="1">
      <alignment horizontal="center" vertical="center"/>
    </xf>
    <xf numFmtId="0" fontId="15" fillId="15" borderId="27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5" fillId="14" borderId="25" xfId="0" applyFont="1" applyFill="1" applyBorder="1" applyAlignment="1">
      <alignment horizontal="center" vertical="center" wrapText="1"/>
    </xf>
    <xf numFmtId="0" fontId="15" fillId="14" borderId="27" xfId="0" applyFont="1" applyFill="1" applyBorder="1" applyAlignment="1">
      <alignment horizontal="center" vertical="center" wrapText="1"/>
    </xf>
    <xf numFmtId="0" fontId="15" fillId="14" borderId="25" xfId="0" quotePrefix="1" applyFont="1" applyFill="1" applyBorder="1" applyAlignment="1">
      <alignment horizontal="center" vertical="center"/>
    </xf>
    <xf numFmtId="0" fontId="15" fillId="14" borderId="27" xfId="0" applyFont="1" applyFill="1" applyBorder="1" applyAlignment="1">
      <alignment horizontal="center" vertical="center"/>
    </xf>
    <xf numFmtId="0" fontId="15" fillId="13" borderId="25" xfId="0" applyFont="1" applyFill="1" applyBorder="1" applyAlignment="1">
      <alignment horizontal="center" vertical="center" wrapText="1"/>
    </xf>
    <xf numFmtId="0" fontId="15" fillId="13" borderId="27" xfId="0" applyFont="1" applyFill="1" applyBorder="1" applyAlignment="1">
      <alignment horizontal="center" vertical="center" wrapText="1"/>
    </xf>
    <xf numFmtId="0" fontId="22" fillId="13" borderId="25" xfId="0" applyFont="1" applyFill="1" applyBorder="1" applyAlignment="1">
      <alignment horizontal="center" vertical="center" wrapText="1"/>
    </xf>
    <xf numFmtId="0" fontId="22" fillId="13" borderId="27" xfId="0" applyFont="1" applyFill="1" applyBorder="1" applyAlignment="1">
      <alignment horizontal="center" vertical="center" wrapText="1"/>
    </xf>
    <xf numFmtId="0" fontId="15" fillId="12" borderId="25" xfId="0" applyFont="1" applyFill="1" applyBorder="1" applyAlignment="1">
      <alignment horizontal="center" vertical="center" wrapText="1"/>
    </xf>
    <xf numFmtId="0" fontId="15" fillId="12" borderId="27" xfId="0" applyFont="1" applyFill="1" applyBorder="1" applyAlignment="1">
      <alignment horizontal="center" vertical="center" wrapText="1"/>
    </xf>
    <xf numFmtId="0" fontId="15" fillId="12" borderId="25" xfId="0" quotePrefix="1" applyFont="1" applyFill="1" applyBorder="1" applyAlignment="1">
      <alignment horizontal="center" vertical="center"/>
    </xf>
    <xf numFmtId="0" fontId="15" fillId="12" borderId="27" xfId="0" applyFont="1" applyFill="1" applyBorder="1" applyAlignment="1">
      <alignment horizontal="center" vertical="center"/>
    </xf>
    <xf numFmtId="0" fontId="15" fillId="13" borderId="25" xfId="0" quotePrefix="1" applyFont="1" applyFill="1" applyBorder="1" applyAlignment="1">
      <alignment horizontal="center" vertical="center"/>
    </xf>
    <xf numFmtId="0" fontId="15" fillId="13" borderId="27" xfId="0" applyFont="1" applyFill="1" applyBorder="1" applyAlignment="1">
      <alignment horizontal="center" vertical="center"/>
    </xf>
    <xf numFmtId="0" fontId="15" fillId="11" borderId="25" xfId="0" applyFont="1" applyFill="1" applyBorder="1" applyAlignment="1">
      <alignment horizontal="center" vertical="center" wrapText="1"/>
    </xf>
    <xf numFmtId="0" fontId="15" fillId="11" borderId="27" xfId="0" applyFont="1" applyFill="1" applyBorder="1" applyAlignment="1">
      <alignment horizontal="center" vertical="center" wrapText="1"/>
    </xf>
    <xf numFmtId="0" fontId="15" fillId="10" borderId="25" xfId="0" applyFont="1" applyFill="1" applyBorder="1" applyAlignment="1">
      <alignment horizontal="center" vertical="center" wrapText="1"/>
    </xf>
    <xf numFmtId="0" fontId="15" fillId="10" borderId="27" xfId="0" applyFont="1" applyFill="1" applyBorder="1" applyAlignment="1">
      <alignment horizontal="center" vertical="center" wrapText="1"/>
    </xf>
    <xf numFmtId="0" fontId="15" fillId="10" borderId="25" xfId="0" applyFont="1" applyFill="1" applyBorder="1" applyAlignment="1">
      <alignment horizontal="center" vertical="center"/>
    </xf>
    <xf numFmtId="0" fontId="15" fillId="10" borderId="27" xfId="0" applyFont="1" applyFill="1" applyBorder="1" applyAlignment="1">
      <alignment horizontal="center" vertical="center"/>
    </xf>
    <xf numFmtId="0" fontId="15" fillId="11" borderId="25" xfId="0" quotePrefix="1" applyFont="1" applyFill="1" applyBorder="1" applyAlignment="1">
      <alignment horizontal="center" vertical="center"/>
    </xf>
    <xf numFmtId="0" fontId="15" fillId="11" borderId="27" xfId="0" applyFont="1" applyFill="1" applyBorder="1" applyAlignment="1">
      <alignment horizontal="center" vertical="center"/>
    </xf>
    <xf numFmtId="0" fontId="15" fillId="9" borderId="25" xfId="0" applyFont="1" applyFill="1" applyBorder="1" applyAlignment="1">
      <alignment horizontal="center" vertical="center" wrapText="1"/>
    </xf>
    <xf numFmtId="0" fontId="15" fillId="9" borderId="27" xfId="0" applyFont="1" applyFill="1" applyBorder="1" applyAlignment="1">
      <alignment horizontal="center" vertical="center" wrapText="1"/>
    </xf>
    <xf numFmtId="0" fontId="21" fillId="9" borderId="25" xfId="0" applyFont="1" applyFill="1" applyBorder="1" applyAlignment="1">
      <alignment horizontal="center" vertical="center" wrapText="1"/>
    </xf>
    <xf numFmtId="0" fontId="21" fillId="9" borderId="27" xfId="0" applyFont="1" applyFill="1" applyBorder="1" applyAlignment="1">
      <alignment horizontal="center" vertical="center" wrapText="1"/>
    </xf>
    <xf numFmtId="0" fontId="15" fillId="9" borderId="25" xfId="0" quotePrefix="1" applyFont="1" applyFill="1" applyBorder="1" applyAlignment="1">
      <alignment horizontal="center" vertical="center"/>
    </xf>
    <xf numFmtId="0" fontId="15" fillId="9" borderId="27" xfId="0" applyFont="1" applyFill="1" applyBorder="1" applyAlignment="1">
      <alignment horizontal="center" vertical="center"/>
    </xf>
    <xf numFmtId="0" fontId="15" fillId="7" borderId="25" xfId="0" applyFont="1" applyFill="1" applyBorder="1" applyAlignment="1">
      <alignment horizontal="center" vertical="center" wrapText="1"/>
    </xf>
    <xf numFmtId="0" fontId="15" fillId="7" borderId="27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 wrapText="1"/>
    </xf>
    <xf numFmtId="0" fontId="12" fillId="7" borderId="2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8" borderId="25" xfId="0" applyFont="1" applyFill="1" applyBorder="1" applyAlignment="1">
      <alignment horizontal="center" vertical="center" wrapText="1"/>
    </xf>
    <xf numFmtId="0" fontId="12" fillId="8" borderId="27" xfId="0" applyFont="1" applyFill="1" applyBorder="1" applyAlignment="1">
      <alignment horizontal="center" vertical="center" wrapText="1"/>
    </xf>
    <xf numFmtId="0" fontId="15" fillId="0" borderId="18" xfId="0" quotePrefix="1" applyFont="1" applyFill="1" applyBorder="1" applyAlignment="1">
      <alignment horizontal="center" vertical="center" wrapText="1"/>
    </xf>
    <xf numFmtId="0" fontId="15" fillId="0" borderId="18" xfId="0" quotePrefix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7" borderId="25" xfId="0" quotePrefix="1" applyFont="1" applyFill="1" applyBorder="1" applyAlignment="1">
      <alignment horizontal="center" vertical="center"/>
    </xf>
    <xf numFmtId="0" fontId="15" fillId="7" borderId="27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</cellXfs>
  <cellStyles count="3">
    <cellStyle name="Comma [0]" xfId="1" builtinId="6"/>
    <cellStyle name="Normal" xfId="0" builtinId="0"/>
    <cellStyle name="Normal 2" xfId="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FFFFFFFF"/>
      <color rgb="FFFFCCFF"/>
      <color rgb="FFFFFF99"/>
      <color rgb="FF79FF79"/>
      <color rgb="FFDDD9C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22811</xdr:colOff>
      <xdr:row>22</xdr:row>
      <xdr:rowOff>176253</xdr:rowOff>
    </xdr:from>
    <xdr:to>
      <xdr:col>7</xdr:col>
      <xdr:colOff>688730</xdr:colOff>
      <xdr:row>26</xdr:row>
      <xdr:rowOff>14654</xdr:rowOff>
    </xdr:to>
    <xdr:pic>
      <xdr:nvPicPr>
        <xdr:cNvPr id="4097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5243195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41</xdr:row>
      <xdr:rowOff>176253</xdr:rowOff>
    </xdr:from>
    <xdr:to>
      <xdr:col>7</xdr:col>
      <xdr:colOff>688730</xdr:colOff>
      <xdr:row>45</xdr:row>
      <xdr:rowOff>14654</xdr:rowOff>
    </xdr:to>
    <xdr:pic>
      <xdr:nvPicPr>
        <xdr:cNvPr id="145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9243695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60</xdr:row>
      <xdr:rowOff>176253</xdr:rowOff>
    </xdr:from>
    <xdr:to>
      <xdr:col>7</xdr:col>
      <xdr:colOff>688730</xdr:colOff>
      <xdr:row>64</xdr:row>
      <xdr:rowOff>14654</xdr:rowOff>
    </xdr:to>
    <xdr:pic>
      <xdr:nvPicPr>
        <xdr:cNvPr id="146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12967970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88</xdr:row>
      <xdr:rowOff>176253</xdr:rowOff>
    </xdr:from>
    <xdr:to>
      <xdr:col>7</xdr:col>
      <xdr:colOff>688730</xdr:colOff>
      <xdr:row>92</xdr:row>
      <xdr:rowOff>14654</xdr:rowOff>
    </xdr:to>
    <xdr:pic>
      <xdr:nvPicPr>
        <xdr:cNvPr id="147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18673445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110</xdr:row>
      <xdr:rowOff>176253</xdr:rowOff>
    </xdr:from>
    <xdr:to>
      <xdr:col>7</xdr:col>
      <xdr:colOff>688730</xdr:colOff>
      <xdr:row>114</xdr:row>
      <xdr:rowOff>14654</xdr:rowOff>
    </xdr:to>
    <xdr:pic>
      <xdr:nvPicPr>
        <xdr:cNvPr id="148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23226395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138</xdr:row>
      <xdr:rowOff>176253</xdr:rowOff>
    </xdr:from>
    <xdr:to>
      <xdr:col>7</xdr:col>
      <xdr:colOff>688730</xdr:colOff>
      <xdr:row>142</xdr:row>
      <xdr:rowOff>14654</xdr:rowOff>
    </xdr:to>
    <xdr:pic>
      <xdr:nvPicPr>
        <xdr:cNvPr id="149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28808045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158</xdr:row>
      <xdr:rowOff>176253</xdr:rowOff>
    </xdr:from>
    <xdr:to>
      <xdr:col>7</xdr:col>
      <xdr:colOff>688730</xdr:colOff>
      <xdr:row>162</xdr:row>
      <xdr:rowOff>14654</xdr:rowOff>
    </xdr:to>
    <xdr:pic>
      <xdr:nvPicPr>
        <xdr:cNvPr id="150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33218120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179</xdr:row>
      <xdr:rowOff>176253</xdr:rowOff>
    </xdr:from>
    <xdr:to>
      <xdr:col>7</xdr:col>
      <xdr:colOff>688730</xdr:colOff>
      <xdr:row>183</xdr:row>
      <xdr:rowOff>14654</xdr:rowOff>
    </xdr:to>
    <xdr:pic>
      <xdr:nvPicPr>
        <xdr:cNvPr id="151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37856795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203</xdr:row>
      <xdr:rowOff>176253</xdr:rowOff>
    </xdr:from>
    <xdr:to>
      <xdr:col>7</xdr:col>
      <xdr:colOff>688730</xdr:colOff>
      <xdr:row>207</xdr:row>
      <xdr:rowOff>14654</xdr:rowOff>
    </xdr:to>
    <xdr:pic>
      <xdr:nvPicPr>
        <xdr:cNvPr id="152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42771695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226</xdr:row>
      <xdr:rowOff>176253</xdr:rowOff>
    </xdr:from>
    <xdr:to>
      <xdr:col>7</xdr:col>
      <xdr:colOff>688730</xdr:colOff>
      <xdr:row>230</xdr:row>
      <xdr:rowOff>14654</xdr:rowOff>
    </xdr:to>
    <xdr:pic>
      <xdr:nvPicPr>
        <xdr:cNvPr id="153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47505620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250</xdr:row>
      <xdr:rowOff>176253</xdr:rowOff>
    </xdr:from>
    <xdr:to>
      <xdr:col>7</xdr:col>
      <xdr:colOff>688730</xdr:colOff>
      <xdr:row>254</xdr:row>
      <xdr:rowOff>14654</xdr:rowOff>
    </xdr:to>
    <xdr:pic>
      <xdr:nvPicPr>
        <xdr:cNvPr id="154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52344320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273</xdr:row>
      <xdr:rowOff>176253</xdr:rowOff>
    </xdr:from>
    <xdr:to>
      <xdr:col>7</xdr:col>
      <xdr:colOff>688730</xdr:colOff>
      <xdr:row>277</xdr:row>
      <xdr:rowOff>14654</xdr:rowOff>
    </xdr:to>
    <xdr:pic>
      <xdr:nvPicPr>
        <xdr:cNvPr id="155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56935370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298</xdr:row>
      <xdr:rowOff>176253</xdr:rowOff>
    </xdr:from>
    <xdr:to>
      <xdr:col>7</xdr:col>
      <xdr:colOff>688730</xdr:colOff>
      <xdr:row>302</xdr:row>
      <xdr:rowOff>14654</xdr:rowOff>
    </xdr:to>
    <xdr:pic>
      <xdr:nvPicPr>
        <xdr:cNvPr id="156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62059820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317</xdr:row>
      <xdr:rowOff>176253</xdr:rowOff>
    </xdr:from>
    <xdr:to>
      <xdr:col>7</xdr:col>
      <xdr:colOff>688730</xdr:colOff>
      <xdr:row>321</xdr:row>
      <xdr:rowOff>14654</xdr:rowOff>
    </xdr:to>
    <xdr:pic>
      <xdr:nvPicPr>
        <xdr:cNvPr id="157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65946020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345</xdr:row>
      <xdr:rowOff>176253</xdr:rowOff>
    </xdr:from>
    <xdr:to>
      <xdr:col>7</xdr:col>
      <xdr:colOff>688730</xdr:colOff>
      <xdr:row>349</xdr:row>
      <xdr:rowOff>14654</xdr:rowOff>
    </xdr:to>
    <xdr:pic>
      <xdr:nvPicPr>
        <xdr:cNvPr id="158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71794370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369</xdr:row>
      <xdr:rowOff>176253</xdr:rowOff>
    </xdr:from>
    <xdr:to>
      <xdr:col>7</xdr:col>
      <xdr:colOff>688730</xdr:colOff>
      <xdr:row>373</xdr:row>
      <xdr:rowOff>14654</xdr:rowOff>
    </xdr:to>
    <xdr:pic>
      <xdr:nvPicPr>
        <xdr:cNvPr id="159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76728320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390</xdr:row>
      <xdr:rowOff>176253</xdr:rowOff>
    </xdr:from>
    <xdr:to>
      <xdr:col>7</xdr:col>
      <xdr:colOff>688730</xdr:colOff>
      <xdr:row>394</xdr:row>
      <xdr:rowOff>14654</xdr:rowOff>
    </xdr:to>
    <xdr:pic>
      <xdr:nvPicPr>
        <xdr:cNvPr id="160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80824070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415</xdr:row>
      <xdr:rowOff>176253</xdr:rowOff>
    </xdr:from>
    <xdr:to>
      <xdr:col>7</xdr:col>
      <xdr:colOff>688730</xdr:colOff>
      <xdr:row>419</xdr:row>
      <xdr:rowOff>14654</xdr:rowOff>
    </xdr:to>
    <xdr:pic>
      <xdr:nvPicPr>
        <xdr:cNvPr id="161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85710395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439</xdr:row>
      <xdr:rowOff>176253</xdr:rowOff>
    </xdr:from>
    <xdr:to>
      <xdr:col>7</xdr:col>
      <xdr:colOff>688730</xdr:colOff>
      <xdr:row>443</xdr:row>
      <xdr:rowOff>14654</xdr:rowOff>
    </xdr:to>
    <xdr:pic>
      <xdr:nvPicPr>
        <xdr:cNvPr id="162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90691970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463</xdr:row>
      <xdr:rowOff>176253</xdr:rowOff>
    </xdr:from>
    <xdr:to>
      <xdr:col>7</xdr:col>
      <xdr:colOff>688730</xdr:colOff>
      <xdr:row>467</xdr:row>
      <xdr:rowOff>14654</xdr:rowOff>
    </xdr:to>
    <xdr:pic>
      <xdr:nvPicPr>
        <xdr:cNvPr id="163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95597345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486</xdr:row>
      <xdr:rowOff>176253</xdr:rowOff>
    </xdr:from>
    <xdr:to>
      <xdr:col>7</xdr:col>
      <xdr:colOff>688730</xdr:colOff>
      <xdr:row>490</xdr:row>
      <xdr:rowOff>14654</xdr:rowOff>
    </xdr:to>
    <xdr:pic>
      <xdr:nvPicPr>
        <xdr:cNvPr id="164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100093145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510</xdr:row>
      <xdr:rowOff>176253</xdr:rowOff>
    </xdr:from>
    <xdr:to>
      <xdr:col>7</xdr:col>
      <xdr:colOff>688730</xdr:colOff>
      <xdr:row>514</xdr:row>
      <xdr:rowOff>14654</xdr:rowOff>
    </xdr:to>
    <xdr:pic>
      <xdr:nvPicPr>
        <xdr:cNvPr id="165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105112820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533</xdr:row>
      <xdr:rowOff>176253</xdr:rowOff>
    </xdr:from>
    <xdr:to>
      <xdr:col>7</xdr:col>
      <xdr:colOff>688730</xdr:colOff>
      <xdr:row>537</xdr:row>
      <xdr:rowOff>14654</xdr:rowOff>
    </xdr:to>
    <xdr:pic>
      <xdr:nvPicPr>
        <xdr:cNvPr id="166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109932470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556</xdr:row>
      <xdr:rowOff>176253</xdr:rowOff>
    </xdr:from>
    <xdr:to>
      <xdr:col>7</xdr:col>
      <xdr:colOff>688730</xdr:colOff>
      <xdr:row>560</xdr:row>
      <xdr:rowOff>14654</xdr:rowOff>
    </xdr:to>
    <xdr:pic>
      <xdr:nvPicPr>
        <xdr:cNvPr id="167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114818795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579</xdr:row>
      <xdr:rowOff>176253</xdr:rowOff>
    </xdr:from>
    <xdr:to>
      <xdr:col>7</xdr:col>
      <xdr:colOff>688730</xdr:colOff>
      <xdr:row>583</xdr:row>
      <xdr:rowOff>14654</xdr:rowOff>
    </xdr:to>
    <xdr:pic>
      <xdr:nvPicPr>
        <xdr:cNvPr id="168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119638445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602</xdr:row>
      <xdr:rowOff>176253</xdr:rowOff>
    </xdr:from>
    <xdr:to>
      <xdr:col>7</xdr:col>
      <xdr:colOff>688730</xdr:colOff>
      <xdr:row>606</xdr:row>
      <xdr:rowOff>14654</xdr:rowOff>
    </xdr:to>
    <xdr:pic>
      <xdr:nvPicPr>
        <xdr:cNvPr id="169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124496195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624</xdr:row>
      <xdr:rowOff>176253</xdr:rowOff>
    </xdr:from>
    <xdr:to>
      <xdr:col>7</xdr:col>
      <xdr:colOff>688730</xdr:colOff>
      <xdr:row>628</xdr:row>
      <xdr:rowOff>14654</xdr:rowOff>
    </xdr:to>
    <xdr:pic>
      <xdr:nvPicPr>
        <xdr:cNvPr id="170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128801495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649</xdr:row>
      <xdr:rowOff>176253</xdr:rowOff>
    </xdr:from>
    <xdr:to>
      <xdr:col>7</xdr:col>
      <xdr:colOff>688730</xdr:colOff>
      <xdr:row>653</xdr:row>
      <xdr:rowOff>14654</xdr:rowOff>
    </xdr:to>
    <xdr:pic>
      <xdr:nvPicPr>
        <xdr:cNvPr id="171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134173595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672</xdr:row>
      <xdr:rowOff>176253</xdr:rowOff>
    </xdr:from>
    <xdr:to>
      <xdr:col>7</xdr:col>
      <xdr:colOff>688730</xdr:colOff>
      <xdr:row>676</xdr:row>
      <xdr:rowOff>14654</xdr:rowOff>
    </xdr:to>
    <xdr:pic>
      <xdr:nvPicPr>
        <xdr:cNvPr id="172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139031345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696</xdr:row>
      <xdr:rowOff>176253</xdr:rowOff>
    </xdr:from>
    <xdr:to>
      <xdr:col>7</xdr:col>
      <xdr:colOff>688730</xdr:colOff>
      <xdr:row>700</xdr:row>
      <xdr:rowOff>14654</xdr:rowOff>
    </xdr:to>
    <xdr:pic>
      <xdr:nvPicPr>
        <xdr:cNvPr id="173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144003395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719</xdr:row>
      <xdr:rowOff>176253</xdr:rowOff>
    </xdr:from>
    <xdr:to>
      <xdr:col>7</xdr:col>
      <xdr:colOff>688730</xdr:colOff>
      <xdr:row>723</xdr:row>
      <xdr:rowOff>14654</xdr:rowOff>
    </xdr:to>
    <xdr:pic>
      <xdr:nvPicPr>
        <xdr:cNvPr id="174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148756370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743</xdr:row>
      <xdr:rowOff>176253</xdr:rowOff>
    </xdr:from>
    <xdr:to>
      <xdr:col>7</xdr:col>
      <xdr:colOff>688730</xdr:colOff>
      <xdr:row>747</xdr:row>
      <xdr:rowOff>14654</xdr:rowOff>
    </xdr:to>
    <xdr:pic>
      <xdr:nvPicPr>
        <xdr:cNvPr id="175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153776045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766</xdr:row>
      <xdr:rowOff>176253</xdr:rowOff>
    </xdr:from>
    <xdr:to>
      <xdr:col>7</xdr:col>
      <xdr:colOff>688730</xdr:colOff>
      <xdr:row>770</xdr:row>
      <xdr:rowOff>14654</xdr:rowOff>
    </xdr:to>
    <xdr:pic>
      <xdr:nvPicPr>
        <xdr:cNvPr id="176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158519495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789</xdr:row>
      <xdr:rowOff>176253</xdr:rowOff>
    </xdr:from>
    <xdr:to>
      <xdr:col>7</xdr:col>
      <xdr:colOff>688730</xdr:colOff>
      <xdr:row>793</xdr:row>
      <xdr:rowOff>14654</xdr:rowOff>
    </xdr:to>
    <xdr:pic>
      <xdr:nvPicPr>
        <xdr:cNvPr id="177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163262945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814</xdr:row>
      <xdr:rowOff>176253</xdr:rowOff>
    </xdr:from>
    <xdr:to>
      <xdr:col>7</xdr:col>
      <xdr:colOff>688730</xdr:colOff>
      <xdr:row>818</xdr:row>
      <xdr:rowOff>14654</xdr:rowOff>
    </xdr:to>
    <xdr:pic>
      <xdr:nvPicPr>
        <xdr:cNvPr id="178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168292145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837</xdr:row>
      <xdr:rowOff>176253</xdr:rowOff>
    </xdr:from>
    <xdr:to>
      <xdr:col>7</xdr:col>
      <xdr:colOff>688730</xdr:colOff>
      <xdr:row>841</xdr:row>
      <xdr:rowOff>14654</xdr:rowOff>
    </xdr:to>
    <xdr:pic>
      <xdr:nvPicPr>
        <xdr:cNvPr id="179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172968920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861</xdr:row>
      <xdr:rowOff>176253</xdr:rowOff>
    </xdr:from>
    <xdr:to>
      <xdr:col>7</xdr:col>
      <xdr:colOff>688730</xdr:colOff>
      <xdr:row>865</xdr:row>
      <xdr:rowOff>14654</xdr:rowOff>
    </xdr:to>
    <xdr:pic>
      <xdr:nvPicPr>
        <xdr:cNvPr id="180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177731420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885</xdr:row>
      <xdr:rowOff>176253</xdr:rowOff>
    </xdr:from>
    <xdr:to>
      <xdr:col>7</xdr:col>
      <xdr:colOff>688730</xdr:colOff>
      <xdr:row>889</xdr:row>
      <xdr:rowOff>14654</xdr:rowOff>
    </xdr:to>
    <xdr:pic>
      <xdr:nvPicPr>
        <xdr:cNvPr id="181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182684420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907</xdr:row>
      <xdr:rowOff>176253</xdr:rowOff>
    </xdr:from>
    <xdr:to>
      <xdr:col>7</xdr:col>
      <xdr:colOff>688730</xdr:colOff>
      <xdr:row>911</xdr:row>
      <xdr:rowOff>14654</xdr:rowOff>
    </xdr:to>
    <xdr:pic>
      <xdr:nvPicPr>
        <xdr:cNvPr id="182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187237370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928</xdr:row>
      <xdr:rowOff>176253</xdr:rowOff>
    </xdr:from>
    <xdr:to>
      <xdr:col>7</xdr:col>
      <xdr:colOff>688730</xdr:colOff>
      <xdr:row>932</xdr:row>
      <xdr:rowOff>14654</xdr:rowOff>
    </xdr:to>
    <xdr:pic>
      <xdr:nvPicPr>
        <xdr:cNvPr id="183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191599820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950</xdr:row>
      <xdr:rowOff>176253</xdr:rowOff>
    </xdr:from>
    <xdr:to>
      <xdr:col>7</xdr:col>
      <xdr:colOff>688730</xdr:colOff>
      <xdr:row>954</xdr:row>
      <xdr:rowOff>14654</xdr:rowOff>
    </xdr:to>
    <xdr:pic>
      <xdr:nvPicPr>
        <xdr:cNvPr id="184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196095620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977</xdr:row>
      <xdr:rowOff>176253</xdr:rowOff>
    </xdr:from>
    <xdr:to>
      <xdr:col>7</xdr:col>
      <xdr:colOff>688730</xdr:colOff>
      <xdr:row>981</xdr:row>
      <xdr:rowOff>14654</xdr:rowOff>
    </xdr:to>
    <xdr:pic>
      <xdr:nvPicPr>
        <xdr:cNvPr id="185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201381995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1000</xdr:row>
      <xdr:rowOff>176253</xdr:rowOff>
    </xdr:from>
    <xdr:to>
      <xdr:col>7</xdr:col>
      <xdr:colOff>688730</xdr:colOff>
      <xdr:row>1004</xdr:row>
      <xdr:rowOff>14654</xdr:rowOff>
    </xdr:to>
    <xdr:pic>
      <xdr:nvPicPr>
        <xdr:cNvPr id="186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206125445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1021</xdr:row>
      <xdr:rowOff>176253</xdr:rowOff>
    </xdr:from>
    <xdr:to>
      <xdr:col>7</xdr:col>
      <xdr:colOff>688730</xdr:colOff>
      <xdr:row>1025</xdr:row>
      <xdr:rowOff>14654</xdr:rowOff>
    </xdr:to>
    <xdr:pic>
      <xdr:nvPicPr>
        <xdr:cNvPr id="187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210421220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1046</xdr:row>
      <xdr:rowOff>176253</xdr:rowOff>
    </xdr:from>
    <xdr:to>
      <xdr:col>7</xdr:col>
      <xdr:colOff>688730</xdr:colOff>
      <xdr:row>1050</xdr:row>
      <xdr:rowOff>14654</xdr:rowOff>
    </xdr:to>
    <xdr:pic>
      <xdr:nvPicPr>
        <xdr:cNvPr id="188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215545670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1070</xdr:row>
      <xdr:rowOff>176253</xdr:rowOff>
    </xdr:from>
    <xdr:to>
      <xdr:col>7</xdr:col>
      <xdr:colOff>688730</xdr:colOff>
      <xdr:row>1074</xdr:row>
      <xdr:rowOff>14654</xdr:rowOff>
    </xdr:to>
    <xdr:pic>
      <xdr:nvPicPr>
        <xdr:cNvPr id="189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220508195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1094</xdr:row>
      <xdr:rowOff>176253</xdr:rowOff>
    </xdr:from>
    <xdr:to>
      <xdr:col>7</xdr:col>
      <xdr:colOff>688730</xdr:colOff>
      <xdr:row>1098</xdr:row>
      <xdr:rowOff>14654</xdr:rowOff>
    </xdr:to>
    <xdr:pic>
      <xdr:nvPicPr>
        <xdr:cNvPr id="190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225375470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1119</xdr:row>
      <xdr:rowOff>176253</xdr:rowOff>
    </xdr:from>
    <xdr:to>
      <xdr:col>7</xdr:col>
      <xdr:colOff>688730</xdr:colOff>
      <xdr:row>1123</xdr:row>
      <xdr:rowOff>14654</xdr:rowOff>
    </xdr:to>
    <xdr:pic>
      <xdr:nvPicPr>
        <xdr:cNvPr id="191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230604695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1141</xdr:row>
      <xdr:rowOff>176253</xdr:rowOff>
    </xdr:from>
    <xdr:to>
      <xdr:col>7</xdr:col>
      <xdr:colOff>688730</xdr:colOff>
      <xdr:row>1145</xdr:row>
      <xdr:rowOff>14654</xdr:rowOff>
    </xdr:to>
    <xdr:pic>
      <xdr:nvPicPr>
        <xdr:cNvPr id="192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234995720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1167</xdr:row>
      <xdr:rowOff>176253</xdr:rowOff>
    </xdr:from>
    <xdr:to>
      <xdr:col>7</xdr:col>
      <xdr:colOff>688730</xdr:colOff>
      <xdr:row>1171</xdr:row>
      <xdr:rowOff>14654</xdr:rowOff>
    </xdr:to>
    <xdr:pic>
      <xdr:nvPicPr>
        <xdr:cNvPr id="193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240215420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1189</xdr:row>
      <xdr:rowOff>176253</xdr:rowOff>
    </xdr:from>
    <xdr:to>
      <xdr:col>7</xdr:col>
      <xdr:colOff>688730</xdr:colOff>
      <xdr:row>1193</xdr:row>
      <xdr:rowOff>14654</xdr:rowOff>
    </xdr:to>
    <xdr:pic>
      <xdr:nvPicPr>
        <xdr:cNvPr id="194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244606445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1213</xdr:row>
      <xdr:rowOff>176253</xdr:rowOff>
    </xdr:from>
    <xdr:to>
      <xdr:col>7</xdr:col>
      <xdr:colOff>688730</xdr:colOff>
      <xdr:row>1217</xdr:row>
      <xdr:rowOff>14654</xdr:rowOff>
    </xdr:to>
    <xdr:pic>
      <xdr:nvPicPr>
        <xdr:cNvPr id="195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249568970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1238</xdr:row>
      <xdr:rowOff>176253</xdr:rowOff>
    </xdr:from>
    <xdr:to>
      <xdr:col>7</xdr:col>
      <xdr:colOff>688730</xdr:colOff>
      <xdr:row>1242</xdr:row>
      <xdr:rowOff>14654</xdr:rowOff>
    </xdr:to>
    <xdr:pic>
      <xdr:nvPicPr>
        <xdr:cNvPr id="196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254541020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1259</xdr:row>
      <xdr:rowOff>176253</xdr:rowOff>
    </xdr:from>
    <xdr:to>
      <xdr:col>7</xdr:col>
      <xdr:colOff>688730</xdr:colOff>
      <xdr:row>1263</xdr:row>
      <xdr:rowOff>14654</xdr:rowOff>
    </xdr:to>
    <xdr:pic>
      <xdr:nvPicPr>
        <xdr:cNvPr id="197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258789170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1286</xdr:row>
      <xdr:rowOff>176253</xdr:rowOff>
    </xdr:from>
    <xdr:to>
      <xdr:col>7</xdr:col>
      <xdr:colOff>688730</xdr:colOff>
      <xdr:row>1290</xdr:row>
      <xdr:rowOff>14654</xdr:rowOff>
    </xdr:to>
    <xdr:pic>
      <xdr:nvPicPr>
        <xdr:cNvPr id="198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264370820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1308</xdr:row>
      <xdr:rowOff>176253</xdr:rowOff>
    </xdr:from>
    <xdr:to>
      <xdr:col>7</xdr:col>
      <xdr:colOff>688730</xdr:colOff>
      <xdr:row>1312</xdr:row>
      <xdr:rowOff>14654</xdr:rowOff>
    </xdr:to>
    <xdr:pic>
      <xdr:nvPicPr>
        <xdr:cNvPr id="199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268847570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1331</xdr:row>
      <xdr:rowOff>176253</xdr:rowOff>
    </xdr:from>
    <xdr:to>
      <xdr:col>7</xdr:col>
      <xdr:colOff>688730</xdr:colOff>
      <xdr:row>1335</xdr:row>
      <xdr:rowOff>14654</xdr:rowOff>
    </xdr:to>
    <xdr:pic>
      <xdr:nvPicPr>
        <xdr:cNvPr id="200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273362420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1356</xdr:row>
      <xdr:rowOff>176253</xdr:rowOff>
    </xdr:from>
    <xdr:to>
      <xdr:col>7</xdr:col>
      <xdr:colOff>688730</xdr:colOff>
      <xdr:row>1360</xdr:row>
      <xdr:rowOff>14654</xdr:rowOff>
    </xdr:to>
    <xdr:pic>
      <xdr:nvPicPr>
        <xdr:cNvPr id="201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278267795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1379</xdr:row>
      <xdr:rowOff>176253</xdr:rowOff>
    </xdr:from>
    <xdr:to>
      <xdr:col>7</xdr:col>
      <xdr:colOff>688730</xdr:colOff>
      <xdr:row>1383</xdr:row>
      <xdr:rowOff>14654</xdr:rowOff>
    </xdr:to>
    <xdr:pic>
      <xdr:nvPicPr>
        <xdr:cNvPr id="202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282906470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1404</xdr:row>
      <xdr:rowOff>176253</xdr:rowOff>
    </xdr:from>
    <xdr:to>
      <xdr:col>7</xdr:col>
      <xdr:colOff>688730</xdr:colOff>
      <xdr:row>1408</xdr:row>
      <xdr:rowOff>14654</xdr:rowOff>
    </xdr:to>
    <xdr:pic>
      <xdr:nvPicPr>
        <xdr:cNvPr id="203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287935670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1428</xdr:row>
      <xdr:rowOff>176253</xdr:rowOff>
    </xdr:from>
    <xdr:to>
      <xdr:col>7</xdr:col>
      <xdr:colOff>688730</xdr:colOff>
      <xdr:row>1432</xdr:row>
      <xdr:rowOff>14654</xdr:rowOff>
    </xdr:to>
    <xdr:pic>
      <xdr:nvPicPr>
        <xdr:cNvPr id="204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292879145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1454</xdr:row>
      <xdr:rowOff>176253</xdr:rowOff>
    </xdr:from>
    <xdr:to>
      <xdr:col>7</xdr:col>
      <xdr:colOff>688730</xdr:colOff>
      <xdr:row>1458</xdr:row>
      <xdr:rowOff>14654</xdr:rowOff>
    </xdr:to>
    <xdr:pic>
      <xdr:nvPicPr>
        <xdr:cNvPr id="205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298413170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1474</xdr:row>
      <xdr:rowOff>176253</xdr:rowOff>
    </xdr:from>
    <xdr:to>
      <xdr:col>7</xdr:col>
      <xdr:colOff>688730</xdr:colOff>
      <xdr:row>1478</xdr:row>
      <xdr:rowOff>14654</xdr:rowOff>
    </xdr:to>
    <xdr:pic>
      <xdr:nvPicPr>
        <xdr:cNvPr id="206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302442245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1498</xdr:row>
      <xdr:rowOff>176253</xdr:rowOff>
    </xdr:from>
    <xdr:to>
      <xdr:col>7</xdr:col>
      <xdr:colOff>688730</xdr:colOff>
      <xdr:row>1502</xdr:row>
      <xdr:rowOff>14654</xdr:rowOff>
    </xdr:to>
    <xdr:pic>
      <xdr:nvPicPr>
        <xdr:cNvPr id="207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307261895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1522</xdr:row>
      <xdr:rowOff>176253</xdr:rowOff>
    </xdr:from>
    <xdr:to>
      <xdr:col>7</xdr:col>
      <xdr:colOff>688730</xdr:colOff>
      <xdr:row>1526</xdr:row>
      <xdr:rowOff>14654</xdr:rowOff>
    </xdr:to>
    <xdr:pic>
      <xdr:nvPicPr>
        <xdr:cNvPr id="208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312100595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1550</xdr:row>
      <xdr:rowOff>176253</xdr:rowOff>
    </xdr:from>
    <xdr:to>
      <xdr:col>7</xdr:col>
      <xdr:colOff>688730</xdr:colOff>
      <xdr:row>1554</xdr:row>
      <xdr:rowOff>14654</xdr:rowOff>
    </xdr:to>
    <xdr:pic>
      <xdr:nvPicPr>
        <xdr:cNvPr id="209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318139445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1568</xdr:row>
      <xdr:rowOff>176253</xdr:rowOff>
    </xdr:from>
    <xdr:to>
      <xdr:col>7</xdr:col>
      <xdr:colOff>688730</xdr:colOff>
      <xdr:row>1572</xdr:row>
      <xdr:rowOff>14654</xdr:rowOff>
    </xdr:to>
    <xdr:pic>
      <xdr:nvPicPr>
        <xdr:cNvPr id="210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321901820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1594</xdr:row>
      <xdr:rowOff>176253</xdr:rowOff>
    </xdr:from>
    <xdr:to>
      <xdr:col>7</xdr:col>
      <xdr:colOff>688730</xdr:colOff>
      <xdr:row>1598</xdr:row>
      <xdr:rowOff>14654</xdr:rowOff>
    </xdr:to>
    <xdr:pic>
      <xdr:nvPicPr>
        <xdr:cNvPr id="211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327635870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1615</xdr:row>
      <xdr:rowOff>176253</xdr:rowOff>
    </xdr:from>
    <xdr:to>
      <xdr:col>7</xdr:col>
      <xdr:colOff>688730</xdr:colOff>
      <xdr:row>1619</xdr:row>
      <xdr:rowOff>14654</xdr:rowOff>
    </xdr:to>
    <xdr:pic>
      <xdr:nvPicPr>
        <xdr:cNvPr id="70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332160245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1637</xdr:row>
      <xdr:rowOff>176253</xdr:rowOff>
    </xdr:from>
    <xdr:to>
      <xdr:col>7</xdr:col>
      <xdr:colOff>688730</xdr:colOff>
      <xdr:row>1641</xdr:row>
      <xdr:rowOff>14654</xdr:rowOff>
    </xdr:to>
    <xdr:pic>
      <xdr:nvPicPr>
        <xdr:cNvPr id="71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336713195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1661</xdr:row>
      <xdr:rowOff>176253</xdr:rowOff>
    </xdr:from>
    <xdr:to>
      <xdr:col>7</xdr:col>
      <xdr:colOff>688730</xdr:colOff>
      <xdr:row>1665</xdr:row>
      <xdr:rowOff>14654</xdr:rowOff>
    </xdr:to>
    <xdr:pic>
      <xdr:nvPicPr>
        <xdr:cNvPr id="72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341647145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1685</xdr:row>
      <xdr:rowOff>176253</xdr:rowOff>
    </xdr:from>
    <xdr:to>
      <xdr:col>7</xdr:col>
      <xdr:colOff>688730</xdr:colOff>
      <xdr:row>1689</xdr:row>
      <xdr:rowOff>14654</xdr:rowOff>
    </xdr:to>
    <xdr:pic>
      <xdr:nvPicPr>
        <xdr:cNvPr id="73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346581095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1710</xdr:row>
      <xdr:rowOff>176253</xdr:rowOff>
    </xdr:from>
    <xdr:to>
      <xdr:col>7</xdr:col>
      <xdr:colOff>688730</xdr:colOff>
      <xdr:row>1714</xdr:row>
      <xdr:rowOff>14654</xdr:rowOff>
    </xdr:to>
    <xdr:pic>
      <xdr:nvPicPr>
        <xdr:cNvPr id="74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351857945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1733</xdr:row>
      <xdr:rowOff>176253</xdr:rowOff>
    </xdr:from>
    <xdr:to>
      <xdr:col>7</xdr:col>
      <xdr:colOff>688730</xdr:colOff>
      <xdr:row>1737</xdr:row>
      <xdr:rowOff>14654</xdr:rowOff>
    </xdr:to>
    <xdr:pic>
      <xdr:nvPicPr>
        <xdr:cNvPr id="75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356753795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1756</xdr:row>
      <xdr:rowOff>176253</xdr:rowOff>
    </xdr:from>
    <xdr:to>
      <xdr:col>7</xdr:col>
      <xdr:colOff>688730</xdr:colOff>
      <xdr:row>1760</xdr:row>
      <xdr:rowOff>14654</xdr:rowOff>
    </xdr:to>
    <xdr:pic>
      <xdr:nvPicPr>
        <xdr:cNvPr id="76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361649645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1779</xdr:row>
      <xdr:rowOff>176253</xdr:rowOff>
    </xdr:from>
    <xdr:to>
      <xdr:col>7</xdr:col>
      <xdr:colOff>688730</xdr:colOff>
      <xdr:row>1783</xdr:row>
      <xdr:rowOff>14654</xdr:rowOff>
    </xdr:to>
    <xdr:pic>
      <xdr:nvPicPr>
        <xdr:cNvPr id="77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366545495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1802</xdr:row>
      <xdr:rowOff>176253</xdr:rowOff>
    </xdr:from>
    <xdr:to>
      <xdr:col>7</xdr:col>
      <xdr:colOff>688730</xdr:colOff>
      <xdr:row>1806</xdr:row>
      <xdr:rowOff>14654</xdr:rowOff>
    </xdr:to>
    <xdr:pic>
      <xdr:nvPicPr>
        <xdr:cNvPr id="78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371441345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1825</xdr:row>
      <xdr:rowOff>176253</xdr:rowOff>
    </xdr:from>
    <xdr:to>
      <xdr:col>7</xdr:col>
      <xdr:colOff>688730</xdr:colOff>
      <xdr:row>1829</xdr:row>
      <xdr:rowOff>14654</xdr:rowOff>
    </xdr:to>
    <xdr:pic>
      <xdr:nvPicPr>
        <xdr:cNvPr id="79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376356245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1848</xdr:row>
      <xdr:rowOff>176253</xdr:rowOff>
    </xdr:from>
    <xdr:to>
      <xdr:col>7</xdr:col>
      <xdr:colOff>688730</xdr:colOff>
      <xdr:row>1852</xdr:row>
      <xdr:rowOff>14654</xdr:rowOff>
    </xdr:to>
    <xdr:pic>
      <xdr:nvPicPr>
        <xdr:cNvPr id="80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381271145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1871</xdr:row>
      <xdr:rowOff>176253</xdr:rowOff>
    </xdr:from>
    <xdr:to>
      <xdr:col>7</xdr:col>
      <xdr:colOff>688730</xdr:colOff>
      <xdr:row>1875</xdr:row>
      <xdr:rowOff>14654</xdr:rowOff>
    </xdr:to>
    <xdr:pic>
      <xdr:nvPicPr>
        <xdr:cNvPr id="81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386166995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22811</xdr:colOff>
      <xdr:row>1894</xdr:row>
      <xdr:rowOff>176253</xdr:rowOff>
    </xdr:from>
    <xdr:to>
      <xdr:col>7</xdr:col>
      <xdr:colOff>688730</xdr:colOff>
      <xdr:row>1898</xdr:row>
      <xdr:rowOff>14654</xdr:rowOff>
    </xdr:to>
    <xdr:pic>
      <xdr:nvPicPr>
        <xdr:cNvPr id="82" name="Picture 1" descr="C:\Users\acer\AppData\Local\Microsoft\Windows\Temporary Internet Files\Content.Word\ttd prof miftah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C0C1B9"/>
            </a:clrFrom>
            <a:clrTo>
              <a:srgbClr val="C0C1B9">
                <a:alpha val="0"/>
              </a:srgbClr>
            </a:clrTo>
          </a:clrChange>
          <a:lum bright="10000" contrast="60000"/>
        </a:blip>
        <a:srcRect/>
        <a:stretch>
          <a:fillRect/>
        </a:stretch>
      </xdr:blipFill>
      <xdr:spPr>
        <a:xfrm>
          <a:off x="6527800" y="391062845"/>
          <a:ext cx="666115" cy="6292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228601</xdr:colOff>
      <xdr:row>0</xdr:row>
      <xdr:rowOff>142874</xdr:rowOff>
    </xdr:from>
    <xdr:to>
      <xdr:col>1</xdr:col>
      <xdr:colOff>628651</xdr:colOff>
      <xdr:row>4</xdr:row>
      <xdr:rowOff>76200</xdr:rowOff>
    </xdr:to>
    <xdr:pic>
      <xdr:nvPicPr>
        <xdr:cNvPr id="2" name="Picture 1" descr="iai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42240"/>
          <a:ext cx="914400" cy="89598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5</xdr:row>
      <xdr:rowOff>104775</xdr:rowOff>
    </xdr:from>
    <xdr:to>
      <xdr:col>6</xdr:col>
      <xdr:colOff>600075</xdr:colOff>
      <xdr:row>5</xdr:row>
      <xdr:rowOff>104776</xdr:rowOff>
    </xdr:to>
    <xdr:cxnSp macro="">
      <xdr:nvCxnSpPr>
        <xdr:cNvPr id="3" name="Straight Connector 2"/>
        <xdr:cNvCxnSpPr/>
      </xdr:nvCxnSpPr>
      <xdr:spPr>
        <a:xfrm>
          <a:off x="9525" y="1257300"/>
          <a:ext cx="692467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228600</xdr:colOff>
      <xdr:row>57</xdr:row>
      <xdr:rowOff>142874</xdr:rowOff>
    </xdr:from>
    <xdr:to>
      <xdr:col>2</xdr:col>
      <xdr:colOff>8965</xdr:colOff>
      <xdr:row>61</xdr:row>
      <xdr:rowOff>76200</xdr:rowOff>
    </xdr:to>
    <xdr:pic>
      <xdr:nvPicPr>
        <xdr:cNvPr id="4" name="Picture 3" descr="iai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1591290"/>
          <a:ext cx="980440" cy="89598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62</xdr:row>
      <xdr:rowOff>104775</xdr:rowOff>
    </xdr:from>
    <xdr:to>
      <xdr:col>6</xdr:col>
      <xdr:colOff>600075</xdr:colOff>
      <xdr:row>62</xdr:row>
      <xdr:rowOff>104776</xdr:rowOff>
    </xdr:to>
    <xdr:cxnSp macro="">
      <xdr:nvCxnSpPr>
        <xdr:cNvPr id="5" name="Straight Connector 4"/>
        <xdr:cNvCxnSpPr/>
      </xdr:nvCxnSpPr>
      <xdr:spPr>
        <a:xfrm>
          <a:off x="9525" y="12706350"/>
          <a:ext cx="692467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171450</xdr:colOff>
      <xdr:row>79</xdr:row>
      <xdr:rowOff>133350</xdr:rowOff>
    </xdr:from>
    <xdr:to>
      <xdr:col>4</xdr:col>
      <xdr:colOff>828675</xdr:colOff>
      <xdr:row>82</xdr:row>
      <xdr:rowOff>22859</xdr:rowOff>
    </xdr:to>
    <xdr:pic>
      <xdr:nvPicPr>
        <xdr:cNvPr id="6" name="Picture 5" descr="D:\YULI\00 - CopyTandaTanganDirektur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3190875" y="16135350"/>
          <a:ext cx="1133475" cy="488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142874</xdr:rowOff>
    </xdr:from>
    <xdr:to>
      <xdr:col>1</xdr:col>
      <xdr:colOff>677957</xdr:colOff>
      <xdr:row>4</xdr:row>
      <xdr:rowOff>76200</xdr:rowOff>
    </xdr:to>
    <xdr:pic>
      <xdr:nvPicPr>
        <xdr:cNvPr id="2" name="Picture 1" descr="iai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42240"/>
          <a:ext cx="972820" cy="89598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5</xdr:row>
      <xdr:rowOff>104775</xdr:rowOff>
    </xdr:from>
    <xdr:to>
      <xdr:col>6</xdr:col>
      <xdr:colOff>542925</xdr:colOff>
      <xdr:row>5</xdr:row>
      <xdr:rowOff>104776</xdr:rowOff>
    </xdr:to>
    <xdr:cxnSp macro="">
      <xdr:nvCxnSpPr>
        <xdr:cNvPr id="3" name="Straight Connector 2"/>
        <xdr:cNvCxnSpPr/>
      </xdr:nvCxnSpPr>
      <xdr:spPr>
        <a:xfrm>
          <a:off x="9525" y="1257300"/>
          <a:ext cx="661987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1762125</xdr:colOff>
      <xdr:row>96</xdr:row>
      <xdr:rowOff>19050</xdr:rowOff>
    </xdr:from>
    <xdr:to>
      <xdr:col>4</xdr:col>
      <xdr:colOff>795975</xdr:colOff>
      <xdr:row>99</xdr:row>
      <xdr:rowOff>76200</xdr:rowOff>
    </xdr:to>
    <xdr:pic>
      <xdr:nvPicPr>
        <xdr:cNvPr id="4" name="Picture 3" descr="D:\YULI\00 - CopyTandaTanganDirektur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3019425" y="19126200"/>
          <a:ext cx="126238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142874</xdr:rowOff>
    </xdr:from>
    <xdr:to>
      <xdr:col>2</xdr:col>
      <xdr:colOff>28015</xdr:colOff>
      <xdr:row>4</xdr:row>
      <xdr:rowOff>76200</xdr:rowOff>
    </xdr:to>
    <xdr:pic>
      <xdr:nvPicPr>
        <xdr:cNvPr id="2" name="Picture 1" descr="iai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42240"/>
          <a:ext cx="980440" cy="89598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5</xdr:row>
      <xdr:rowOff>104775</xdr:rowOff>
    </xdr:from>
    <xdr:to>
      <xdr:col>6</xdr:col>
      <xdr:colOff>600075</xdr:colOff>
      <xdr:row>5</xdr:row>
      <xdr:rowOff>104776</xdr:rowOff>
    </xdr:to>
    <xdr:cxnSp macro="">
      <xdr:nvCxnSpPr>
        <xdr:cNvPr id="3" name="Straight Connector 2"/>
        <xdr:cNvCxnSpPr/>
      </xdr:nvCxnSpPr>
      <xdr:spPr>
        <a:xfrm>
          <a:off x="9525" y="1257300"/>
          <a:ext cx="681037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1133475</xdr:colOff>
      <xdr:row>39</xdr:row>
      <xdr:rowOff>89534</xdr:rowOff>
    </xdr:to>
    <xdr:pic>
      <xdr:nvPicPr>
        <xdr:cNvPr id="4" name="Picture 3" descr="D:\YULI\00 - CopyTandaTanganDirektur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3409950" y="7572375"/>
          <a:ext cx="1133475" cy="488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142874</xdr:rowOff>
    </xdr:from>
    <xdr:to>
      <xdr:col>2</xdr:col>
      <xdr:colOff>8965</xdr:colOff>
      <xdr:row>4</xdr:row>
      <xdr:rowOff>76200</xdr:rowOff>
    </xdr:to>
    <xdr:pic>
      <xdr:nvPicPr>
        <xdr:cNvPr id="2" name="Picture 1" descr="iai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42240"/>
          <a:ext cx="980440" cy="89598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5</xdr:row>
      <xdr:rowOff>104775</xdr:rowOff>
    </xdr:from>
    <xdr:to>
      <xdr:col>6</xdr:col>
      <xdr:colOff>600075</xdr:colOff>
      <xdr:row>5</xdr:row>
      <xdr:rowOff>104776</xdr:rowOff>
    </xdr:to>
    <xdr:cxnSp macro="">
      <xdr:nvCxnSpPr>
        <xdr:cNvPr id="3" name="Straight Connector 2"/>
        <xdr:cNvCxnSpPr/>
      </xdr:nvCxnSpPr>
      <xdr:spPr>
        <a:xfrm>
          <a:off x="9525" y="1257300"/>
          <a:ext cx="669607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228600</xdr:colOff>
      <xdr:row>45</xdr:row>
      <xdr:rowOff>142874</xdr:rowOff>
    </xdr:from>
    <xdr:to>
      <xdr:col>2</xdr:col>
      <xdr:colOff>8965</xdr:colOff>
      <xdr:row>49</xdr:row>
      <xdr:rowOff>76200</xdr:rowOff>
    </xdr:to>
    <xdr:pic>
      <xdr:nvPicPr>
        <xdr:cNvPr id="4" name="Picture 3" descr="iai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9495790"/>
          <a:ext cx="980440" cy="89598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50</xdr:row>
      <xdr:rowOff>104775</xdr:rowOff>
    </xdr:from>
    <xdr:to>
      <xdr:col>6</xdr:col>
      <xdr:colOff>600075</xdr:colOff>
      <xdr:row>50</xdr:row>
      <xdr:rowOff>104776</xdr:rowOff>
    </xdr:to>
    <xdr:cxnSp macro="">
      <xdr:nvCxnSpPr>
        <xdr:cNvPr id="5" name="Straight Connector 4"/>
        <xdr:cNvCxnSpPr/>
      </xdr:nvCxnSpPr>
      <xdr:spPr>
        <a:xfrm>
          <a:off x="9525" y="10610850"/>
          <a:ext cx="669607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266700</xdr:colOff>
      <xdr:row>80</xdr:row>
      <xdr:rowOff>95250</xdr:rowOff>
    </xdr:from>
    <xdr:to>
      <xdr:col>4</xdr:col>
      <xdr:colOff>1028700</xdr:colOff>
      <xdr:row>82</xdr:row>
      <xdr:rowOff>184784</xdr:rowOff>
    </xdr:to>
    <xdr:pic>
      <xdr:nvPicPr>
        <xdr:cNvPr id="6" name="Picture 5" descr="D:\YULI\00 - CopyTandaTanganDirektur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3286125" y="16602075"/>
          <a:ext cx="1133475" cy="488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266700</xdr:colOff>
      <xdr:row>38</xdr:row>
      <xdr:rowOff>95250</xdr:rowOff>
    </xdr:from>
    <xdr:to>
      <xdr:col>4</xdr:col>
      <xdr:colOff>1028700</xdr:colOff>
      <xdr:row>40</xdr:row>
      <xdr:rowOff>184784</xdr:rowOff>
    </xdr:to>
    <xdr:pic>
      <xdr:nvPicPr>
        <xdr:cNvPr id="7" name="Picture 6" descr="D:\YULI\00 - CopyTandaTanganDirektur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3286125" y="7915275"/>
          <a:ext cx="1133475" cy="527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142874</xdr:rowOff>
    </xdr:from>
    <xdr:to>
      <xdr:col>2</xdr:col>
      <xdr:colOff>66115</xdr:colOff>
      <xdr:row>4</xdr:row>
      <xdr:rowOff>76200</xdr:rowOff>
    </xdr:to>
    <xdr:pic>
      <xdr:nvPicPr>
        <xdr:cNvPr id="2" name="Picture 1" descr="iai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42240"/>
          <a:ext cx="980440" cy="89598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5</xdr:row>
      <xdr:rowOff>104775</xdr:rowOff>
    </xdr:from>
    <xdr:to>
      <xdr:col>6</xdr:col>
      <xdr:colOff>600075</xdr:colOff>
      <xdr:row>5</xdr:row>
      <xdr:rowOff>104776</xdr:rowOff>
    </xdr:to>
    <xdr:cxnSp macro="">
      <xdr:nvCxnSpPr>
        <xdr:cNvPr id="3" name="Straight Connector 2"/>
        <xdr:cNvCxnSpPr/>
      </xdr:nvCxnSpPr>
      <xdr:spPr>
        <a:xfrm>
          <a:off x="9525" y="1257300"/>
          <a:ext cx="601027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95251</xdr:colOff>
      <xdr:row>36</xdr:row>
      <xdr:rowOff>57151</xdr:rowOff>
    </xdr:from>
    <xdr:to>
      <xdr:col>4</xdr:col>
      <xdr:colOff>1314451</xdr:colOff>
      <xdr:row>39</xdr:row>
      <xdr:rowOff>1</xdr:rowOff>
    </xdr:to>
    <xdr:pic>
      <xdr:nvPicPr>
        <xdr:cNvPr id="4" name="Picture 3" descr="D:\YULI\00 - CopyTandaTanganDirektur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3400425" y="5048250"/>
          <a:ext cx="1219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142874</xdr:rowOff>
    </xdr:from>
    <xdr:to>
      <xdr:col>1</xdr:col>
      <xdr:colOff>599515</xdr:colOff>
      <xdr:row>4</xdr:row>
      <xdr:rowOff>76200</xdr:rowOff>
    </xdr:to>
    <xdr:pic>
      <xdr:nvPicPr>
        <xdr:cNvPr id="2" name="Picture 1" descr="iai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42240"/>
          <a:ext cx="970915" cy="89598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5</xdr:row>
      <xdr:rowOff>104775</xdr:rowOff>
    </xdr:from>
    <xdr:to>
      <xdr:col>6</xdr:col>
      <xdr:colOff>600075</xdr:colOff>
      <xdr:row>5</xdr:row>
      <xdr:rowOff>104776</xdr:rowOff>
    </xdr:to>
    <xdr:cxnSp macro="">
      <xdr:nvCxnSpPr>
        <xdr:cNvPr id="3" name="Straight Connector 2"/>
        <xdr:cNvCxnSpPr/>
      </xdr:nvCxnSpPr>
      <xdr:spPr>
        <a:xfrm>
          <a:off x="9525" y="1257300"/>
          <a:ext cx="688657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142874</xdr:rowOff>
    </xdr:from>
    <xdr:to>
      <xdr:col>2</xdr:col>
      <xdr:colOff>34365</xdr:colOff>
      <xdr:row>4</xdr:row>
      <xdr:rowOff>76200</xdr:rowOff>
    </xdr:to>
    <xdr:pic>
      <xdr:nvPicPr>
        <xdr:cNvPr id="2" name="Picture 1" descr="iai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42240"/>
          <a:ext cx="977265" cy="89598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5</xdr:row>
      <xdr:rowOff>104775</xdr:rowOff>
    </xdr:from>
    <xdr:to>
      <xdr:col>6</xdr:col>
      <xdr:colOff>600075</xdr:colOff>
      <xdr:row>5</xdr:row>
      <xdr:rowOff>104776</xdr:rowOff>
    </xdr:to>
    <xdr:cxnSp macro="">
      <xdr:nvCxnSpPr>
        <xdr:cNvPr id="3" name="Straight Connector 2"/>
        <xdr:cNvCxnSpPr/>
      </xdr:nvCxnSpPr>
      <xdr:spPr>
        <a:xfrm>
          <a:off x="9525" y="1257300"/>
          <a:ext cx="64770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142874</xdr:rowOff>
    </xdr:from>
    <xdr:to>
      <xdr:col>1</xdr:col>
      <xdr:colOff>677957</xdr:colOff>
      <xdr:row>4</xdr:row>
      <xdr:rowOff>76200</xdr:rowOff>
    </xdr:to>
    <xdr:pic>
      <xdr:nvPicPr>
        <xdr:cNvPr id="2" name="Picture 1" descr="iai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42240"/>
          <a:ext cx="972820" cy="89598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5</xdr:row>
      <xdr:rowOff>104775</xdr:rowOff>
    </xdr:from>
    <xdr:to>
      <xdr:col>6</xdr:col>
      <xdr:colOff>542925</xdr:colOff>
      <xdr:row>5</xdr:row>
      <xdr:rowOff>104776</xdr:rowOff>
    </xdr:to>
    <xdr:cxnSp macro="">
      <xdr:nvCxnSpPr>
        <xdr:cNvPr id="3" name="Straight Connector 2"/>
        <xdr:cNvCxnSpPr/>
      </xdr:nvCxnSpPr>
      <xdr:spPr>
        <a:xfrm>
          <a:off x="9525" y="1257300"/>
          <a:ext cx="661987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1762125</xdr:colOff>
      <xdr:row>44</xdr:row>
      <xdr:rowOff>19050</xdr:rowOff>
    </xdr:from>
    <xdr:to>
      <xdr:col>4</xdr:col>
      <xdr:colOff>795975</xdr:colOff>
      <xdr:row>47</xdr:row>
      <xdr:rowOff>76200</xdr:rowOff>
    </xdr:to>
    <xdr:pic>
      <xdr:nvPicPr>
        <xdr:cNvPr id="4" name="Picture 3" descr="D:\YULI\00 - CopyTandaTanganDirektur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3019425" y="8982075"/>
          <a:ext cx="126238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4" name="Table4" displayName="Table4" ref="A3:G110" totalsRowShown="0">
  <autoFilter ref="A3:G110"/>
  <tableColumns count="7">
    <tableColumn id="1" name="No"/>
    <tableColumn id="2" name="Kode"/>
    <tableColumn id="3" name="DOSEN"/>
    <tableColumn id="4" name="Dosen 1">
      <calculatedColumnFormula>COUNTIF(DSATU,C4)</calculatedColumnFormula>
    </tableColumn>
    <tableColumn id="5" name="Dosen 2">
      <calculatedColumnFormula>COUNTIF(DDUA,C4)</calculatedColumnFormula>
    </tableColumn>
    <tableColumn id="6" name="Dosen3">
      <calculatedColumnFormula>COUNTIF(JADWAL!$L$1:$L$89,REKAP!C4)</calculatedColumnFormula>
    </tableColumn>
    <tableColumn id="7" name="TOTAL">
      <calculatedColumnFormula>SUM(D4:F4)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0"/>
  <sheetViews>
    <sheetView workbookViewId="0"/>
  </sheetViews>
  <sheetFormatPr defaultColWidth="9" defaultRowHeight="15"/>
  <cols>
    <col min="1" max="1" width="11.7109375" style="269" customWidth="1"/>
    <col min="2" max="2" width="6.5703125" style="269" customWidth="1"/>
    <col min="3" max="3" width="50.28515625" customWidth="1"/>
    <col min="4" max="4" width="7.5703125" style="269" customWidth="1"/>
    <col min="5" max="5" width="38.42578125" customWidth="1"/>
    <col min="6" max="6" width="34.85546875" customWidth="1"/>
    <col min="7" max="7" width="12.28515625" customWidth="1"/>
    <col min="8" max="8" width="14.140625" hidden="1" customWidth="1"/>
    <col min="9" max="9" width="49.140625" customWidth="1"/>
    <col min="10" max="10" width="28.42578125" customWidth="1"/>
    <col min="11" max="11" width="11.42578125" customWidth="1"/>
  </cols>
  <sheetData>
    <row r="2" spans="1:11" ht="15.75">
      <c r="A2" s="686" t="s">
        <v>0</v>
      </c>
      <c r="B2" s="686" t="s">
        <v>1</v>
      </c>
      <c r="C2" s="687" t="s">
        <v>2</v>
      </c>
      <c r="D2" s="686" t="s">
        <v>3</v>
      </c>
      <c r="E2" s="687" t="s">
        <v>4</v>
      </c>
      <c r="F2" s="687" t="s">
        <v>5</v>
      </c>
      <c r="G2" s="687" t="s">
        <v>6</v>
      </c>
      <c r="H2" s="688" t="s">
        <v>7</v>
      </c>
      <c r="I2" s="688" t="s">
        <v>8</v>
      </c>
      <c r="J2" s="688" t="s">
        <v>9</v>
      </c>
      <c r="K2" s="688" t="s">
        <v>10</v>
      </c>
    </row>
    <row r="3" spans="1:11" s="284" customFormat="1" hidden="1">
      <c r="A3" s="689" t="s">
        <v>11</v>
      </c>
      <c r="B3" s="689">
        <v>2</v>
      </c>
      <c r="C3" s="690" t="s">
        <v>12</v>
      </c>
      <c r="D3" s="689">
        <v>2</v>
      </c>
      <c r="E3" s="691" t="s">
        <v>13</v>
      </c>
      <c r="F3" s="691" t="s">
        <v>14</v>
      </c>
      <c r="G3" s="690" t="s">
        <v>15</v>
      </c>
      <c r="H3" s="768" t="s">
        <v>16</v>
      </c>
      <c r="I3" s="277"/>
      <c r="J3" s="277"/>
      <c r="K3" s="704" t="s">
        <v>17</v>
      </c>
    </row>
    <row r="4" spans="1:11" s="284" customFormat="1" hidden="1">
      <c r="A4" s="689" t="s">
        <v>11</v>
      </c>
      <c r="B4" s="689">
        <v>2</v>
      </c>
      <c r="C4" s="690" t="s">
        <v>18</v>
      </c>
      <c r="D4" s="689">
        <v>2</v>
      </c>
      <c r="E4" s="691" t="s">
        <v>19</v>
      </c>
      <c r="F4" s="691" t="s">
        <v>20</v>
      </c>
      <c r="G4" s="690" t="s">
        <v>15</v>
      </c>
      <c r="H4" s="768" t="s">
        <v>21</v>
      </c>
      <c r="I4" s="277"/>
      <c r="J4" s="277"/>
      <c r="K4" s="704" t="s">
        <v>17</v>
      </c>
    </row>
    <row r="5" spans="1:11" s="284" customFormat="1" hidden="1">
      <c r="A5" s="689" t="s">
        <v>11</v>
      </c>
      <c r="B5" s="689">
        <v>2</v>
      </c>
      <c r="C5" s="690" t="s">
        <v>22</v>
      </c>
      <c r="D5" s="689">
        <v>3</v>
      </c>
      <c r="E5" s="691" t="s">
        <v>23</v>
      </c>
      <c r="F5" s="691"/>
      <c r="G5" s="690" t="s">
        <v>24</v>
      </c>
      <c r="H5" s="768" t="s">
        <v>16</v>
      </c>
      <c r="I5" s="277"/>
      <c r="J5" s="277"/>
      <c r="K5" s="704" t="s">
        <v>17</v>
      </c>
    </row>
    <row r="6" spans="1:11" s="284" customFormat="1" hidden="1">
      <c r="A6" s="689" t="s">
        <v>11</v>
      </c>
      <c r="B6" s="689">
        <v>2</v>
      </c>
      <c r="C6" s="690" t="s">
        <v>25</v>
      </c>
      <c r="D6" s="689">
        <v>3</v>
      </c>
      <c r="E6" s="691" t="s">
        <v>26</v>
      </c>
      <c r="F6" s="691" t="s">
        <v>27</v>
      </c>
      <c r="G6" s="690" t="s">
        <v>24</v>
      </c>
      <c r="H6" s="768" t="s">
        <v>21</v>
      </c>
      <c r="I6" s="277"/>
      <c r="J6" s="277"/>
      <c r="K6" s="704" t="s">
        <v>17</v>
      </c>
    </row>
    <row r="7" spans="1:11" s="284" customFormat="1" hidden="1">
      <c r="A7" s="689" t="s">
        <v>11</v>
      </c>
      <c r="B7" s="689">
        <v>2</v>
      </c>
      <c r="C7" s="690" t="s">
        <v>28</v>
      </c>
      <c r="D7" s="689">
        <v>3</v>
      </c>
      <c r="E7" s="691" t="s">
        <v>29</v>
      </c>
      <c r="F7" s="691" t="s">
        <v>30</v>
      </c>
      <c r="G7" s="690" t="s">
        <v>31</v>
      </c>
      <c r="H7" s="768" t="s">
        <v>16</v>
      </c>
      <c r="I7" s="277"/>
      <c r="J7" s="277"/>
      <c r="K7" s="704" t="s">
        <v>17</v>
      </c>
    </row>
    <row r="8" spans="1:11" s="284" customFormat="1" hidden="1">
      <c r="A8" s="689" t="s">
        <v>32</v>
      </c>
      <c r="B8" s="689">
        <v>2</v>
      </c>
      <c r="C8" s="690" t="s">
        <v>12</v>
      </c>
      <c r="D8" s="689">
        <v>2</v>
      </c>
      <c r="E8" s="691" t="s">
        <v>33</v>
      </c>
      <c r="F8" s="691" t="s">
        <v>14</v>
      </c>
      <c r="G8" s="690" t="s">
        <v>15</v>
      </c>
      <c r="H8" s="768" t="s">
        <v>16</v>
      </c>
      <c r="I8" s="277"/>
      <c r="J8" s="277"/>
      <c r="K8" s="704" t="s">
        <v>17</v>
      </c>
    </row>
    <row r="9" spans="1:11" s="284" customFormat="1" hidden="1">
      <c r="A9" s="689" t="s">
        <v>32</v>
      </c>
      <c r="B9" s="689">
        <v>2</v>
      </c>
      <c r="C9" s="690" t="s">
        <v>18</v>
      </c>
      <c r="D9" s="689">
        <v>2</v>
      </c>
      <c r="E9" s="691" t="s">
        <v>19</v>
      </c>
      <c r="F9" s="691" t="s">
        <v>20</v>
      </c>
      <c r="G9" s="690" t="s">
        <v>15</v>
      </c>
      <c r="H9" s="768" t="s">
        <v>21</v>
      </c>
      <c r="I9" s="277"/>
      <c r="J9" s="277"/>
      <c r="K9" s="704" t="s">
        <v>34</v>
      </c>
    </row>
    <row r="10" spans="1:11" s="284" customFormat="1" hidden="1">
      <c r="A10" s="689" t="s">
        <v>32</v>
      </c>
      <c r="B10" s="689">
        <v>2</v>
      </c>
      <c r="C10" s="690" t="s">
        <v>22</v>
      </c>
      <c r="D10" s="689">
        <v>3</v>
      </c>
      <c r="E10" s="691" t="s">
        <v>23</v>
      </c>
      <c r="F10" s="691"/>
      <c r="G10" s="690" t="s">
        <v>24</v>
      </c>
      <c r="H10" s="768" t="s">
        <v>16</v>
      </c>
      <c r="I10" s="277"/>
      <c r="J10" s="277"/>
      <c r="K10" s="704" t="s">
        <v>34</v>
      </c>
    </row>
    <row r="11" spans="1:11" s="284" customFormat="1" hidden="1">
      <c r="A11" s="689" t="s">
        <v>32</v>
      </c>
      <c r="B11" s="689">
        <v>2</v>
      </c>
      <c r="C11" s="690" t="s">
        <v>25</v>
      </c>
      <c r="D11" s="689">
        <v>3</v>
      </c>
      <c r="E11" s="691" t="s">
        <v>26</v>
      </c>
      <c r="F11" s="691" t="s">
        <v>27</v>
      </c>
      <c r="G11" s="690" t="s">
        <v>24</v>
      </c>
      <c r="H11" s="768" t="s">
        <v>21</v>
      </c>
      <c r="I11" s="277"/>
      <c r="J11" s="277"/>
      <c r="K11" s="704" t="s">
        <v>34</v>
      </c>
    </row>
    <row r="12" spans="1:11" s="284" customFormat="1" hidden="1">
      <c r="A12" s="689" t="s">
        <v>32</v>
      </c>
      <c r="B12" s="689">
        <v>2</v>
      </c>
      <c r="C12" s="690" t="s">
        <v>28</v>
      </c>
      <c r="D12" s="689">
        <v>3</v>
      </c>
      <c r="E12" s="691" t="s">
        <v>29</v>
      </c>
      <c r="F12" s="691" t="s">
        <v>30</v>
      </c>
      <c r="G12" s="690" t="s">
        <v>31</v>
      </c>
      <c r="H12" s="768" t="s">
        <v>16</v>
      </c>
      <c r="I12" s="277"/>
      <c r="J12" s="277"/>
      <c r="K12" s="704" t="s">
        <v>34</v>
      </c>
    </row>
    <row r="13" spans="1:11" s="284" customFormat="1" hidden="1">
      <c r="A13" s="689" t="s">
        <v>35</v>
      </c>
      <c r="B13" s="689">
        <v>2</v>
      </c>
      <c r="C13" s="690" t="s">
        <v>12</v>
      </c>
      <c r="D13" s="689">
        <v>2</v>
      </c>
      <c r="E13" s="691" t="s">
        <v>33</v>
      </c>
      <c r="F13" s="691" t="s">
        <v>36</v>
      </c>
      <c r="G13" s="690" t="s">
        <v>37</v>
      </c>
      <c r="H13" s="768" t="s">
        <v>16</v>
      </c>
      <c r="I13" s="277"/>
      <c r="J13" s="277"/>
      <c r="K13" s="704" t="s">
        <v>34</v>
      </c>
    </row>
    <row r="14" spans="1:11" s="284" customFormat="1" hidden="1">
      <c r="A14" s="689" t="s">
        <v>35</v>
      </c>
      <c r="B14" s="689">
        <v>2</v>
      </c>
      <c r="C14" s="690" t="s">
        <v>18</v>
      </c>
      <c r="D14" s="689">
        <v>2</v>
      </c>
      <c r="E14" s="691" t="s">
        <v>19</v>
      </c>
      <c r="F14" s="691" t="s">
        <v>38</v>
      </c>
      <c r="G14" s="690" t="s">
        <v>37</v>
      </c>
      <c r="H14" s="768" t="s">
        <v>21</v>
      </c>
      <c r="I14" s="277"/>
      <c r="J14" s="277"/>
      <c r="K14" s="704" t="s">
        <v>34</v>
      </c>
    </row>
    <row r="15" spans="1:11" s="284" customFormat="1" hidden="1">
      <c r="A15" s="689" t="s">
        <v>35</v>
      </c>
      <c r="B15" s="689">
        <v>2</v>
      </c>
      <c r="C15" s="690" t="s">
        <v>22</v>
      </c>
      <c r="D15" s="689">
        <v>3</v>
      </c>
      <c r="E15" s="691" t="s">
        <v>23</v>
      </c>
      <c r="F15" s="691"/>
      <c r="G15" s="690" t="s">
        <v>37</v>
      </c>
      <c r="H15" s="768" t="s">
        <v>39</v>
      </c>
      <c r="I15" s="277"/>
      <c r="J15" s="277"/>
      <c r="K15" s="704" t="s">
        <v>40</v>
      </c>
    </row>
    <row r="16" spans="1:11" s="284" customFormat="1" hidden="1">
      <c r="A16" s="689" t="s">
        <v>35</v>
      </c>
      <c r="B16" s="689">
        <v>2</v>
      </c>
      <c r="C16" s="690" t="s">
        <v>25</v>
      </c>
      <c r="D16" s="689">
        <v>3</v>
      </c>
      <c r="E16" s="691" t="s">
        <v>41</v>
      </c>
      <c r="F16" s="691" t="s">
        <v>42</v>
      </c>
      <c r="G16" s="690" t="s">
        <v>43</v>
      </c>
      <c r="H16" s="768" t="s">
        <v>44</v>
      </c>
      <c r="I16" s="277"/>
      <c r="J16" s="277"/>
      <c r="K16" s="704" t="s">
        <v>40</v>
      </c>
    </row>
    <row r="17" spans="1:11" s="284" customFormat="1" hidden="1">
      <c r="A17" s="689" t="s">
        <v>35</v>
      </c>
      <c r="B17" s="689">
        <v>2</v>
      </c>
      <c r="C17" s="690" t="s">
        <v>28</v>
      </c>
      <c r="D17" s="689">
        <v>3</v>
      </c>
      <c r="E17" s="691" t="s">
        <v>29</v>
      </c>
      <c r="F17" s="691" t="s">
        <v>30</v>
      </c>
      <c r="G17" s="690" t="s">
        <v>43</v>
      </c>
      <c r="H17" s="690" t="s">
        <v>45</v>
      </c>
      <c r="I17" s="277"/>
      <c r="J17" s="277"/>
      <c r="K17" s="704" t="s">
        <v>40</v>
      </c>
    </row>
    <row r="18" spans="1:11" s="684" customFormat="1" hidden="1">
      <c r="A18" s="692" t="s">
        <v>46</v>
      </c>
      <c r="B18" s="692">
        <v>3</v>
      </c>
      <c r="C18" s="693" t="s">
        <v>47</v>
      </c>
      <c r="D18" s="692">
        <v>3</v>
      </c>
      <c r="E18" s="694" t="s">
        <v>48</v>
      </c>
      <c r="F18" s="694"/>
      <c r="G18" s="695" t="s">
        <v>37</v>
      </c>
      <c r="H18" s="769" t="s">
        <v>16</v>
      </c>
      <c r="I18" s="705"/>
      <c r="J18" s="705"/>
      <c r="K18" s="270" t="s">
        <v>49</v>
      </c>
    </row>
    <row r="19" spans="1:11" s="684" customFormat="1" hidden="1">
      <c r="A19" s="692" t="s">
        <v>46</v>
      </c>
      <c r="B19" s="692">
        <v>3</v>
      </c>
      <c r="C19" s="693" t="s">
        <v>28</v>
      </c>
      <c r="D19" s="692">
        <v>3</v>
      </c>
      <c r="E19" s="694" t="s">
        <v>50</v>
      </c>
      <c r="F19" s="694" t="s">
        <v>51</v>
      </c>
      <c r="G19" s="695" t="s">
        <v>37</v>
      </c>
      <c r="H19" s="769" t="s">
        <v>21</v>
      </c>
      <c r="I19" s="705"/>
      <c r="J19" s="705"/>
      <c r="K19" s="270" t="s">
        <v>49</v>
      </c>
    </row>
    <row r="20" spans="1:11" s="684" customFormat="1" hidden="1">
      <c r="A20" s="692" t="s">
        <v>46</v>
      </c>
      <c r="B20" s="692">
        <v>3</v>
      </c>
      <c r="C20" s="693" t="s">
        <v>52</v>
      </c>
      <c r="D20" s="692">
        <v>3</v>
      </c>
      <c r="E20" s="694" t="s">
        <v>29</v>
      </c>
      <c r="F20" s="694"/>
      <c r="G20" s="695" t="s">
        <v>37</v>
      </c>
      <c r="H20" s="769" t="s">
        <v>39</v>
      </c>
      <c r="I20" s="705"/>
      <c r="J20" s="705"/>
      <c r="K20" s="270" t="s">
        <v>49</v>
      </c>
    </row>
    <row r="21" spans="1:11" s="684" customFormat="1" hidden="1">
      <c r="A21" s="692" t="s">
        <v>46</v>
      </c>
      <c r="B21" s="692">
        <v>3</v>
      </c>
      <c r="C21" s="696" t="s">
        <v>53</v>
      </c>
      <c r="D21" s="692">
        <v>3</v>
      </c>
      <c r="E21" s="694" t="s">
        <v>54</v>
      </c>
      <c r="F21" s="694" t="s">
        <v>30</v>
      </c>
      <c r="G21" s="695" t="s">
        <v>43</v>
      </c>
      <c r="H21" s="769" t="s">
        <v>44</v>
      </c>
      <c r="I21" s="705"/>
      <c r="J21" s="705"/>
      <c r="K21" s="270" t="s">
        <v>49</v>
      </c>
    </row>
    <row r="22" spans="1:11" s="684" customFormat="1" hidden="1">
      <c r="A22" s="692" t="s">
        <v>46</v>
      </c>
      <c r="B22" s="692">
        <v>3</v>
      </c>
      <c r="C22" s="693" t="s">
        <v>55</v>
      </c>
      <c r="D22" s="692">
        <v>3</v>
      </c>
      <c r="E22" s="694" t="s">
        <v>48</v>
      </c>
      <c r="F22" s="694" t="s">
        <v>56</v>
      </c>
      <c r="G22" s="695" t="s">
        <v>43</v>
      </c>
      <c r="H22" s="695" t="s">
        <v>45</v>
      </c>
      <c r="I22" s="706"/>
      <c r="J22" s="706"/>
      <c r="K22" s="270" t="s">
        <v>49</v>
      </c>
    </row>
    <row r="23" spans="1:11" s="684" customFormat="1" hidden="1">
      <c r="A23" s="692" t="s">
        <v>57</v>
      </c>
      <c r="B23" s="692">
        <v>3</v>
      </c>
      <c r="C23" s="696" t="s">
        <v>53</v>
      </c>
      <c r="D23" s="692">
        <v>3</v>
      </c>
      <c r="E23" s="694" t="s">
        <v>54</v>
      </c>
      <c r="F23" s="694" t="s">
        <v>30</v>
      </c>
      <c r="G23" s="695" t="s">
        <v>37</v>
      </c>
      <c r="H23" s="769" t="s">
        <v>16</v>
      </c>
      <c r="I23" s="705"/>
      <c r="J23" s="705"/>
      <c r="K23" s="270" t="s">
        <v>58</v>
      </c>
    </row>
    <row r="24" spans="1:11" s="684" customFormat="1" hidden="1">
      <c r="A24" s="692" t="s">
        <v>57</v>
      </c>
      <c r="B24" s="692">
        <v>3</v>
      </c>
      <c r="C24" s="693" t="s">
        <v>52</v>
      </c>
      <c r="D24" s="692">
        <v>3</v>
      </c>
      <c r="E24" s="694" t="s">
        <v>29</v>
      </c>
      <c r="F24" s="694"/>
      <c r="G24" s="695" t="s">
        <v>37</v>
      </c>
      <c r="H24" s="769" t="s">
        <v>21</v>
      </c>
      <c r="I24" s="705"/>
      <c r="J24" s="705"/>
      <c r="K24" s="270" t="s">
        <v>58</v>
      </c>
    </row>
    <row r="25" spans="1:11" s="684" customFormat="1" hidden="1">
      <c r="A25" s="692" t="s">
        <v>57</v>
      </c>
      <c r="B25" s="692">
        <v>3</v>
      </c>
      <c r="C25" s="693" t="s">
        <v>47</v>
      </c>
      <c r="D25" s="692">
        <v>3</v>
      </c>
      <c r="E25" s="694" t="s">
        <v>48</v>
      </c>
      <c r="F25" s="694"/>
      <c r="G25" s="695" t="s">
        <v>37</v>
      </c>
      <c r="H25" s="769" t="s">
        <v>39</v>
      </c>
      <c r="I25" s="705"/>
      <c r="J25" s="705"/>
      <c r="K25" s="270" t="s">
        <v>58</v>
      </c>
    </row>
    <row r="26" spans="1:11" s="684" customFormat="1" hidden="1">
      <c r="A26" s="692" t="s">
        <v>57</v>
      </c>
      <c r="B26" s="692">
        <v>3</v>
      </c>
      <c r="C26" s="693" t="s">
        <v>55</v>
      </c>
      <c r="D26" s="692">
        <v>3</v>
      </c>
      <c r="E26" s="694" t="s">
        <v>48</v>
      </c>
      <c r="F26" s="694" t="s">
        <v>59</v>
      </c>
      <c r="G26" s="695" t="s">
        <v>43</v>
      </c>
      <c r="H26" s="769" t="s">
        <v>44</v>
      </c>
      <c r="I26" s="705"/>
      <c r="J26" s="705"/>
      <c r="K26" s="270" t="s">
        <v>58</v>
      </c>
    </row>
    <row r="27" spans="1:11" s="684" customFormat="1" hidden="1">
      <c r="A27" s="692" t="s">
        <v>57</v>
      </c>
      <c r="B27" s="692">
        <v>3</v>
      </c>
      <c r="C27" s="693" t="s">
        <v>28</v>
      </c>
      <c r="D27" s="692">
        <v>3</v>
      </c>
      <c r="E27" s="694" t="s">
        <v>50</v>
      </c>
      <c r="F27" s="694" t="s">
        <v>60</v>
      </c>
      <c r="G27" s="695" t="s">
        <v>43</v>
      </c>
      <c r="H27" s="695" t="s">
        <v>45</v>
      </c>
      <c r="I27" s="706"/>
      <c r="J27" s="706"/>
      <c r="K27" s="270" t="s">
        <v>58</v>
      </c>
    </row>
    <row r="28" spans="1:11" s="284" customFormat="1" hidden="1">
      <c r="A28" s="689" t="s">
        <v>61</v>
      </c>
      <c r="B28" s="689">
        <v>2</v>
      </c>
      <c r="C28" s="690" t="s">
        <v>18</v>
      </c>
      <c r="D28" s="689">
        <v>2</v>
      </c>
      <c r="E28" s="691" t="s">
        <v>20</v>
      </c>
      <c r="F28" s="691" t="s">
        <v>62</v>
      </c>
      <c r="G28" s="690" t="s">
        <v>63</v>
      </c>
      <c r="H28" s="768" t="s">
        <v>16</v>
      </c>
      <c r="I28" s="277"/>
      <c r="J28" s="277"/>
      <c r="K28" s="704"/>
    </row>
    <row r="29" spans="1:11" s="284" customFormat="1" ht="15.75" hidden="1" customHeight="1">
      <c r="A29" s="689" t="s">
        <v>61</v>
      </c>
      <c r="B29" s="689">
        <v>2</v>
      </c>
      <c r="C29" s="690" t="s">
        <v>64</v>
      </c>
      <c r="D29" s="689">
        <v>3</v>
      </c>
      <c r="E29" s="691" t="s">
        <v>65</v>
      </c>
      <c r="F29" s="691" t="s">
        <v>66</v>
      </c>
      <c r="G29" s="690" t="s">
        <v>63</v>
      </c>
      <c r="H29" s="768" t="s">
        <v>21</v>
      </c>
      <c r="I29" s="277"/>
      <c r="J29" s="277"/>
      <c r="K29" s="704"/>
    </row>
    <row r="30" spans="1:11" s="284" customFormat="1" hidden="1">
      <c r="A30" s="689" t="s">
        <v>61</v>
      </c>
      <c r="B30" s="689">
        <v>2</v>
      </c>
      <c r="C30" s="690" t="s">
        <v>67</v>
      </c>
      <c r="D30" s="689">
        <v>3</v>
      </c>
      <c r="E30" s="691" t="s">
        <v>41</v>
      </c>
      <c r="F30" s="691" t="s">
        <v>38</v>
      </c>
      <c r="G30" s="690" t="s">
        <v>63</v>
      </c>
      <c r="H30" s="768" t="s">
        <v>39</v>
      </c>
      <c r="I30" s="277"/>
      <c r="J30" s="277"/>
      <c r="K30" s="704"/>
    </row>
    <row r="31" spans="1:11" s="284" customFormat="1" hidden="1">
      <c r="A31" s="689" t="s">
        <v>61</v>
      </c>
      <c r="B31" s="689">
        <v>2</v>
      </c>
      <c r="C31" s="690" t="s">
        <v>68</v>
      </c>
      <c r="D31" s="689">
        <v>2</v>
      </c>
      <c r="E31" s="691" t="s">
        <v>69</v>
      </c>
      <c r="F31" s="691" t="s">
        <v>33</v>
      </c>
      <c r="G31" s="690" t="s">
        <v>70</v>
      </c>
      <c r="H31" s="768" t="s">
        <v>44</v>
      </c>
      <c r="I31" s="277"/>
      <c r="J31" s="277"/>
      <c r="K31" s="704"/>
    </row>
    <row r="32" spans="1:11" s="284" customFormat="1" hidden="1">
      <c r="A32" s="689" t="s">
        <v>61</v>
      </c>
      <c r="B32" s="689">
        <v>2</v>
      </c>
      <c r="C32" s="690" t="s">
        <v>71</v>
      </c>
      <c r="D32" s="689">
        <v>3</v>
      </c>
      <c r="E32" s="691" t="s">
        <v>66</v>
      </c>
      <c r="F32" s="691" t="s">
        <v>65</v>
      </c>
      <c r="G32" s="690" t="s">
        <v>70</v>
      </c>
      <c r="H32" s="768" t="s">
        <v>45</v>
      </c>
      <c r="I32" s="277"/>
      <c r="J32" s="277"/>
      <c r="K32" s="704"/>
    </row>
    <row r="33" spans="1:11" s="684" customFormat="1" hidden="1">
      <c r="A33" s="692" t="s">
        <v>61</v>
      </c>
      <c r="B33" s="692">
        <v>3</v>
      </c>
      <c r="C33" s="695" t="s">
        <v>72</v>
      </c>
      <c r="D33" s="692">
        <v>3</v>
      </c>
      <c r="E33" s="694" t="s">
        <v>73</v>
      </c>
      <c r="F33" s="694" t="s">
        <v>74</v>
      </c>
      <c r="G33" s="695" t="s">
        <v>63</v>
      </c>
      <c r="H33" s="769" t="s">
        <v>21</v>
      </c>
      <c r="I33" s="705"/>
      <c r="J33" s="705"/>
      <c r="K33" s="270"/>
    </row>
    <row r="34" spans="1:11" s="684" customFormat="1" hidden="1">
      <c r="A34" s="692" t="s">
        <v>61</v>
      </c>
      <c r="B34" s="692">
        <v>3</v>
      </c>
      <c r="C34" s="695" t="s">
        <v>75</v>
      </c>
      <c r="D34" s="692">
        <v>3</v>
      </c>
      <c r="E34" s="694" t="s">
        <v>76</v>
      </c>
      <c r="F34" s="694" t="s">
        <v>74</v>
      </c>
      <c r="G34" s="695" t="s">
        <v>70</v>
      </c>
      <c r="H34" s="769" t="s">
        <v>44</v>
      </c>
      <c r="I34" s="705"/>
      <c r="J34" s="705"/>
      <c r="K34" s="270"/>
    </row>
    <row r="35" spans="1:11" s="684" customFormat="1" hidden="1">
      <c r="A35" s="692" t="s">
        <v>61</v>
      </c>
      <c r="B35" s="692">
        <v>3</v>
      </c>
      <c r="C35" s="695" t="s">
        <v>77</v>
      </c>
      <c r="D35" s="692">
        <v>3</v>
      </c>
      <c r="E35" s="694" t="s">
        <v>78</v>
      </c>
      <c r="F35" s="694" t="s">
        <v>79</v>
      </c>
      <c r="G35" s="695" t="s">
        <v>70</v>
      </c>
      <c r="H35" s="695" t="s">
        <v>45</v>
      </c>
      <c r="I35" s="705"/>
      <c r="J35" s="705"/>
      <c r="K35" s="270"/>
    </row>
    <row r="36" spans="1:11" hidden="1">
      <c r="A36" s="697" t="s">
        <v>80</v>
      </c>
      <c r="B36" s="697">
        <v>2</v>
      </c>
      <c r="C36" s="698" t="s">
        <v>81</v>
      </c>
      <c r="D36" s="697">
        <v>3</v>
      </c>
      <c r="E36" s="699" t="s">
        <v>13</v>
      </c>
      <c r="F36" s="699" t="s">
        <v>82</v>
      </c>
      <c r="G36" s="700" t="s">
        <v>15</v>
      </c>
      <c r="H36" s="770" t="s">
        <v>16</v>
      </c>
      <c r="I36" s="707"/>
      <c r="J36" s="707"/>
      <c r="K36" s="708" t="s">
        <v>17</v>
      </c>
    </row>
    <row r="37" spans="1:11" hidden="1">
      <c r="A37" s="697" t="s">
        <v>80</v>
      </c>
      <c r="B37" s="697">
        <v>2</v>
      </c>
      <c r="C37" s="698" t="s">
        <v>22</v>
      </c>
      <c r="D37" s="697">
        <v>3</v>
      </c>
      <c r="E37" s="699" t="s">
        <v>23</v>
      </c>
      <c r="F37" s="699"/>
      <c r="G37" s="700" t="s">
        <v>15</v>
      </c>
      <c r="H37" s="770" t="s">
        <v>21</v>
      </c>
      <c r="I37" s="707"/>
      <c r="J37" s="707"/>
      <c r="K37" s="708" t="s">
        <v>17</v>
      </c>
    </row>
    <row r="38" spans="1:11" hidden="1">
      <c r="A38" s="697" t="s">
        <v>80</v>
      </c>
      <c r="B38" s="697">
        <v>2</v>
      </c>
      <c r="C38" s="698" t="s">
        <v>18</v>
      </c>
      <c r="D38" s="697">
        <v>3</v>
      </c>
      <c r="E38" s="699" t="s">
        <v>19</v>
      </c>
      <c r="F38" s="699" t="s">
        <v>83</v>
      </c>
      <c r="G38" s="700" t="s">
        <v>24</v>
      </c>
      <c r="H38" s="770" t="s">
        <v>16</v>
      </c>
      <c r="I38" s="707"/>
      <c r="J38" s="707"/>
      <c r="K38" s="708" t="s">
        <v>17</v>
      </c>
    </row>
    <row r="39" spans="1:11" hidden="1">
      <c r="A39" s="697" t="s">
        <v>80</v>
      </c>
      <c r="B39" s="697">
        <v>2</v>
      </c>
      <c r="C39" s="698" t="s">
        <v>84</v>
      </c>
      <c r="D39" s="697">
        <v>3</v>
      </c>
      <c r="E39" s="699" t="s">
        <v>85</v>
      </c>
      <c r="F39" s="699" t="s">
        <v>60</v>
      </c>
      <c r="G39" s="700" t="s">
        <v>24</v>
      </c>
      <c r="H39" s="770" t="s">
        <v>21</v>
      </c>
      <c r="I39" s="707"/>
      <c r="J39" s="707"/>
      <c r="K39" s="708" t="s">
        <v>17</v>
      </c>
    </row>
    <row r="40" spans="1:11" hidden="1">
      <c r="A40" s="697" t="s">
        <v>80</v>
      </c>
      <c r="B40" s="697">
        <v>2</v>
      </c>
      <c r="C40" s="698" t="s">
        <v>86</v>
      </c>
      <c r="D40" s="697">
        <v>3</v>
      </c>
      <c r="E40" s="699" t="s">
        <v>87</v>
      </c>
      <c r="F40" s="699" t="s">
        <v>88</v>
      </c>
      <c r="G40" s="700" t="s">
        <v>31</v>
      </c>
      <c r="H40" s="770" t="s">
        <v>16</v>
      </c>
      <c r="I40" s="707"/>
      <c r="J40" s="707"/>
      <c r="K40" s="708" t="s">
        <v>17</v>
      </c>
    </row>
    <row r="41" spans="1:11" hidden="1">
      <c r="A41" s="697" t="s">
        <v>80</v>
      </c>
      <c r="B41" s="697">
        <v>2</v>
      </c>
      <c r="C41" s="698" t="s">
        <v>89</v>
      </c>
      <c r="D41" s="697">
        <v>3</v>
      </c>
      <c r="E41" s="699" t="s">
        <v>90</v>
      </c>
      <c r="F41" s="699"/>
      <c r="G41" s="700" t="s">
        <v>31</v>
      </c>
      <c r="H41" s="770" t="s">
        <v>21</v>
      </c>
      <c r="I41" s="707"/>
      <c r="J41" s="707"/>
      <c r="K41" s="708" t="s">
        <v>17</v>
      </c>
    </row>
    <row r="42" spans="1:11" hidden="1">
      <c r="A42" s="697" t="s">
        <v>91</v>
      </c>
      <c r="B42" s="697">
        <v>2</v>
      </c>
      <c r="C42" s="700" t="s">
        <v>81</v>
      </c>
      <c r="D42" s="697">
        <v>3</v>
      </c>
      <c r="E42" s="699" t="s">
        <v>13</v>
      </c>
      <c r="F42" s="699" t="s">
        <v>82</v>
      </c>
      <c r="G42" s="700" t="s">
        <v>15</v>
      </c>
      <c r="H42" s="770" t="s">
        <v>16</v>
      </c>
      <c r="I42" s="707"/>
      <c r="J42" s="707"/>
      <c r="K42" s="709" t="s">
        <v>34</v>
      </c>
    </row>
    <row r="43" spans="1:11" hidden="1">
      <c r="A43" s="697" t="s">
        <v>91</v>
      </c>
      <c r="B43" s="697">
        <v>2</v>
      </c>
      <c r="C43" s="698" t="s">
        <v>22</v>
      </c>
      <c r="D43" s="697">
        <v>3</v>
      </c>
      <c r="E43" s="699" t="s">
        <v>23</v>
      </c>
      <c r="F43" s="699"/>
      <c r="G43" s="700" t="s">
        <v>15</v>
      </c>
      <c r="H43" s="770" t="s">
        <v>21</v>
      </c>
      <c r="I43" s="707"/>
      <c r="J43" s="707"/>
      <c r="K43" s="709" t="s">
        <v>34</v>
      </c>
    </row>
    <row r="44" spans="1:11" hidden="1">
      <c r="A44" s="697" t="s">
        <v>91</v>
      </c>
      <c r="B44" s="697">
        <v>2</v>
      </c>
      <c r="C44" s="698" t="s">
        <v>18</v>
      </c>
      <c r="D44" s="697">
        <v>3</v>
      </c>
      <c r="E44" s="699" t="s">
        <v>19</v>
      </c>
      <c r="F44" s="699" t="s">
        <v>83</v>
      </c>
      <c r="G44" s="700" t="s">
        <v>24</v>
      </c>
      <c r="H44" s="770" t="s">
        <v>16</v>
      </c>
      <c r="I44" s="707"/>
      <c r="J44" s="707"/>
      <c r="K44" s="709" t="s">
        <v>34</v>
      </c>
    </row>
    <row r="45" spans="1:11" hidden="1">
      <c r="A45" s="697" t="s">
        <v>91</v>
      </c>
      <c r="B45" s="697">
        <v>2</v>
      </c>
      <c r="C45" s="698" t="s">
        <v>84</v>
      </c>
      <c r="D45" s="697">
        <v>3</v>
      </c>
      <c r="E45" s="699" t="s">
        <v>85</v>
      </c>
      <c r="F45" s="699"/>
      <c r="G45" s="700" t="s">
        <v>24</v>
      </c>
      <c r="H45" s="770" t="s">
        <v>21</v>
      </c>
      <c r="I45" s="707"/>
      <c r="J45" s="707"/>
      <c r="K45" s="709" t="s">
        <v>34</v>
      </c>
    </row>
    <row r="46" spans="1:11" hidden="1">
      <c r="A46" s="697" t="s">
        <v>91</v>
      </c>
      <c r="B46" s="697">
        <v>2</v>
      </c>
      <c r="C46" s="698" t="s">
        <v>86</v>
      </c>
      <c r="D46" s="697">
        <v>3</v>
      </c>
      <c r="E46" s="699" t="s">
        <v>87</v>
      </c>
      <c r="F46" s="699" t="s">
        <v>88</v>
      </c>
      <c r="G46" s="700" t="s">
        <v>31</v>
      </c>
      <c r="H46" s="770" t="s">
        <v>16</v>
      </c>
      <c r="I46" s="707"/>
      <c r="J46" s="707"/>
      <c r="K46" s="709" t="s">
        <v>34</v>
      </c>
    </row>
    <row r="47" spans="1:11" hidden="1">
      <c r="A47" s="697" t="s">
        <v>91</v>
      </c>
      <c r="B47" s="697">
        <v>2</v>
      </c>
      <c r="C47" s="698" t="s">
        <v>89</v>
      </c>
      <c r="D47" s="697">
        <v>3</v>
      </c>
      <c r="E47" s="699" t="s">
        <v>90</v>
      </c>
      <c r="F47" s="699"/>
      <c r="G47" s="700" t="s">
        <v>31</v>
      </c>
      <c r="H47" s="770" t="s">
        <v>21</v>
      </c>
      <c r="I47" s="707"/>
      <c r="J47" s="707"/>
      <c r="K47" s="709" t="s">
        <v>34</v>
      </c>
    </row>
    <row r="48" spans="1:11" hidden="1">
      <c r="A48" s="697" t="s">
        <v>92</v>
      </c>
      <c r="B48" s="697">
        <v>2</v>
      </c>
      <c r="C48" s="698" t="s">
        <v>81</v>
      </c>
      <c r="D48" s="697">
        <v>3</v>
      </c>
      <c r="E48" s="699" t="s">
        <v>13</v>
      </c>
      <c r="F48" s="699"/>
      <c r="G48" s="700" t="s">
        <v>37</v>
      </c>
      <c r="H48" s="770" t="s">
        <v>16</v>
      </c>
      <c r="I48" s="707"/>
      <c r="J48" s="707"/>
      <c r="K48" s="709" t="s">
        <v>40</v>
      </c>
    </row>
    <row r="49" spans="1:11" hidden="1">
      <c r="A49" s="697" t="s">
        <v>92</v>
      </c>
      <c r="B49" s="697">
        <v>2</v>
      </c>
      <c r="C49" s="698" t="s">
        <v>22</v>
      </c>
      <c r="D49" s="697">
        <v>3</v>
      </c>
      <c r="E49" s="699" t="s">
        <v>93</v>
      </c>
      <c r="F49" s="699" t="s">
        <v>94</v>
      </c>
      <c r="G49" s="700" t="s">
        <v>37</v>
      </c>
      <c r="H49" s="770" t="s">
        <v>21</v>
      </c>
      <c r="I49" s="707"/>
      <c r="J49" s="707"/>
      <c r="K49" s="709" t="s">
        <v>40</v>
      </c>
    </row>
    <row r="50" spans="1:11" hidden="1">
      <c r="A50" s="697" t="s">
        <v>92</v>
      </c>
      <c r="B50" s="697">
        <v>2</v>
      </c>
      <c r="C50" s="698" t="s">
        <v>18</v>
      </c>
      <c r="D50" s="697">
        <v>3</v>
      </c>
      <c r="E50" s="699" t="s">
        <v>83</v>
      </c>
      <c r="F50" s="699"/>
      <c r="G50" s="700" t="s">
        <v>37</v>
      </c>
      <c r="H50" s="770" t="s">
        <v>39</v>
      </c>
      <c r="I50" s="707"/>
      <c r="J50" s="707"/>
      <c r="K50" s="709" t="s">
        <v>40</v>
      </c>
    </row>
    <row r="51" spans="1:11" hidden="1">
      <c r="A51" s="697" t="s">
        <v>92</v>
      </c>
      <c r="B51" s="697">
        <v>2</v>
      </c>
      <c r="C51" s="698" t="s">
        <v>84</v>
      </c>
      <c r="D51" s="697">
        <v>3</v>
      </c>
      <c r="E51" s="699" t="s">
        <v>85</v>
      </c>
      <c r="F51" s="699" t="s">
        <v>60</v>
      </c>
      <c r="G51" s="700" t="s">
        <v>43</v>
      </c>
      <c r="H51" s="770" t="s">
        <v>44</v>
      </c>
      <c r="I51" s="707"/>
      <c r="J51" s="707"/>
      <c r="K51" s="709" t="s">
        <v>40</v>
      </c>
    </row>
    <row r="52" spans="1:11" hidden="1">
      <c r="A52" s="697" t="s">
        <v>92</v>
      </c>
      <c r="B52" s="697">
        <v>2</v>
      </c>
      <c r="C52" s="698" t="s">
        <v>86</v>
      </c>
      <c r="D52" s="697">
        <v>3</v>
      </c>
      <c r="E52" s="699" t="s">
        <v>87</v>
      </c>
      <c r="F52" s="699" t="s">
        <v>88</v>
      </c>
      <c r="G52" s="700" t="s">
        <v>43</v>
      </c>
      <c r="H52" s="700" t="s">
        <v>45</v>
      </c>
      <c r="I52" s="707"/>
      <c r="J52" s="707"/>
      <c r="K52" s="709" t="s">
        <v>40</v>
      </c>
    </row>
    <row r="53" spans="1:11" hidden="1">
      <c r="A53" s="697" t="s">
        <v>92</v>
      </c>
      <c r="B53" s="697">
        <v>2</v>
      </c>
      <c r="C53" s="698" t="s">
        <v>89</v>
      </c>
      <c r="D53" s="697">
        <v>3</v>
      </c>
      <c r="E53" s="701" t="s">
        <v>90</v>
      </c>
      <c r="F53" s="699"/>
      <c r="G53" s="700" t="s">
        <v>43</v>
      </c>
      <c r="H53" s="700" t="s">
        <v>95</v>
      </c>
      <c r="I53" s="707"/>
      <c r="J53" s="707"/>
      <c r="K53" s="709" t="s">
        <v>40</v>
      </c>
    </row>
    <row r="54" spans="1:11" hidden="1">
      <c r="A54" s="697" t="s">
        <v>96</v>
      </c>
      <c r="B54" s="697">
        <v>3</v>
      </c>
      <c r="C54" s="702" t="s">
        <v>97</v>
      </c>
      <c r="D54" s="697">
        <v>3</v>
      </c>
      <c r="E54" s="701" t="s">
        <v>98</v>
      </c>
      <c r="F54" s="699" t="s">
        <v>99</v>
      </c>
      <c r="G54" s="700" t="s">
        <v>37</v>
      </c>
      <c r="H54" s="770" t="s">
        <v>16</v>
      </c>
      <c r="I54" s="707"/>
      <c r="J54" s="707"/>
      <c r="K54" s="709" t="s">
        <v>49</v>
      </c>
    </row>
    <row r="55" spans="1:11" hidden="1">
      <c r="A55" s="697" t="s">
        <v>96</v>
      </c>
      <c r="B55" s="697">
        <v>3</v>
      </c>
      <c r="C55" s="702" t="s">
        <v>100</v>
      </c>
      <c r="D55" s="697">
        <v>3</v>
      </c>
      <c r="E55" s="699" t="s">
        <v>88</v>
      </c>
      <c r="F55" s="699" t="s">
        <v>101</v>
      </c>
      <c r="G55" s="700" t="s">
        <v>37</v>
      </c>
      <c r="H55" s="770" t="s">
        <v>21</v>
      </c>
      <c r="I55" s="707"/>
      <c r="J55" s="707"/>
      <c r="K55" s="709" t="s">
        <v>49</v>
      </c>
    </row>
    <row r="56" spans="1:11" hidden="1">
      <c r="A56" s="697" t="s">
        <v>96</v>
      </c>
      <c r="B56" s="697">
        <v>3</v>
      </c>
      <c r="C56" s="702" t="s">
        <v>102</v>
      </c>
      <c r="D56" s="697">
        <v>3</v>
      </c>
      <c r="E56" s="699" t="s">
        <v>103</v>
      </c>
      <c r="F56" s="699"/>
      <c r="G56" s="700" t="s">
        <v>37</v>
      </c>
      <c r="H56" s="770" t="s">
        <v>39</v>
      </c>
      <c r="I56" s="707"/>
      <c r="J56" s="707"/>
      <c r="K56" s="709" t="s">
        <v>49</v>
      </c>
    </row>
    <row r="57" spans="1:11" hidden="1">
      <c r="A57" s="697" t="s">
        <v>96</v>
      </c>
      <c r="B57" s="697">
        <v>3</v>
      </c>
      <c r="C57" s="703" t="s">
        <v>104</v>
      </c>
      <c r="D57" s="697">
        <v>3</v>
      </c>
      <c r="E57" s="699"/>
      <c r="F57" s="699"/>
      <c r="G57" s="700" t="s">
        <v>43</v>
      </c>
      <c r="H57" s="770" t="s">
        <v>44</v>
      </c>
      <c r="I57" s="707"/>
      <c r="J57" s="707"/>
      <c r="K57" s="709" t="s">
        <v>49</v>
      </c>
    </row>
    <row r="58" spans="1:11" hidden="1">
      <c r="A58" s="697" t="s">
        <v>96</v>
      </c>
      <c r="B58" s="697">
        <v>3</v>
      </c>
      <c r="C58" s="702" t="s">
        <v>105</v>
      </c>
      <c r="D58" s="697">
        <v>3</v>
      </c>
      <c r="E58" s="699" t="s">
        <v>88</v>
      </c>
      <c r="F58" s="699" t="s">
        <v>106</v>
      </c>
      <c r="G58" s="700" t="s">
        <v>43</v>
      </c>
      <c r="H58" s="700" t="s">
        <v>45</v>
      </c>
      <c r="I58" s="710"/>
      <c r="J58" s="710"/>
      <c r="K58" s="709" t="s">
        <v>49</v>
      </c>
    </row>
    <row r="59" spans="1:11" hidden="1">
      <c r="A59" s="697" t="s">
        <v>107</v>
      </c>
      <c r="B59" s="697">
        <v>3</v>
      </c>
      <c r="C59" s="702" t="s">
        <v>97</v>
      </c>
      <c r="D59" s="697">
        <v>3</v>
      </c>
      <c r="E59" s="701" t="s">
        <v>108</v>
      </c>
      <c r="F59" s="699" t="s">
        <v>109</v>
      </c>
      <c r="G59" s="700" t="s">
        <v>37</v>
      </c>
      <c r="H59" s="770" t="s">
        <v>16</v>
      </c>
      <c r="I59" s="707"/>
      <c r="J59" s="707"/>
      <c r="K59" s="709" t="s">
        <v>58</v>
      </c>
    </row>
    <row r="60" spans="1:11" hidden="1">
      <c r="A60" s="697" t="s">
        <v>107</v>
      </c>
      <c r="B60" s="697">
        <v>3</v>
      </c>
      <c r="C60" s="702" t="s">
        <v>100</v>
      </c>
      <c r="D60" s="697">
        <v>3</v>
      </c>
      <c r="E60" s="699" t="s">
        <v>88</v>
      </c>
      <c r="F60" s="699" t="s">
        <v>110</v>
      </c>
      <c r="G60" s="700" t="s">
        <v>37</v>
      </c>
      <c r="H60" s="770" t="s">
        <v>21</v>
      </c>
      <c r="I60" s="707"/>
      <c r="J60" s="707"/>
      <c r="K60" s="709" t="s">
        <v>58</v>
      </c>
    </row>
    <row r="61" spans="1:11" hidden="1">
      <c r="A61" s="697" t="s">
        <v>107</v>
      </c>
      <c r="B61" s="697">
        <v>3</v>
      </c>
      <c r="C61" s="702" t="s">
        <v>102</v>
      </c>
      <c r="D61" s="697">
        <v>3</v>
      </c>
      <c r="E61" s="699" t="s">
        <v>103</v>
      </c>
      <c r="F61" s="699"/>
      <c r="G61" s="700" t="s">
        <v>37</v>
      </c>
      <c r="H61" s="770" t="s">
        <v>39</v>
      </c>
      <c r="I61" s="707"/>
      <c r="J61" s="707"/>
      <c r="K61" s="709" t="s">
        <v>58</v>
      </c>
    </row>
    <row r="62" spans="1:11" hidden="1">
      <c r="A62" s="697" t="s">
        <v>107</v>
      </c>
      <c r="B62" s="697">
        <v>3</v>
      </c>
      <c r="C62" s="703" t="s">
        <v>104</v>
      </c>
      <c r="D62" s="697">
        <v>3</v>
      </c>
      <c r="E62" s="699"/>
      <c r="F62" s="699"/>
      <c r="G62" s="700" t="s">
        <v>43</v>
      </c>
      <c r="H62" s="770" t="s">
        <v>44</v>
      </c>
      <c r="I62" s="707"/>
      <c r="J62" s="707"/>
      <c r="K62" s="709" t="s">
        <v>58</v>
      </c>
    </row>
    <row r="63" spans="1:11" hidden="1">
      <c r="A63" s="697" t="s">
        <v>107</v>
      </c>
      <c r="B63" s="697">
        <v>3</v>
      </c>
      <c r="C63" s="702" t="s">
        <v>105</v>
      </c>
      <c r="D63" s="697">
        <v>3</v>
      </c>
      <c r="E63" s="699" t="s">
        <v>111</v>
      </c>
      <c r="F63" s="699" t="s">
        <v>106</v>
      </c>
      <c r="G63" s="700" t="s">
        <v>43</v>
      </c>
      <c r="H63" s="700" t="s">
        <v>45</v>
      </c>
      <c r="I63" s="710"/>
      <c r="J63" s="710"/>
      <c r="K63" s="709" t="s">
        <v>58</v>
      </c>
    </row>
    <row r="64" spans="1:11" hidden="1">
      <c r="A64" s="697" t="s">
        <v>112</v>
      </c>
      <c r="B64" s="697">
        <v>3</v>
      </c>
      <c r="C64" s="702" t="s">
        <v>97</v>
      </c>
      <c r="D64" s="697">
        <v>3</v>
      </c>
      <c r="E64" s="701" t="s">
        <v>108</v>
      </c>
      <c r="F64" s="699" t="s">
        <v>109</v>
      </c>
      <c r="G64" s="700" t="s">
        <v>37</v>
      </c>
      <c r="H64" s="770" t="s">
        <v>16</v>
      </c>
      <c r="I64" s="707"/>
      <c r="J64" s="707"/>
      <c r="K64" s="709" t="s">
        <v>113</v>
      </c>
    </row>
    <row r="65" spans="1:11" hidden="1">
      <c r="A65" s="697" t="s">
        <v>112</v>
      </c>
      <c r="B65" s="697">
        <v>3</v>
      </c>
      <c r="C65" s="702" t="s">
        <v>100</v>
      </c>
      <c r="D65" s="697">
        <v>3</v>
      </c>
      <c r="E65" s="699" t="s">
        <v>85</v>
      </c>
      <c r="F65" s="699" t="s">
        <v>110</v>
      </c>
      <c r="G65" s="700" t="s">
        <v>37</v>
      </c>
      <c r="H65" s="770" t="s">
        <v>21</v>
      </c>
      <c r="I65" s="707"/>
      <c r="J65" s="707"/>
      <c r="K65" s="709" t="s">
        <v>113</v>
      </c>
    </row>
    <row r="66" spans="1:11" hidden="1">
      <c r="A66" s="697" t="s">
        <v>112</v>
      </c>
      <c r="B66" s="697">
        <v>3</v>
      </c>
      <c r="C66" s="702" t="s">
        <v>102</v>
      </c>
      <c r="D66" s="697">
        <v>3</v>
      </c>
      <c r="E66" s="699" t="s">
        <v>103</v>
      </c>
      <c r="F66" s="699"/>
      <c r="G66" s="700" t="s">
        <v>37</v>
      </c>
      <c r="H66" s="770" t="s">
        <v>39</v>
      </c>
      <c r="I66" s="707"/>
      <c r="J66" s="707"/>
      <c r="K66" s="709" t="s">
        <v>113</v>
      </c>
    </row>
    <row r="67" spans="1:11" hidden="1">
      <c r="A67" s="697" t="s">
        <v>112</v>
      </c>
      <c r="B67" s="697">
        <v>3</v>
      </c>
      <c r="C67" s="703" t="s">
        <v>104</v>
      </c>
      <c r="D67" s="697">
        <v>3</v>
      </c>
      <c r="E67" s="699"/>
      <c r="F67" s="699"/>
      <c r="G67" s="700" t="s">
        <v>43</v>
      </c>
      <c r="H67" s="770" t="s">
        <v>44</v>
      </c>
      <c r="I67" s="707"/>
      <c r="J67" s="707"/>
      <c r="K67" s="709" t="s">
        <v>113</v>
      </c>
    </row>
    <row r="68" spans="1:11" hidden="1">
      <c r="A68" s="697" t="s">
        <v>112</v>
      </c>
      <c r="B68" s="697">
        <v>3</v>
      </c>
      <c r="C68" s="702" t="s">
        <v>105</v>
      </c>
      <c r="D68" s="697">
        <v>3</v>
      </c>
      <c r="E68" s="699" t="s">
        <v>88</v>
      </c>
      <c r="F68" s="699"/>
      <c r="G68" s="700" t="s">
        <v>43</v>
      </c>
      <c r="H68" s="700" t="s">
        <v>45</v>
      </c>
      <c r="I68" s="707"/>
      <c r="J68" s="707"/>
      <c r="K68" s="709" t="s">
        <v>113</v>
      </c>
    </row>
    <row r="69" spans="1:11" s="284" customFormat="1" hidden="1">
      <c r="A69" s="689" t="s">
        <v>114</v>
      </c>
      <c r="B69" s="689">
        <v>2</v>
      </c>
      <c r="C69" s="690" t="s">
        <v>115</v>
      </c>
      <c r="D69" s="689">
        <v>3</v>
      </c>
      <c r="E69" s="691" t="s">
        <v>13</v>
      </c>
      <c r="F69" s="711" t="s">
        <v>36</v>
      </c>
      <c r="G69" s="712" t="s">
        <v>37</v>
      </c>
      <c r="H69" s="768" t="s">
        <v>16</v>
      </c>
      <c r="I69" s="733"/>
      <c r="J69" s="276"/>
      <c r="K69" s="704" t="s">
        <v>116</v>
      </c>
    </row>
    <row r="70" spans="1:11" s="284" customFormat="1" hidden="1">
      <c r="A70" s="689" t="s">
        <v>114</v>
      </c>
      <c r="B70" s="689">
        <v>2</v>
      </c>
      <c r="C70" s="690" t="s">
        <v>117</v>
      </c>
      <c r="D70" s="689">
        <v>3</v>
      </c>
      <c r="E70" s="691" t="s">
        <v>23</v>
      </c>
      <c r="F70" s="711" t="s">
        <v>94</v>
      </c>
      <c r="G70" s="712" t="s">
        <v>37</v>
      </c>
      <c r="H70" s="768" t="s">
        <v>21</v>
      </c>
      <c r="I70" s="733"/>
      <c r="J70" s="277"/>
      <c r="K70" s="704" t="s">
        <v>116</v>
      </c>
    </row>
    <row r="71" spans="1:11" s="284" customFormat="1" hidden="1">
      <c r="A71" s="689" t="s">
        <v>114</v>
      </c>
      <c r="B71" s="689">
        <v>2</v>
      </c>
      <c r="C71" s="690" t="s">
        <v>118</v>
      </c>
      <c r="D71" s="689">
        <v>3</v>
      </c>
      <c r="E71" s="691" t="s">
        <v>48</v>
      </c>
      <c r="F71" s="711" t="s">
        <v>119</v>
      </c>
      <c r="G71" s="712" t="s">
        <v>43</v>
      </c>
      <c r="H71" s="768" t="s">
        <v>44</v>
      </c>
      <c r="I71" s="733" t="s">
        <v>120</v>
      </c>
      <c r="J71" s="277"/>
      <c r="K71" s="704" t="s">
        <v>116</v>
      </c>
    </row>
    <row r="72" spans="1:11" s="284" customFormat="1" hidden="1">
      <c r="A72" s="689" t="s">
        <v>114</v>
      </c>
      <c r="B72" s="689">
        <v>2</v>
      </c>
      <c r="C72" s="690" t="s">
        <v>121</v>
      </c>
      <c r="D72" s="689">
        <v>3</v>
      </c>
      <c r="E72" s="691" t="s">
        <v>54</v>
      </c>
      <c r="F72" s="711" t="s">
        <v>62</v>
      </c>
      <c r="G72" s="712" t="s">
        <v>43</v>
      </c>
      <c r="H72" s="690" t="s">
        <v>45</v>
      </c>
      <c r="I72" s="733"/>
      <c r="J72" s="277"/>
      <c r="K72" s="704" t="s">
        <v>116</v>
      </c>
    </row>
    <row r="73" spans="1:11" s="284" customFormat="1" hidden="1">
      <c r="A73" s="689" t="s">
        <v>114</v>
      </c>
      <c r="B73" s="689">
        <v>2</v>
      </c>
      <c r="C73" s="690" t="s">
        <v>115</v>
      </c>
      <c r="D73" s="689">
        <v>3</v>
      </c>
      <c r="E73" s="691" t="s">
        <v>13</v>
      </c>
      <c r="F73" s="711" t="s">
        <v>36</v>
      </c>
      <c r="G73" s="690" t="s">
        <v>24</v>
      </c>
      <c r="H73" s="768" t="s">
        <v>16</v>
      </c>
      <c r="I73" s="733"/>
      <c r="J73" s="276"/>
      <c r="K73" s="704" t="s">
        <v>122</v>
      </c>
    </row>
    <row r="74" spans="1:11" s="284" customFormat="1" hidden="1">
      <c r="A74" s="689" t="s">
        <v>114</v>
      </c>
      <c r="B74" s="689">
        <v>2</v>
      </c>
      <c r="C74" s="690" t="s">
        <v>117</v>
      </c>
      <c r="D74" s="689">
        <v>3</v>
      </c>
      <c r="E74" s="691" t="s">
        <v>23</v>
      </c>
      <c r="F74" s="711" t="s">
        <v>94</v>
      </c>
      <c r="G74" s="690" t="s">
        <v>24</v>
      </c>
      <c r="H74" s="768" t="s">
        <v>21</v>
      </c>
      <c r="I74" s="733"/>
      <c r="J74" s="277"/>
      <c r="K74" s="704" t="s">
        <v>122</v>
      </c>
    </row>
    <row r="75" spans="1:11" s="284" customFormat="1" hidden="1">
      <c r="A75" s="689" t="s">
        <v>114</v>
      </c>
      <c r="B75" s="689">
        <v>2</v>
      </c>
      <c r="C75" s="690" t="s">
        <v>118</v>
      </c>
      <c r="D75" s="689">
        <v>3</v>
      </c>
      <c r="E75" s="691" t="s">
        <v>119</v>
      </c>
      <c r="F75" s="711" t="s">
        <v>48</v>
      </c>
      <c r="G75" s="690" t="s">
        <v>31</v>
      </c>
      <c r="H75" s="768" t="s">
        <v>16</v>
      </c>
      <c r="I75" s="733" t="s">
        <v>123</v>
      </c>
      <c r="J75" s="277"/>
      <c r="K75" s="704" t="s">
        <v>122</v>
      </c>
    </row>
    <row r="76" spans="1:11" s="284" customFormat="1" hidden="1">
      <c r="A76" s="689" t="s">
        <v>114</v>
      </c>
      <c r="B76" s="689">
        <v>2</v>
      </c>
      <c r="C76" s="690" t="s">
        <v>121</v>
      </c>
      <c r="D76" s="689">
        <v>3</v>
      </c>
      <c r="E76" s="691" t="s">
        <v>54</v>
      </c>
      <c r="F76" s="711" t="s">
        <v>62</v>
      </c>
      <c r="G76" s="690" t="s">
        <v>31</v>
      </c>
      <c r="H76" s="768" t="s">
        <v>21</v>
      </c>
      <c r="I76" s="733"/>
      <c r="J76" s="277"/>
      <c r="K76" s="704" t="s">
        <v>122</v>
      </c>
    </row>
    <row r="77" spans="1:11" s="684" customFormat="1" hidden="1">
      <c r="A77" s="692" t="s">
        <v>114</v>
      </c>
      <c r="B77" s="692">
        <v>3</v>
      </c>
      <c r="C77" s="695" t="s">
        <v>124</v>
      </c>
      <c r="D77" s="692">
        <v>3</v>
      </c>
      <c r="E77" s="694" t="s">
        <v>48</v>
      </c>
      <c r="F77" s="713" t="s">
        <v>54</v>
      </c>
      <c r="G77" s="714" t="s">
        <v>37</v>
      </c>
      <c r="H77" s="769" t="s">
        <v>16</v>
      </c>
      <c r="I77" s="734"/>
      <c r="J77" s="705"/>
      <c r="K77" s="270" t="s">
        <v>125</v>
      </c>
    </row>
    <row r="78" spans="1:11" s="684" customFormat="1" hidden="1">
      <c r="A78" s="692" t="s">
        <v>114</v>
      </c>
      <c r="B78" s="692">
        <v>3</v>
      </c>
      <c r="C78" s="695" t="s">
        <v>126</v>
      </c>
      <c r="D78" s="692">
        <v>3</v>
      </c>
      <c r="E78" s="694" t="s">
        <v>119</v>
      </c>
      <c r="F78" s="694" t="s">
        <v>48</v>
      </c>
      <c r="G78" s="714" t="s">
        <v>37</v>
      </c>
      <c r="H78" s="769" t="s">
        <v>21</v>
      </c>
      <c r="I78" s="705" t="s">
        <v>120</v>
      </c>
      <c r="J78" s="705" t="s">
        <v>127</v>
      </c>
      <c r="K78" s="270" t="s">
        <v>125</v>
      </c>
    </row>
    <row r="79" spans="1:11" s="284" customFormat="1" hidden="1">
      <c r="A79" s="689" t="s">
        <v>128</v>
      </c>
      <c r="B79" s="689">
        <v>2</v>
      </c>
      <c r="C79" s="690" t="s">
        <v>12</v>
      </c>
      <c r="D79" s="689">
        <v>2</v>
      </c>
      <c r="E79" s="691" t="s">
        <v>13</v>
      </c>
      <c r="F79" s="711" t="s">
        <v>33</v>
      </c>
      <c r="G79" s="690" t="s">
        <v>15</v>
      </c>
      <c r="H79" s="768" t="s">
        <v>16</v>
      </c>
      <c r="I79" s="277"/>
      <c r="J79" s="277"/>
      <c r="K79" s="704"/>
    </row>
    <row r="80" spans="1:11" s="284" customFormat="1" hidden="1">
      <c r="A80" s="689" t="s">
        <v>128</v>
      </c>
      <c r="B80" s="689">
        <v>2</v>
      </c>
      <c r="C80" s="690" t="s">
        <v>18</v>
      </c>
      <c r="D80" s="689">
        <v>2</v>
      </c>
      <c r="E80" s="691" t="s">
        <v>83</v>
      </c>
      <c r="F80" s="691" t="s">
        <v>19</v>
      </c>
      <c r="G80" s="690" t="s">
        <v>15</v>
      </c>
      <c r="H80" s="768" t="s">
        <v>21</v>
      </c>
      <c r="I80" s="277"/>
      <c r="J80" s="277"/>
      <c r="K80" s="704"/>
    </row>
    <row r="81" spans="1:11" s="284" customFormat="1" hidden="1">
      <c r="A81" s="689" t="s">
        <v>128</v>
      </c>
      <c r="B81" s="689">
        <v>2</v>
      </c>
      <c r="C81" s="690" t="s">
        <v>129</v>
      </c>
      <c r="D81" s="689">
        <v>2</v>
      </c>
      <c r="E81" s="691" t="s">
        <v>60</v>
      </c>
      <c r="F81" s="691" t="s">
        <v>106</v>
      </c>
      <c r="G81" s="690" t="s">
        <v>24</v>
      </c>
      <c r="H81" s="768" t="s">
        <v>16</v>
      </c>
      <c r="I81" s="277"/>
      <c r="J81" s="277"/>
      <c r="K81" s="704"/>
    </row>
    <row r="82" spans="1:11" s="284" customFormat="1" hidden="1">
      <c r="A82" s="689" t="s">
        <v>128</v>
      </c>
      <c r="B82" s="689">
        <v>2</v>
      </c>
      <c r="C82" s="690" t="s">
        <v>130</v>
      </c>
      <c r="D82" s="689">
        <v>3</v>
      </c>
      <c r="E82" s="691" t="s">
        <v>85</v>
      </c>
      <c r="F82" s="691" t="s">
        <v>131</v>
      </c>
      <c r="G82" s="690" t="s">
        <v>24</v>
      </c>
      <c r="H82" s="768" t="s">
        <v>21</v>
      </c>
      <c r="I82" s="277"/>
      <c r="J82" s="277"/>
      <c r="K82" s="704"/>
    </row>
    <row r="83" spans="1:11" s="284" customFormat="1" hidden="1">
      <c r="A83" s="689" t="s">
        <v>128</v>
      </c>
      <c r="B83" s="689">
        <v>2</v>
      </c>
      <c r="C83" s="690" t="s">
        <v>132</v>
      </c>
      <c r="D83" s="689">
        <v>2</v>
      </c>
      <c r="E83" s="691" t="s">
        <v>23</v>
      </c>
      <c r="F83" s="691" t="s">
        <v>133</v>
      </c>
      <c r="G83" s="690" t="s">
        <v>31</v>
      </c>
      <c r="H83" s="768" t="s">
        <v>16</v>
      </c>
      <c r="I83" s="277"/>
      <c r="J83" s="277"/>
      <c r="K83" s="704"/>
    </row>
    <row r="84" spans="1:11" s="684" customFormat="1" hidden="1">
      <c r="A84" s="692" t="s">
        <v>128</v>
      </c>
      <c r="B84" s="692">
        <v>3</v>
      </c>
      <c r="C84" s="695" t="s">
        <v>134</v>
      </c>
      <c r="D84" s="692">
        <v>3</v>
      </c>
      <c r="E84" s="694" t="s">
        <v>135</v>
      </c>
      <c r="F84" s="694" t="s">
        <v>27</v>
      </c>
      <c r="G84" s="695" t="s">
        <v>37</v>
      </c>
      <c r="H84" s="769" t="s">
        <v>16</v>
      </c>
      <c r="I84" s="705"/>
      <c r="J84" s="705"/>
      <c r="K84" s="270"/>
    </row>
    <row r="85" spans="1:11" s="684" customFormat="1" hidden="1">
      <c r="A85" s="692" t="s">
        <v>128</v>
      </c>
      <c r="B85" s="692">
        <v>3</v>
      </c>
      <c r="C85" s="695" t="s">
        <v>136</v>
      </c>
      <c r="D85" s="692">
        <v>3</v>
      </c>
      <c r="E85" s="694" t="s">
        <v>137</v>
      </c>
      <c r="F85" s="694" t="s">
        <v>138</v>
      </c>
      <c r="G85" s="695" t="s">
        <v>37</v>
      </c>
      <c r="H85" s="769" t="s">
        <v>21</v>
      </c>
      <c r="I85" s="705"/>
      <c r="J85" s="705"/>
      <c r="K85" s="270"/>
    </row>
    <row r="86" spans="1:11" s="684" customFormat="1" hidden="1">
      <c r="A86" s="692" t="s">
        <v>128</v>
      </c>
      <c r="B86" s="692">
        <v>3</v>
      </c>
      <c r="C86" s="695" t="s">
        <v>139</v>
      </c>
      <c r="D86" s="692">
        <v>3</v>
      </c>
      <c r="E86" s="694" t="s">
        <v>106</v>
      </c>
      <c r="F86" s="694" t="s">
        <v>60</v>
      </c>
      <c r="G86" s="695" t="s">
        <v>37</v>
      </c>
      <c r="H86" s="769" t="s">
        <v>39</v>
      </c>
      <c r="I86" s="705"/>
      <c r="J86" s="705"/>
      <c r="K86" s="270"/>
    </row>
    <row r="87" spans="1:11" s="684" customFormat="1" hidden="1">
      <c r="A87" s="692" t="s">
        <v>128</v>
      </c>
      <c r="B87" s="692">
        <v>3</v>
      </c>
      <c r="C87" s="695" t="s">
        <v>140</v>
      </c>
      <c r="D87" s="692">
        <v>3</v>
      </c>
      <c r="E87" s="694" t="s">
        <v>98</v>
      </c>
      <c r="F87" s="694" t="s">
        <v>66</v>
      </c>
      <c r="G87" s="695" t="s">
        <v>43</v>
      </c>
      <c r="H87" s="769" t="s">
        <v>44</v>
      </c>
      <c r="I87" s="705"/>
      <c r="J87" s="705"/>
      <c r="K87" s="270"/>
    </row>
    <row r="88" spans="1:11" s="684" customFormat="1" hidden="1">
      <c r="A88" s="692" t="s">
        <v>128</v>
      </c>
      <c r="B88" s="692">
        <v>3</v>
      </c>
      <c r="C88" s="695" t="s">
        <v>102</v>
      </c>
      <c r="D88" s="692">
        <v>2</v>
      </c>
      <c r="E88" s="694"/>
      <c r="F88" s="694"/>
      <c r="G88" s="695" t="s">
        <v>43</v>
      </c>
      <c r="H88" s="695" t="s">
        <v>45</v>
      </c>
      <c r="I88" s="705"/>
      <c r="J88" s="705"/>
      <c r="K88" s="270"/>
    </row>
    <row r="89" spans="1:11" s="284" customFormat="1" ht="23.25" hidden="1" customHeight="1">
      <c r="A89" s="715" t="s">
        <v>141</v>
      </c>
      <c r="B89" s="715">
        <v>2</v>
      </c>
      <c r="C89" s="716" t="s">
        <v>142</v>
      </c>
      <c r="D89" s="715">
        <v>3</v>
      </c>
      <c r="E89" s="691" t="s">
        <v>143</v>
      </c>
      <c r="F89" s="691"/>
      <c r="G89" s="690" t="s">
        <v>15</v>
      </c>
      <c r="H89" s="768" t="s">
        <v>16</v>
      </c>
      <c r="I89" s="277"/>
      <c r="J89" s="277"/>
      <c r="K89" s="704"/>
    </row>
    <row r="90" spans="1:11" s="284" customFormat="1" ht="23.25" hidden="1" customHeight="1">
      <c r="A90" s="715" t="s">
        <v>141</v>
      </c>
      <c r="B90" s="715">
        <v>2</v>
      </c>
      <c r="C90" s="717" t="s">
        <v>144</v>
      </c>
      <c r="D90" s="715">
        <v>3</v>
      </c>
      <c r="E90" s="691"/>
      <c r="F90" s="691"/>
      <c r="G90" s="690" t="s">
        <v>15</v>
      </c>
      <c r="H90" s="768" t="s">
        <v>21</v>
      </c>
      <c r="I90" s="277"/>
      <c r="J90" s="277"/>
      <c r="K90" s="704"/>
    </row>
    <row r="91" spans="1:11" s="284" customFormat="1" ht="23.25" hidden="1" customHeight="1">
      <c r="A91" s="715" t="s">
        <v>141</v>
      </c>
      <c r="B91" s="715">
        <v>2</v>
      </c>
      <c r="C91" s="716" t="s">
        <v>145</v>
      </c>
      <c r="D91" s="715">
        <v>3</v>
      </c>
      <c r="E91" s="691" t="s">
        <v>146</v>
      </c>
      <c r="F91" s="691" t="s">
        <v>82</v>
      </c>
      <c r="G91" s="690" t="s">
        <v>24</v>
      </c>
      <c r="H91" s="768" t="s">
        <v>16</v>
      </c>
      <c r="I91" s="277"/>
      <c r="J91" s="277"/>
      <c r="K91" s="704"/>
    </row>
    <row r="92" spans="1:11" s="284" customFormat="1" ht="23.25" hidden="1" customHeight="1">
      <c r="A92" s="715" t="s">
        <v>141</v>
      </c>
      <c r="B92" s="715">
        <v>2</v>
      </c>
      <c r="C92" s="718" t="s">
        <v>142</v>
      </c>
      <c r="D92" s="715">
        <v>3</v>
      </c>
      <c r="E92" s="691"/>
      <c r="F92" s="691"/>
      <c r="G92" s="690" t="s">
        <v>24</v>
      </c>
      <c r="H92" s="768" t="s">
        <v>21</v>
      </c>
      <c r="I92" s="277"/>
      <c r="J92" s="277"/>
      <c r="K92" s="704"/>
    </row>
    <row r="93" spans="1:11" s="284" customFormat="1" ht="23.25" hidden="1" customHeight="1">
      <c r="A93" s="715" t="s">
        <v>141</v>
      </c>
      <c r="B93" s="715">
        <v>2</v>
      </c>
      <c r="C93" s="716" t="s">
        <v>147</v>
      </c>
      <c r="D93" s="715">
        <v>3</v>
      </c>
      <c r="E93" s="691" t="s">
        <v>148</v>
      </c>
      <c r="F93" s="691" t="s">
        <v>149</v>
      </c>
      <c r="G93" s="690" t="s">
        <v>31</v>
      </c>
      <c r="H93" s="768" t="s">
        <v>16</v>
      </c>
      <c r="I93" s="277"/>
      <c r="J93" s="277"/>
      <c r="K93" s="704"/>
    </row>
    <row r="94" spans="1:11" s="684" customFormat="1" ht="23.25" hidden="1" customHeight="1">
      <c r="A94" s="719" t="s">
        <v>141</v>
      </c>
      <c r="B94" s="719">
        <v>3</v>
      </c>
      <c r="C94" s="720" t="s">
        <v>150</v>
      </c>
      <c r="D94" s="719">
        <v>3</v>
      </c>
      <c r="E94" s="694" t="s">
        <v>151</v>
      </c>
      <c r="F94" s="694" t="s">
        <v>152</v>
      </c>
      <c r="G94" s="695" t="s">
        <v>37</v>
      </c>
      <c r="H94" s="769" t="s">
        <v>16</v>
      </c>
      <c r="I94" s="705"/>
      <c r="J94" s="705"/>
      <c r="K94" s="270"/>
    </row>
    <row r="95" spans="1:11" s="684" customFormat="1" ht="23.25" hidden="1" customHeight="1">
      <c r="A95" s="719" t="s">
        <v>141</v>
      </c>
      <c r="B95" s="719">
        <v>3</v>
      </c>
      <c r="C95" s="720" t="s">
        <v>153</v>
      </c>
      <c r="D95" s="719">
        <v>3</v>
      </c>
      <c r="E95" s="694" t="s">
        <v>41</v>
      </c>
      <c r="F95" s="694"/>
      <c r="G95" s="695" t="s">
        <v>37</v>
      </c>
      <c r="H95" s="769" t="s">
        <v>21</v>
      </c>
      <c r="I95" s="705"/>
      <c r="J95" s="705"/>
      <c r="K95" s="270"/>
    </row>
    <row r="96" spans="1:11" s="684" customFormat="1" ht="23.25" hidden="1" customHeight="1">
      <c r="A96" s="719" t="s">
        <v>141</v>
      </c>
      <c r="B96" s="719">
        <v>3</v>
      </c>
      <c r="C96" s="720" t="s">
        <v>154</v>
      </c>
      <c r="D96" s="719">
        <v>3</v>
      </c>
      <c r="E96" s="694" t="s">
        <v>148</v>
      </c>
      <c r="F96" s="694" t="s">
        <v>149</v>
      </c>
      <c r="G96" s="695" t="s">
        <v>37</v>
      </c>
      <c r="H96" s="769" t="s">
        <v>39</v>
      </c>
      <c r="I96" s="705"/>
      <c r="J96" s="705"/>
      <c r="K96" s="270"/>
    </row>
    <row r="97" spans="1:11" s="684" customFormat="1" ht="23.25" hidden="1" customHeight="1">
      <c r="A97" s="719" t="s">
        <v>141</v>
      </c>
      <c r="B97" s="719">
        <v>3</v>
      </c>
      <c r="C97" s="720" t="s">
        <v>155</v>
      </c>
      <c r="D97" s="719">
        <v>3</v>
      </c>
      <c r="E97" s="694" t="s">
        <v>156</v>
      </c>
      <c r="F97" s="694"/>
      <c r="G97" s="695" t="s">
        <v>43</v>
      </c>
      <c r="H97" s="769" t="s">
        <v>44</v>
      </c>
      <c r="I97" s="705"/>
      <c r="J97" s="705"/>
      <c r="K97" s="270"/>
    </row>
    <row r="98" spans="1:11" s="684" customFormat="1" ht="23.25" hidden="1" customHeight="1">
      <c r="A98" s="719" t="s">
        <v>141</v>
      </c>
      <c r="B98" s="719">
        <v>3</v>
      </c>
      <c r="C98" s="721" t="s">
        <v>157</v>
      </c>
      <c r="D98" s="719">
        <v>3</v>
      </c>
      <c r="E98" s="694" t="s">
        <v>158</v>
      </c>
      <c r="F98" s="694"/>
      <c r="G98" s="695" t="s">
        <v>43</v>
      </c>
      <c r="H98" s="695" t="s">
        <v>45</v>
      </c>
      <c r="I98" s="705"/>
      <c r="J98" s="705"/>
      <c r="K98" s="270"/>
    </row>
    <row r="99" spans="1:11" s="284" customFormat="1" hidden="1">
      <c r="A99" s="689" t="s">
        <v>159</v>
      </c>
      <c r="B99" s="689">
        <v>2</v>
      </c>
      <c r="C99" s="722" t="s">
        <v>18</v>
      </c>
      <c r="D99" s="723">
        <v>2</v>
      </c>
      <c r="E99" s="691" t="s">
        <v>160</v>
      </c>
      <c r="F99" s="724" t="s">
        <v>131</v>
      </c>
      <c r="G99" s="690" t="s">
        <v>15</v>
      </c>
      <c r="H99" s="768" t="s">
        <v>16</v>
      </c>
      <c r="I99" s="277"/>
      <c r="J99" s="277"/>
      <c r="K99" s="704"/>
    </row>
    <row r="100" spans="1:11" s="284" customFormat="1" hidden="1">
      <c r="A100" s="689" t="s">
        <v>159</v>
      </c>
      <c r="B100" s="689">
        <v>2</v>
      </c>
      <c r="C100" s="722" t="s">
        <v>161</v>
      </c>
      <c r="D100" s="723">
        <v>2</v>
      </c>
      <c r="E100" s="724" t="s">
        <v>162</v>
      </c>
      <c r="F100" s="724" t="s">
        <v>163</v>
      </c>
      <c r="G100" s="690" t="s">
        <v>15</v>
      </c>
      <c r="H100" s="768" t="s">
        <v>21</v>
      </c>
      <c r="I100" s="277"/>
      <c r="J100" s="277"/>
      <c r="K100" s="704"/>
    </row>
    <row r="101" spans="1:11" s="284" customFormat="1" hidden="1">
      <c r="A101" s="689" t="s">
        <v>159</v>
      </c>
      <c r="B101" s="689">
        <v>2</v>
      </c>
      <c r="C101" s="690" t="s">
        <v>12</v>
      </c>
      <c r="D101" s="723">
        <v>2</v>
      </c>
      <c r="E101" s="725" t="s">
        <v>13</v>
      </c>
      <c r="F101" s="726" t="s">
        <v>36</v>
      </c>
      <c r="G101" s="690" t="s">
        <v>24</v>
      </c>
      <c r="H101" s="768" t="s">
        <v>16</v>
      </c>
      <c r="I101" s="277"/>
      <c r="J101" s="277"/>
      <c r="K101" s="704"/>
    </row>
    <row r="102" spans="1:11" s="284" customFormat="1" hidden="1">
      <c r="A102" s="689" t="s">
        <v>159</v>
      </c>
      <c r="B102" s="689">
        <v>2</v>
      </c>
      <c r="C102" s="690" t="s">
        <v>164</v>
      </c>
      <c r="D102" s="723">
        <v>2</v>
      </c>
      <c r="E102" s="725" t="s">
        <v>165</v>
      </c>
      <c r="F102" s="726" t="s">
        <v>166</v>
      </c>
      <c r="G102" s="690" t="s">
        <v>24</v>
      </c>
      <c r="H102" s="768" t="s">
        <v>21</v>
      </c>
      <c r="I102" s="277"/>
      <c r="J102" s="277"/>
      <c r="K102" s="704"/>
    </row>
    <row r="103" spans="1:11" s="284" customFormat="1" hidden="1">
      <c r="A103" s="689" t="s">
        <v>159</v>
      </c>
      <c r="B103" s="689">
        <v>2</v>
      </c>
      <c r="C103" s="690" t="s">
        <v>167</v>
      </c>
      <c r="D103" s="723">
        <v>3</v>
      </c>
      <c r="E103" s="725" t="s">
        <v>168</v>
      </c>
      <c r="F103" s="726" t="s">
        <v>169</v>
      </c>
      <c r="G103" s="690" t="s">
        <v>31</v>
      </c>
      <c r="H103" s="768" t="s">
        <v>16</v>
      </c>
      <c r="I103" s="277"/>
      <c r="J103" s="277"/>
      <c r="K103" s="704"/>
    </row>
    <row r="104" spans="1:11" s="684" customFormat="1" hidden="1">
      <c r="A104" s="692" t="s">
        <v>159</v>
      </c>
      <c r="B104" s="692">
        <v>3</v>
      </c>
      <c r="C104" s="727" t="s">
        <v>170</v>
      </c>
      <c r="D104" s="728">
        <v>3</v>
      </c>
      <c r="E104" s="729" t="s">
        <v>171</v>
      </c>
      <c r="F104" s="729" t="s">
        <v>172</v>
      </c>
      <c r="G104" s="695" t="s">
        <v>37</v>
      </c>
      <c r="H104" s="769" t="s">
        <v>16</v>
      </c>
      <c r="I104" s="705"/>
      <c r="J104" s="705"/>
      <c r="K104" s="270"/>
    </row>
    <row r="105" spans="1:11" s="684" customFormat="1" hidden="1">
      <c r="A105" s="692" t="s">
        <v>159</v>
      </c>
      <c r="B105" s="692">
        <v>3</v>
      </c>
      <c r="C105" s="727" t="s">
        <v>173</v>
      </c>
      <c r="D105" s="728">
        <v>3</v>
      </c>
      <c r="E105" s="729" t="s">
        <v>174</v>
      </c>
      <c r="F105" s="730" t="s">
        <v>175</v>
      </c>
      <c r="G105" s="695" t="s">
        <v>37</v>
      </c>
      <c r="H105" s="769" t="s">
        <v>21</v>
      </c>
      <c r="I105" s="705"/>
      <c r="J105" s="705"/>
      <c r="K105" s="270"/>
    </row>
    <row r="106" spans="1:11" s="684" customFormat="1" ht="30" hidden="1">
      <c r="A106" s="692" t="s">
        <v>159</v>
      </c>
      <c r="B106" s="692">
        <v>3</v>
      </c>
      <c r="C106" s="727" t="s">
        <v>176</v>
      </c>
      <c r="D106" s="728">
        <v>3</v>
      </c>
      <c r="E106" s="694" t="s">
        <v>177</v>
      </c>
      <c r="F106" s="694" t="s">
        <v>169</v>
      </c>
      <c r="G106" s="695" t="s">
        <v>37</v>
      </c>
      <c r="H106" s="769" t="s">
        <v>39</v>
      </c>
      <c r="I106" s="705"/>
      <c r="J106" s="705"/>
      <c r="K106" s="270"/>
    </row>
    <row r="107" spans="1:11" s="684" customFormat="1" hidden="1">
      <c r="A107" s="692" t="s">
        <v>159</v>
      </c>
      <c r="B107" s="692">
        <v>3</v>
      </c>
      <c r="C107" s="727" t="s">
        <v>178</v>
      </c>
      <c r="D107" s="728">
        <v>3</v>
      </c>
      <c r="E107" s="730" t="s">
        <v>179</v>
      </c>
      <c r="F107" s="694"/>
      <c r="G107" s="695" t="s">
        <v>43</v>
      </c>
      <c r="H107" s="769" t="s">
        <v>44</v>
      </c>
      <c r="I107" s="705"/>
      <c r="J107" s="705"/>
      <c r="K107" s="270"/>
    </row>
    <row r="108" spans="1:11" s="684" customFormat="1" hidden="1">
      <c r="A108" s="692" t="s">
        <v>159</v>
      </c>
      <c r="B108" s="692">
        <v>3</v>
      </c>
      <c r="C108" s="727" t="s">
        <v>180</v>
      </c>
      <c r="D108" s="728">
        <v>3</v>
      </c>
      <c r="E108" s="730" t="s">
        <v>181</v>
      </c>
      <c r="F108" s="694" t="s">
        <v>182</v>
      </c>
      <c r="G108" s="695" t="s">
        <v>43</v>
      </c>
      <c r="H108" s="695" t="s">
        <v>45</v>
      </c>
      <c r="I108" s="705"/>
      <c r="J108" s="705"/>
      <c r="K108" s="270"/>
    </row>
    <row r="109" spans="1:11" s="284" customFormat="1" hidden="1">
      <c r="A109" s="689" t="s">
        <v>183</v>
      </c>
      <c r="B109" s="689">
        <v>2</v>
      </c>
      <c r="C109" s="726" t="s">
        <v>12</v>
      </c>
      <c r="D109" s="731">
        <v>2</v>
      </c>
      <c r="E109" s="726" t="s">
        <v>184</v>
      </c>
      <c r="F109" s="724"/>
      <c r="G109" s="690" t="s">
        <v>15</v>
      </c>
      <c r="H109" s="768" t="s">
        <v>16</v>
      </c>
      <c r="I109" s="704"/>
      <c r="J109" s="704"/>
      <c r="K109" s="704"/>
    </row>
    <row r="110" spans="1:11" s="284" customFormat="1" hidden="1">
      <c r="A110" s="689" t="s">
        <v>183</v>
      </c>
      <c r="B110" s="689">
        <v>2</v>
      </c>
      <c r="C110" s="726" t="s">
        <v>18</v>
      </c>
      <c r="D110" s="731">
        <v>2</v>
      </c>
      <c r="E110" s="724" t="s">
        <v>185</v>
      </c>
      <c r="F110" s="724" t="s">
        <v>131</v>
      </c>
      <c r="G110" s="690" t="s">
        <v>15</v>
      </c>
      <c r="H110" s="768" t="s">
        <v>21</v>
      </c>
      <c r="I110" s="704"/>
      <c r="J110" s="704"/>
      <c r="K110" s="704"/>
    </row>
    <row r="111" spans="1:11" s="284" customFormat="1" hidden="1">
      <c r="A111" s="689" t="s">
        <v>183</v>
      </c>
      <c r="B111" s="689">
        <v>2</v>
      </c>
      <c r="C111" s="726" t="s">
        <v>164</v>
      </c>
      <c r="D111" s="731">
        <v>2</v>
      </c>
      <c r="E111" s="726" t="s">
        <v>186</v>
      </c>
      <c r="F111" s="726" t="s">
        <v>187</v>
      </c>
      <c r="G111" s="690" t="s">
        <v>24</v>
      </c>
      <c r="H111" s="768" t="s">
        <v>16</v>
      </c>
      <c r="I111" s="704"/>
      <c r="J111" s="704"/>
      <c r="K111" s="704"/>
    </row>
    <row r="112" spans="1:11" s="284" customFormat="1" hidden="1">
      <c r="A112" s="689" t="s">
        <v>183</v>
      </c>
      <c r="B112" s="689">
        <v>2</v>
      </c>
      <c r="C112" s="726" t="s">
        <v>188</v>
      </c>
      <c r="D112" s="731">
        <v>3</v>
      </c>
      <c r="E112" s="724" t="s">
        <v>189</v>
      </c>
      <c r="F112" s="711" t="s">
        <v>175</v>
      </c>
      <c r="G112" s="690" t="s">
        <v>24</v>
      </c>
      <c r="H112" s="768" t="s">
        <v>21</v>
      </c>
      <c r="I112" s="704"/>
      <c r="J112" s="704"/>
      <c r="K112" s="704"/>
    </row>
    <row r="113" spans="1:11" s="284" customFormat="1" hidden="1">
      <c r="A113" s="689" t="s">
        <v>183</v>
      </c>
      <c r="B113" s="689">
        <v>2</v>
      </c>
      <c r="C113" s="726" t="s">
        <v>190</v>
      </c>
      <c r="D113" s="731">
        <v>3</v>
      </c>
      <c r="E113" s="724" t="s">
        <v>191</v>
      </c>
      <c r="F113" s="711" t="s">
        <v>192</v>
      </c>
      <c r="G113" s="690" t="s">
        <v>31</v>
      </c>
      <c r="H113" s="768" t="s">
        <v>16</v>
      </c>
      <c r="I113" s="704"/>
      <c r="J113" s="704"/>
      <c r="K113" s="704"/>
    </row>
    <row r="114" spans="1:11" s="284" customFormat="1" hidden="1">
      <c r="A114" s="689" t="s">
        <v>193</v>
      </c>
      <c r="B114" s="689">
        <v>2</v>
      </c>
      <c r="C114" s="726" t="s">
        <v>12</v>
      </c>
      <c r="D114" s="731">
        <v>2</v>
      </c>
      <c r="E114" s="726" t="s">
        <v>184</v>
      </c>
      <c r="F114" s="724"/>
      <c r="G114" s="690" t="s">
        <v>37</v>
      </c>
      <c r="H114" s="768" t="s">
        <v>16</v>
      </c>
      <c r="I114" s="704"/>
      <c r="J114" s="704"/>
      <c r="K114" s="704"/>
    </row>
    <row r="115" spans="1:11" s="284" customFormat="1" hidden="1">
      <c r="A115" s="689" t="s">
        <v>193</v>
      </c>
      <c r="B115" s="689">
        <v>2</v>
      </c>
      <c r="C115" s="726" t="s">
        <v>18</v>
      </c>
      <c r="D115" s="731">
        <v>2</v>
      </c>
      <c r="E115" s="724" t="s">
        <v>185</v>
      </c>
      <c r="F115" s="724" t="s">
        <v>131</v>
      </c>
      <c r="G115" s="690" t="s">
        <v>37</v>
      </c>
      <c r="H115" s="768" t="s">
        <v>21</v>
      </c>
      <c r="I115" s="704"/>
      <c r="J115" s="704"/>
      <c r="K115" s="704"/>
    </row>
    <row r="116" spans="1:11" s="284" customFormat="1" hidden="1">
      <c r="A116" s="689" t="s">
        <v>193</v>
      </c>
      <c r="B116" s="689">
        <v>2</v>
      </c>
      <c r="C116" s="726" t="s">
        <v>164</v>
      </c>
      <c r="D116" s="731">
        <v>2</v>
      </c>
      <c r="E116" s="726" t="s">
        <v>186</v>
      </c>
      <c r="F116" s="726" t="s">
        <v>187</v>
      </c>
      <c r="G116" s="690" t="s">
        <v>37</v>
      </c>
      <c r="H116" s="768" t="s">
        <v>39</v>
      </c>
      <c r="I116" s="704"/>
      <c r="J116" s="704"/>
      <c r="K116" s="704"/>
    </row>
    <row r="117" spans="1:11" s="284" customFormat="1" hidden="1">
      <c r="A117" s="689" t="s">
        <v>193</v>
      </c>
      <c r="B117" s="689">
        <v>2</v>
      </c>
      <c r="C117" s="726" t="s">
        <v>188</v>
      </c>
      <c r="D117" s="731">
        <v>3</v>
      </c>
      <c r="E117" s="724" t="s">
        <v>189</v>
      </c>
      <c r="F117" s="711" t="s">
        <v>175</v>
      </c>
      <c r="G117" s="690" t="s">
        <v>43</v>
      </c>
      <c r="H117" s="768" t="s">
        <v>44</v>
      </c>
      <c r="I117" s="704"/>
      <c r="J117" s="704"/>
      <c r="K117" s="704"/>
    </row>
    <row r="118" spans="1:11" s="284" customFormat="1" hidden="1">
      <c r="A118" s="689" t="s">
        <v>193</v>
      </c>
      <c r="B118" s="689">
        <v>2</v>
      </c>
      <c r="C118" s="726" t="s">
        <v>190</v>
      </c>
      <c r="D118" s="731">
        <v>3</v>
      </c>
      <c r="E118" s="724" t="s">
        <v>191</v>
      </c>
      <c r="F118" s="711" t="s">
        <v>192</v>
      </c>
      <c r="G118" s="690" t="s">
        <v>43</v>
      </c>
      <c r="H118" s="690" t="s">
        <v>45</v>
      </c>
      <c r="I118" s="704"/>
      <c r="J118" s="704"/>
      <c r="K118" s="704"/>
    </row>
    <row r="119" spans="1:11" s="684" customFormat="1" hidden="1">
      <c r="A119" s="692" t="s">
        <v>194</v>
      </c>
      <c r="B119" s="692">
        <v>3</v>
      </c>
      <c r="C119" s="729" t="s">
        <v>195</v>
      </c>
      <c r="D119" s="732">
        <v>3</v>
      </c>
      <c r="E119" s="729" t="s">
        <v>196</v>
      </c>
      <c r="F119" s="730" t="s">
        <v>197</v>
      </c>
      <c r="G119" s="730" t="s">
        <v>15</v>
      </c>
      <c r="H119" s="769" t="s">
        <v>16</v>
      </c>
      <c r="I119" s="270"/>
      <c r="J119" s="270"/>
      <c r="K119" s="270"/>
    </row>
    <row r="120" spans="1:11" s="684" customFormat="1" hidden="1">
      <c r="A120" s="692" t="s">
        <v>194</v>
      </c>
      <c r="B120" s="692">
        <v>3</v>
      </c>
      <c r="C120" s="729" t="s">
        <v>198</v>
      </c>
      <c r="D120" s="732">
        <v>3</v>
      </c>
      <c r="E120" s="730" t="s">
        <v>191</v>
      </c>
      <c r="F120" s="694" t="s">
        <v>199</v>
      </c>
      <c r="G120" s="695" t="s">
        <v>15</v>
      </c>
      <c r="H120" s="769" t="s">
        <v>21</v>
      </c>
      <c r="I120" s="270"/>
      <c r="J120" s="270"/>
      <c r="K120" s="270"/>
    </row>
    <row r="121" spans="1:11" s="684" customFormat="1" hidden="1">
      <c r="A121" s="692" t="s">
        <v>194</v>
      </c>
      <c r="B121" s="692">
        <v>3</v>
      </c>
      <c r="C121" s="729" t="s">
        <v>200</v>
      </c>
      <c r="D121" s="732">
        <v>3</v>
      </c>
      <c r="E121" s="729" t="s">
        <v>189</v>
      </c>
      <c r="F121" s="730" t="s">
        <v>191</v>
      </c>
      <c r="G121" s="730" t="s">
        <v>24</v>
      </c>
      <c r="H121" s="769" t="s">
        <v>16</v>
      </c>
      <c r="I121" s="270"/>
      <c r="J121" s="270"/>
      <c r="K121" s="270"/>
    </row>
    <row r="122" spans="1:11" s="684" customFormat="1" hidden="1">
      <c r="A122" s="692" t="s">
        <v>194</v>
      </c>
      <c r="B122" s="692">
        <v>3</v>
      </c>
      <c r="C122" s="729" t="s">
        <v>201</v>
      </c>
      <c r="D122" s="732">
        <v>3</v>
      </c>
      <c r="E122" s="730" t="s">
        <v>202</v>
      </c>
      <c r="F122" s="694" t="s">
        <v>203</v>
      </c>
      <c r="G122" s="694" t="s">
        <v>24</v>
      </c>
      <c r="H122" s="769" t="s">
        <v>21</v>
      </c>
      <c r="I122" s="270"/>
      <c r="J122" s="270"/>
      <c r="K122" s="270"/>
    </row>
    <row r="123" spans="1:11" s="684" customFormat="1" hidden="1">
      <c r="A123" s="692" t="s">
        <v>194</v>
      </c>
      <c r="B123" s="692">
        <v>3</v>
      </c>
      <c r="C123" s="729" t="s">
        <v>204</v>
      </c>
      <c r="D123" s="732">
        <v>3</v>
      </c>
      <c r="E123" s="730" t="s">
        <v>205</v>
      </c>
      <c r="F123" s="729" t="s">
        <v>202</v>
      </c>
      <c r="G123" s="729" t="s">
        <v>31</v>
      </c>
      <c r="H123" s="769" t="s">
        <v>16</v>
      </c>
      <c r="I123" s="270"/>
      <c r="J123" s="270"/>
      <c r="K123" s="270"/>
    </row>
    <row r="124" spans="1:11" s="684" customFormat="1" hidden="1">
      <c r="A124" s="692" t="s">
        <v>206</v>
      </c>
      <c r="B124" s="692">
        <v>3</v>
      </c>
      <c r="C124" s="729" t="s">
        <v>195</v>
      </c>
      <c r="D124" s="732">
        <v>3</v>
      </c>
      <c r="E124" s="729" t="s">
        <v>196</v>
      </c>
      <c r="F124" s="730" t="s">
        <v>197</v>
      </c>
      <c r="G124" s="730" t="s">
        <v>37</v>
      </c>
      <c r="H124" s="769" t="s">
        <v>16</v>
      </c>
      <c r="I124" s="270"/>
      <c r="J124" s="270"/>
      <c r="K124" s="270"/>
    </row>
    <row r="125" spans="1:11" s="684" customFormat="1" hidden="1">
      <c r="A125" s="692" t="s">
        <v>206</v>
      </c>
      <c r="B125" s="692">
        <v>3</v>
      </c>
      <c r="C125" s="729" t="s">
        <v>198</v>
      </c>
      <c r="D125" s="732">
        <v>3</v>
      </c>
      <c r="E125" s="730" t="s">
        <v>191</v>
      </c>
      <c r="F125" s="694" t="s">
        <v>199</v>
      </c>
      <c r="G125" s="695" t="s">
        <v>37</v>
      </c>
      <c r="H125" s="769" t="s">
        <v>21</v>
      </c>
      <c r="I125" s="270"/>
      <c r="J125" s="270"/>
      <c r="K125" s="270"/>
    </row>
    <row r="126" spans="1:11" s="684" customFormat="1" hidden="1">
      <c r="A126" s="692" t="s">
        <v>206</v>
      </c>
      <c r="B126" s="692">
        <v>3</v>
      </c>
      <c r="C126" s="729" t="s">
        <v>200</v>
      </c>
      <c r="D126" s="732">
        <v>3</v>
      </c>
      <c r="E126" s="729" t="s">
        <v>189</v>
      </c>
      <c r="F126" s="730" t="s">
        <v>191</v>
      </c>
      <c r="G126" s="730" t="s">
        <v>37</v>
      </c>
      <c r="H126" s="769" t="s">
        <v>39</v>
      </c>
      <c r="I126" s="270"/>
      <c r="J126" s="270"/>
      <c r="K126" s="270"/>
    </row>
    <row r="127" spans="1:11" s="684" customFormat="1" hidden="1">
      <c r="A127" s="692" t="s">
        <v>206</v>
      </c>
      <c r="B127" s="692">
        <v>3</v>
      </c>
      <c r="C127" s="729" t="s">
        <v>201</v>
      </c>
      <c r="D127" s="732">
        <v>3</v>
      </c>
      <c r="E127" s="730" t="s">
        <v>202</v>
      </c>
      <c r="F127" s="694" t="s">
        <v>203</v>
      </c>
      <c r="G127" s="694" t="s">
        <v>43</v>
      </c>
      <c r="H127" s="769" t="s">
        <v>44</v>
      </c>
      <c r="I127" s="270"/>
      <c r="J127" s="270"/>
      <c r="K127" s="270"/>
    </row>
    <row r="128" spans="1:11" s="684" customFormat="1" hidden="1">
      <c r="A128" s="692" t="s">
        <v>206</v>
      </c>
      <c r="B128" s="692">
        <v>3</v>
      </c>
      <c r="C128" s="729" t="s">
        <v>204</v>
      </c>
      <c r="D128" s="732">
        <v>3</v>
      </c>
      <c r="E128" s="730" t="s">
        <v>205</v>
      </c>
      <c r="F128" s="729" t="s">
        <v>202</v>
      </c>
      <c r="G128" s="729" t="s">
        <v>43</v>
      </c>
      <c r="H128" s="695" t="s">
        <v>45</v>
      </c>
      <c r="I128" s="270"/>
      <c r="J128" s="270"/>
      <c r="K128" s="270"/>
    </row>
    <row r="129" spans="1:11" s="685" customFormat="1" hidden="1">
      <c r="A129" s="735"/>
      <c r="B129" s="735"/>
      <c r="D129" s="735"/>
    </row>
    <row r="130" spans="1:11" s="685" customFormat="1">
      <c r="A130" s="735"/>
      <c r="B130" s="735"/>
      <c r="D130" s="735"/>
    </row>
    <row r="131" spans="1:11" s="685" customFormat="1">
      <c r="A131" s="735"/>
      <c r="B131" s="735"/>
      <c r="D131" s="735"/>
    </row>
    <row r="132" spans="1:11" s="336" customFormat="1" hidden="1">
      <c r="A132" s="736" t="s">
        <v>207</v>
      </c>
      <c r="B132" s="737">
        <v>1</v>
      </c>
      <c r="C132" s="738" t="s">
        <v>161</v>
      </c>
      <c r="D132" s="739">
        <v>3</v>
      </c>
      <c r="E132" s="325" t="s">
        <v>208</v>
      </c>
      <c r="F132" s="327" t="s">
        <v>209</v>
      </c>
      <c r="G132" s="709" t="s">
        <v>37</v>
      </c>
      <c r="H132" s="709"/>
      <c r="I132" s="709"/>
      <c r="J132" s="709"/>
      <c r="K132" s="709"/>
    </row>
    <row r="133" spans="1:11" s="336" customFormat="1" hidden="1">
      <c r="A133" s="736" t="s">
        <v>207</v>
      </c>
      <c r="B133" s="737">
        <v>1</v>
      </c>
      <c r="C133" s="738" t="s">
        <v>210</v>
      </c>
      <c r="D133" s="739">
        <v>3</v>
      </c>
      <c r="E133" s="325" t="s">
        <v>211</v>
      </c>
      <c r="F133" s="327" t="s">
        <v>212</v>
      </c>
      <c r="G133" s="709" t="s">
        <v>37</v>
      </c>
      <c r="H133" s="709"/>
      <c r="I133" s="709"/>
      <c r="J133" s="709"/>
      <c r="K133" s="709"/>
    </row>
    <row r="134" spans="1:11" s="336" customFormat="1" hidden="1">
      <c r="A134" s="736" t="s">
        <v>207</v>
      </c>
      <c r="B134" s="737">
        <v>1</v>
      </c>
      <c r="C134" s="738" t="s">
        <v>213</v>
      </c>
      <c r="D134" s="739">
        <v>3</v>
      </c>
      <c r="E134" s="325" t="s">
        <v>214</v>
      </c>
      <c r="F134" s="327" t="s">
        <v>215</v>
      </c>
      <c r="G134" s="709" t="s">
        <v>37</v>
      </c>
      <c r="H134" s="709"/>
      <c r="I134" s="709"/>
      <c r="J134" s="709"/>
      <c r="K134" s="709"/>
    </row>
    <row r="135" spans="1:11" s="336" customFormat="1" hidden="1">
      <c r="A135" s="736" t="s">
        <v>207</v>
      </c>
      <c r="B135" s="737">
        <v>1</v>
      </c>
      <c r="C135" s="738" t="s">
        <v>68</v>
      </c>
      <c r="D135" s="739">
        <v>3</v>
      </c>
      <c r="E135" s="325" t="s">
        <v>216</v>
      </c>
      <c r="F135" s="327" t="s">
        <v>217</v>
      </c>
      <c r="G135" s="709" t="s">
        <v>43</v>
      </c>
      <c r="H135" s="709"/>
      <c r="I135" s="709"/>
      <c r="J135" s="709"/>
      <c r="K135" s="709"/>
    </row>
    <row r="136" spans="1:11" s="336" customFormat="1" hidden="1">
      <c r="A136" s="736" t="s">
        <v>207</v>
      </c>
      <c r="B136" s="737">
        <v>1</v>
      </c>
      <c r="C136" s="738" t="s">
        <v>81</v>
      </c>
      <c r="D136" s="739">
        <v>3</v>
      </c>
      <c r="E136" s="325" t="s">
        <v>218</v>
      </c>
      <c r="F136" s="327" t="s">
        <v>219</v>
      </c>
      <c r="G136" s="709" t="s">
        <v>43</v>
      </c>
      <c r="H136" s="709"/>
      <c r="I136" s="709"/>
      <c r="J136" s="709"/>
      <c r="K136" s="709"/>
    </row>
    <row r="137" spans="1:11" s="336" customFormat="1" hidden="1">
      <c r="A137" s="736" t="s">
        <v>220</v>
      </c>
      <c r="B137" s="737">
        <v>1</v>
      </c>
      <c r="C137" s="738" t="s">
        <v>81</v>
      </c>
      <c r="D137" s="739">
        <v>3</v>
      </c>
      <c r="E137" s="325" t="s">
        <v>218</v>
      </c>
      <c r="F137" s="327" t="s">
        <v>219</v>
      </c>
      <c r="G137" s="709" t="s">
        <v>37</v>
      </c>
      <c r="H137" s="709"/>
      <c r="I137" s="709"/>
      <c r="J137" s="709"/>
      <c r="K137" s="709"/>
    </row>
    <row r="138" spans="1:11" s="336" customFormat="1" hidden="1">
      <c r="A138" s="736" t="s">
        <v>220</v>
      </c>
      <c r="B138" s="737">
        <v>1</v>
      </c>
      <c r="C138" s="738" t="s">
        <v>213</v>
      </c>
      <c r="D138" s="739">
        <v>3</v>
      </c>
      <c r="E138" s="325" t="s">
        <v>214</v>
      </c>
      <c r="F138" s="327" t="s">
        <v>215</v>
      </c>
      <c r="G138" s="709" t="s">
        <v>37</v>
      </c>
      <c r="H138" s="709"/>
      <c r="I138" s="709"/>
      <c r="J138" s="709"/>
      <c r="K138" s="709"/>
    </row>
    <row r="139" spans="1:11" s="336" customFormat="1" hidden="1">
      <c r="A139" s="736" t="s">
        <v>220</v>
      </c>
      <c r="B139" s="737">
        <v>1</v>
      </c>
      <c r="C139" s="738" t="s">
        <v>210</v>
      </c>
      <c r="D139" s="739">
        <v>3</v>
      </c>
      <c r="E139" s="325" t="s">
        <v>211</v>
      </c>
      <c r="F139" s="327" t="s">
        <v>212</v>
      </c>
      <c r="G139" s="709" t="s">
        <v>37</v>
      </c>
      <c r="H139" s="709"/>
      <c r="I139" s="709"/>
      <c r="J139" s="709"/>
      <c r="K139" s="709"/>
    </row>
    <row r="140" spans="1:11" s="336" customFormat="1" hidden="1">
      <c r="A140" s="736" t="s">
        <v>220</v>
      </c>
      <c r="B140" s="737">
        <v>1</v>
      </c>
      <c r="C140" s="738" t="s">
        <v>68</v>
      </c>
      <c r="D140" s="739">
        <v>3</v>
      </c>
      <c r="E140" s="325" t="s">
        <v>216</v>
      </c>
      <c r="F140" s="327" t="s">
        <v>217</v>
      </c>
      <c r="G140" s="709" t="s">
        <v>43</v>
      </c>
      <c r="H140" s="709"/>
      <c r="I140" s="709"/>
      <c r="J140" s="709"/>
      <c r="K140" s="709"/>
    </row>
    <row r="141" spans="1:11" s="336" customFormat="1" hidden="1">
      <c r="A141" s="736" t="s">
        <v>220</v>
      </c>
      <c r="B141" s="737">
        <v>1</v>
      </c>
      <c r="C141" s="738" t="s">
        <v>161</v>
      </c>
      <c r="D141" s="739">
        <v>3</v>
      </c>
      <c r="E141" s="325" t="s">
        <v>208</v>
      </c>
      <c r="F141" s="327" t="s">
        <v>209</v>
      </c>
      <c r="G141" s="709" t="s">
        <v>43</v>
      </c>
      <c r="H141" s="709"/>
      <c r="I141" s="709"/>
      <c r="J141" s="709"/>
      <c r="K141" s="709"/>
    </row>
    <row r="142" spans="1:11" s="336" customFormat="1" hidden="1">
      <c r="A142" s="736" t="s">
        <v>221</v>
      </c>
      <c r="B142" s="737">
        <v>3</v>
      </c>
      <c r="C142" s="327" t="s">
        <v>222</v>
      </c>
      <c r="D142" s="739">
        <v>3</v>
      </c>
      <c r="E142" s="325" t="s">
        <v>218</v>
      </c>
      <c r="F142" s="325" t="s">
        <v>211</v>
      </c>
      <c r="G142" s="709" t="s">
        <v>37</v>
      </c>
      <c r="H142" s="709"/>
      <c r="I142" s="709"/>
      <c r="J142" s="709"/>
      <c r="K142" s="709"/>
    </row>
    <row r="143" spans="1:11" s="336" customFormat="1" hidden="1">
      <c r="A143" s="736" t="s">
        <v>221</v>
      </c>
      <c r="B143" s="737">
        <v>3</v>
      </c>
      <c r="C143" s="738" t="s">
        <v>223</v>
      </c>
      <c r="D143" s="739">
        <v>3</v>
      </c>
      <c r="E143" s="325" t="s">
        <v>224</v>
      </c>
      <c r="F143" s="327" t="s">
        <v>225</v>
      </c>
      <c r="G143" s="709" t="s">
        <v>37</v>
      </c>
      <c r="H143" s="709"/>
      <c r="I143" s="709"/>
      <c r="J143" s="709"/>
      <c r="K143" s="709"/>
    </row>
    <row r="144" spans="1:11" s="336" customFormat="1" hidden="1">
      <c r="A144" s="736" t="s">
        <v>221</v>
      </c>
      <c r="B144" s="737">
        <v>3</v>
      </c>
      <c r="C144" s="738" t="s">
        <v>226</v>
      </c>
      <c r="D144" s="739">
        <v>3</v>
      </c>
      <c r="E144" s="325" t="s">
        <v>224</v>
      </c>
      <c r="F144" s="327" t="s">
        <v>225</v>
      </c>
      <c r="G144" s="709" t="s">
        <v>37</v>
      </c>
      <c r="H144" s="709"/>
      <c r="I144" s="709"/>
      <c r="J144" s="709"/>
      <c r="K144" s="709"/>
    </row>
    <row r="145" spans="1:11" s="336" customFormat="1" hidden="1">
      <c r="A145" s="736" t="s">
        <v>221</v>
      </c>
      <c r="B145" s="737">
        <v>3</v>
      </c>
      <c r="C145" s="738" t="s">
        <v>227</v>
      </c>
      <c r="D145" s="739">
        <v>3</v>
      </c>
      <c r="E145" s="325" t="s">
        <v>228</v>
      </c>
      <c r="F145" s="327" t="s">
        <v>229</v>
      </c>
      <c r="G145" s="709" t="s">
        <v>43</v>
      </c>
      <c r="H145" s="709"/>
      <c r="I145" s="709"/>
      <c r="J145" s="709"/>
      <c r="K145" s="709"/>
    </row>
    <row r="146" spans="1:11" s="685" customFormat="1" hidden="1">
      <c r="A146" s="740"/>
      <c r="B146" s="741"/>
      <c r="C146" s="742"/>
      <c r="D146" s="743"/>
      <c r="E146" s="744"/>
      <c r="F146" s="745"/>
      <c r="G146" s="746"/>
      <c r="H146" s="746"/>
      <c r="I146" s="746"/>
      <c r="J146" s="746"/>
      <c r="K146" s="746"/>
    </row>
    <row r="147" spans="1:11" s="336" customFormat="1" hidden="1">
      <c r="A147" s="736" t="s">
        <v>230</v>
      </c>
      <c r="B147" s="736">
        <v>1</v>
      </c>
      <c r="C147" s="747" t="s">
        <v>81</v>
      </c>
      <c r="D147" s="748">
        <v>2</v>
      </c>
      <c r="E147" s="325" t="s">
        <v>184</v>
      </c>
      <c r="F147" s="327" t="s">
        <v>231</v>
      </c>
      <c r="G147" s="709" t="s">
        <v>37</v>
      </c>
      <c r="H147" s="709"/>
      <c r="I147" s="709"/>
      <c r="J147" s="709"/>
      <c r="K147" s="709"/>
    </row>
    <row r="148" spans="1:11" s="336" customFormat="1" hidden="1">
      <c r="A148" s="736" t="s">
        <v>230</v>
      </c>
      <c r="B148" s="736">
        <v>1</v>
      </c>
      <c r="C148" s="749" t="s">
        <v>232</v>
      </c>
      <c r="D148" s="748">
        <v>2</v>
      </c>
      <c r="E148" s="325" t="s">
        <v>233</v>
      </c>
      <c r="F148" s="327" t="s">
        <v>234</v>
      </c>
      <c r="G148" s="709" t="s">
        <v>37</v>
      </c>
      <c r="H148" s="709"/>
      <c r="I148" s="709"/>
      <c r="J148" s="709"/>
      <c r="K148" s="709"/>
    </row>
    <row r="149" spans="1:11" s="336" customFormat="1" hidden="1">
      <c r="A149" s="736" t="s">
        <v>230</v>
      </c>
      <c r="B149" s="736">
        <v>1</v>
      </c>
      <c r="C149" s="749" t="s">
        <v>235</v>
      </c>
      <c r="D149" s="748">
        <v>2</v>
      </c>
      <c r="E149" s="325" t="s">
        <v>168</v>
      </c>
      <c r="F149" s="327" t="s">
        <v>236</v>
      </c>
      <c r="G149" s="709" t="s">
        <v>37</v>
      </c>
      <c r="H149" s="709"/>
      <c r="I149" s="709"/>
      <c r="J149" s="709"/>
      <c r="K149" s="709"/>
    </row>
    <row r="150" spans="1:11" s="336" customFormat="1" hidden="1">
      <c r="A150" s="736" t="s">
        <v>230</v>
      </c>
      <c r="B150" s="736">
        <v>1</v>
      </c>
      <c r="C150" s="749" t="s">
        <v>188</v>
      </c>
      <c r="D150" s="748">
        <v>2</v>
      </c>
      <c r="E150" s="325" t="s">
        <v>237</v>
      </c>
      <c r="F150" s="327" t="s">
        <v>238</v>
      </c>
      <c r="G150" s="709" t="s">
        <v>43</v>
      </c>
      <c r="H150" s="709"/>
      <c r="I150" s="709"/>
      <c r="J150" s="709"/>
      <c r="K150" s="709"/>
    </row>
    <row r="151" spans="1:11" s="336" customFormat="1" hidden="1">
      <c r="A151" s="736" t="s">
        <v>230</v>
      </c>
      <c r="B151" s="736">
        <v>1</v>
      </c>
      <c r="C151" s="747" t="s">
        <v>190</v>
      </c>
      <c r="D151" s="748">
        <v>3</v>
      </c>
      <c r="E151" s="325" t="s">
        <v>239</v>
      </c>
      <c r="F151" s="327" t="s">
        <v>240</v>
      </c>
      <c r="G151" s="709" t="s">
        <v>43</v>
      </c>
      <c r="H151" s="709"/>
      <c r="I151" s="709"/>
      <c r="J151" s="709"/>
      <c r="K151" s="709"/>
    </row>
    <row r="152" spans="1:11" s="336" customFormat="1" hidden="1">
      <c r="A152" s="736" t="s">
        <v>230</v>
      </c>
      <c r="B152" s="736">
        <v>1</v>
      </c>
      <c r="C152" s="749" t="s">
        <v>195</v>
      </c>
      <c r="D152" s="748">
        <v>2</v>
      </c>
      <c r="E152" s="325" t="s">
        <v>241</v>
      </c>
      <c r="F152" s="327" t="s">
        <v>242</v>
      </c>
      <c r="G152" s="709" t="s">
        <v>43</v>
      </c>
      <c r="H152" s="709"/>
      <c r="I152" s="709"/>
      <c r="J152" s="709"/>
      <c r="K152" s="709"/>
    </row>
    <row r="153" spans="1:11" s="336" customFormat="1" hidden="1">
      <c r="A153" s="736" t="s">
        <v>243</v>
      </c>
      <c r="B153" s="736">
        <v>1</v>
      </c>
      <c r="C153" s="747" t="s">
        <v>81</v>
      </c>
      <c r="D153" s="748">
        <v>2</v>
      </c>
      <c r="E153" s="325" t="s">
        <v>184</v>
      </c>
      <c r="F153" s="327" t="s">
        <v>231</v>
      </c>
      <c r="G153" s="709" t="s">
        <v>37</v>
      </c>
      <c r="H153" s="709"/>
      <c r="I153" s="709"/>
      <c r="J153" s="709"/>
      <c r="K153" s="709"/>
    </row>
    <row r="154" spans="1:11" s="336" customFormat="1" hidden="1">
      <c r="A154" s="736" t="s">
        <v>243</v>
      </c>
      <c r="B154" s="736">
        <v>1</v>
      </c>
      <c r="C154" s="749" t="s">
        <v>232</v>
      </c>
      <c r="D154" s="748">
        <v>2</v>
      </c>
      <c r="E154" s="325" t="s">
        <v>233</v>
      </c>
      <c r="F154" s="327" t="s">
        <v>234</v>
      </c>
      <c r="G154" s="709" t="s">
        <v>37</v>
      </c>
      <c r="H154" s="709"/>
      <c r="I154" s="709"/>
      <c r="J154" s="709"/>
      <c r="K154" s="709"/>
    </row>
    <row r="155" spans="1:11" s="336" customFormat="1" hidden="1">
      <c r="A155" s="736" t="s">
        <v>243</v>
      </c>
      <c r="B155" s="736">
        <v>1</v>
      </c>
      <c r="C155" s="749" t="s">
        <v>235</v>
      </c>
      <c r="D155" s="748">
        <v>2</v>
      </c>
      <c r="E155" s="325" t="s">
        <v>168</v>
      </c>
      <c r="F155" s="327" t="s">
        <v>236</v>
      </c>
      <c r="G155" s="709" t="s">
        <v>37</v>
      </c>
      <c r="H155" s="709"/>
      <c r="I155" s="709"/>
      <c r="J155" s="709"/>
      <c r="K155" s="709"/>
    </row>
    <row r="156" spans="1:11" s="336" customFormat="1" hidden="1">
      <c r="A156" s="736" t="s">
        <v>243</v>
      </c>
      <c r="B156" s="736">
        <v>1</v>
      </c>
      <c r="C156" s="749" t="s">
        <v>188</v>
      </c>
      <c r="D156" s="748">
        <v>2</v>
      </c>
      <c r="E156" s="325" t="s">
        <v>237</v>
      </c>
      <c r="F156" s="327" t="s">
        <v>238</v>
      </c>
      <c r="G156" s="709" t="s">
        <v>43</v>
      </c>
      <c r="H156" s="709"/>
      <c r="I156" s="709"/>
      <c r="J156" s="709"/>
      <c r="K156" s="709"/>
    </row>
    <row r="157" spans="1:11" s="336" customFormat="1" hidden="1">
      <c r="A157" s="736" t="s">
        <v>243</v>
      </c>
      <c r="B157" s="736">
        <v>1</v>
      </c>
      <c r="C157" s="747" t="s">
        <v>190</v>
      </c>
      <c r="D157" s="748">
        <v>3</v>
      </c>
      <c r="E157" s="325" t="s">
        <v>239</v>
      </c>
      <c r="F157" s="327" t="s">
        <v>244</v>
      </c>
      <c r="G157" s="709" t="s">
        <v>43</v>
      </c>
      <c r="H157" s="709"/>
      <c r="I157" s="709"/>
      <c r="J157" s="709"/>
      <c r="K157" s="709"/>
    </row>
    <row r="158" spans="1:11" s="336" customFormat="1" hidden="1">
      <c r="A158" s="736" t="s">
        <v>243</v>
      </c>
      <c r="B158" s="736">
        <v>1</v>
      </c>
      <c r="C158" s="749" t="s">
        <v>195</v>
      </c>
      <c r="D158" s="748">
        <v>2</v>
      </c>
      <c r="E158" s="325" t="s">
        <v>241</v>
      </c>
      <c r="F158" s="327" t="s">
        <v>242</v>
      </c>
      <c r="G158" s="709" t="s">
        <v>43</v>
      </c>
      <c r="H158" s="709"/>
      <c r="I158" s="709"/>
      <c r="J158" s="709"/>
      <c r="K158" s="709"/>
    </row>
    <row r="159" spans="1:11" s="336" customFormat="1" hidden="1">
      <c r="A159" s="736" t="s">
        <v>245</v>
      </c>
      <c r="B159" s="736">
        <v>1</v>
      </c>
      <c r="C159" s="747" t="s">
        <v>81</v>
      </c>
      <c r="D159" s="748">
        <v>2</v>
      </c>
      <c r="E159" s="325" t="s">
        <v>246</v>
      </c>
      <c r="F159" s="327" t="s">
        <v>169</v>
      </c>
      <c r="G159" s="709" t="s">
        <v>15</v>
      </c>
      <c r="H159" s="709"/>
      <c r="I159" s="709"/>
      <c r="J159" s="709"/>
      <c r="K159" s="709"/>
    </row>
    <row r="160" spans="1:11" s="336" customFormat="1" hidden="1">
      <c r="A160" s="736" t="s">
        <v>245</v>
      </c>
      <c r="B160" s="736">
        <v>1</v>
      </c>
      <c r="C160" s="749" t="s">
        <v>232</v>
      </c>
      <c r="D160" s="748">
        <v>2</v>
      </c>
      <c r="E160" s="325" t="s">
        <v>166</v>
      </c>
      <c r="F160" s="327" t="s">
        <v>246</v>
      </c>
      <c r="G160" s="709" t="s">
        <v>15</v>
      </c>
      <c r="H160" s="709"/>
      <c r="I160" s="709"/>
      <c r="J160" s="709"/>
      <c r="K160" s="709"/>
    </row>
    <row r="161" spans="1:11" s="336" customFormat="1" hidden="1">
      <c r="A161" s="736" t="s">
        <v>245</v>
      </c>
      <c r="B161" s="736">
        <v>1</v>
      </c>
      <c r="C161" s="749" t="s">
        <v>235</v>
      </c>
      <c r="D161" s="748">
        <v>2</v>
      </c>
      <c r="E161" s="325" t="s">
        <v>168</v>
      </c>
      <c r="F161" s="327" t="s">
        <v>236</v>
      </c>
      <c r="G161" s="709" t="s">
        <v>15</v>
      </c>
      <c r="H161" s="709"/>
      <c r="I161" s="709"/>
      <c r="J161" s="709"/>
      <c r="K161" s="709"/>
    </row>
    <row r="162" spans="1:11" s="336" customFormat="1" hidden="1">
      <c r="A162" s="736" t="s">
        <v>245</v>
      </c>
      <c r="B162" s="736">
        <v>1</v>
      </c>
      <c r="C162" s="749" t="s">
        <v>188</v>
      </c>
      <c r="D162" s="748">
        <v>2</v>
      </c>
      <c r="E162" s="325" t="s">
        <v>169</v>
      </c>
      <c r="F162" s="327" t="s">
        <v>187</v>
      </c>
      <c r="G162" s="709" t="s">
        <v>24</v>
      </c>
      <c r="H162" s="709"/>
      <c r="I162" s="709"/>
      <c r="J162" s="709"/>
      <c r="K162" s="709"/>
    </row>
    <row r="163" spans="1:11" s="336" customFormat="1" hidden="1">
      <c r="A163" s="736" t="s">
        <v>245</v>
      </c>
      <c r="B163" s="736">
        <v>1</v>
      </c>
      <c r="C163" s="747" t="s">
        <v>190</v>
      </c>
      <c r="D163" s="748">
        <v>3</v>
      </c>
      <c r="E163" s="325" t="s">
        <v>239</v>
      </c>
      <c r="F163" s="327" t="s">
        <v>244</v>
      </c>
      <c r="G163" s="709" t="s">
        <v>24</v>
      </c>
      <c r="H163" s="709"/>
      <c r="I163" s="709"/>
      <c r="J163" s="709"/>
      <c r="K163" s="709"/>
    </row>
    <row r="164" spans="1:11" s="336" customFormat="1" hidden="1">
      <c r="A164" s="736" t="s">
        <v>245</v>
      </c>
      <c r="B164" s="736">
        <v>1</v>
      </c>
      <c r="C164" s="749" t="s">
        <v>195</v>
      </c>
      <c r="D164" s="748">
        <v>2</v>
      </c>
      <c r="E164" s="325" t="s">
        <v>241</v>
      </c>
      <c r="F164" s="327" t="s">
        <v>242</v>
      </c>
      <c r="G164" s="709" t="s">
        <v>24</v>
      </c>
      <c r="H164" s="709"/>
      <c r="I164" s="709"/>
      <c r="J164" s="709"/>
      <c r="K164" s="709"/>
    </row>
    <row r="165" spans="1:11" s="336" customFormat="1" hidden="1">
      <c r="A165" s="736" t="s">
        <v>194</v>
      </c>
      <c r="B165" s="736">
        <v>3</v>
      </c>
      <c r="C165" s="749" t="s">
        <v>247</v>
      </c>
      <c r="D165" s="748">
        <v>2</v>
      </c>
      <c r="E165" s="325" t="s">
        <v>248</v>
      </c>
      <c r="F165" s="327" t="s">
        <v>249</v>
      </c>
      <c r="G165" s="709" t="s">
        <v>43</v>
      </c>
      <c r="H165" s="709"/>
      <c r="I165" s="709"/>
      <c r="J165" s="709"/>
      <c r="K165" s="709"/>
    </row>
    <row r="166" spans="1:11" s="336" customFormat="1" hidden="1">
      <c r="A166" s="736" t="s">
        <v>194</v>
      </c>
      <c r="B166" s="736">
        <v>3</v>
      </c>
      <c r="C166" s="749" t="s">
        <v>250</v>
      </c>
      <c r="D166" s="748">
        <v>2</v>
      </c>
      <c r="E166" s="325" t="s">
        <v>236</v>
      </c>
      <c r="F166" s="327" t="s">
        <v>251</v>
      </c>
      <c r="G166" s="709" t="s">
        <v>37</v>
      </c>
      <c r="H166" s="709"/>
      <c r="I166" s="709"/>
      <c r="J166" s="709"/>
      <c r="K166" s="709"/>
    </row>
    <row r="167" spans="1:11" s="336" customFormat="1" hidden="1">
      <c r="A167" s="736" t="s">
        <v>194</v>
      </c>
      <c r="B167" s="736">
        <v>3</v>
      </c>
      <c r="C167" s="747" t="s">
        <v>252</v>
      </c>
      <c r="D167" s="748">
        <v>2</v>
      </c>
      <c r="E167" s="325" t="s">
        <v>237</v>
      </c>
      <c r="F167" s="327" t="s">
        <v>242</v>
      </c>
      <c r="G167" s="709" t="s">
        <v>43</v>
      </c>
      <c r="H167" s="709"/>
      <c r="I167" s="709"/>
      <c r="J167" s="709"/>
      <c r="K167" s="709"/>
    </row>
    <row r="168" spans="1:11" s="336" customFormat="1" hidden="1">
      <c r="A168" s="736" t="s">
        <v>194</v>
      </c>
      <c r="B168" s="736">
        <v>3</v>
      </c>
      <c r="C168" s="749" t="s">
        <v>253</v>
      </c>
      <c r="D168" s="748">
        <v>2</v>
      </c>
      <c r="E168" s="325" t="s">
        <v>254</v>
      </c>
      <c r="F168" s="327" t="s">
        <v>255</v>
      </c>
      <c r="G168" s="709" t="s">
        <v>43</v>
      </c>
      <c r="H168" s="709"/>
      <c r="I168" s="709"/>
      <c r="J168" s="709"/>
      <c r="K168" s="709"/>
    </row>
    <row r="169" spans="1:11" s="336" customFormat="1" hidden="1">
      <c r="A169" s="736" t="s">
        <v>194</v>
      </c>
      <c r="B169" s="736">
        <v>3</v>
      </c>
      <c r="C169" s="749" t="s">
        <v>256</v>
      </c>
      <c r="D169" s="748">
        <v>2</v>
      </c>
      <c r="E169" s="325" t="s">
        <v>251</v>
      </c>
      <c r="F169" s="327" t="s">
        <v>236</v>
      </c>
      <c r="G169" s="709" t="s">
        <v>37</v>
      </c>
      <c r="H169" s="709"/>
      <c r="I169" s="709"/>
      <c r="J169" s="709"/>
      <c r="K169" s="709"/>
    </row>
    <row r="170" spans="1:11" s="336" customFormat="1" hidden="1">
      <c r="A170" s="736" t="s">
        <v>194</v>
      </c>
      <c r="B170" s="736">
        <v>3</v>
      </c>
      <c r="C170" s="749" t="s">
        <v>257</v>
      </c>
      <c r="D170" s="748">
        <v>2</v>
      </c>
      <c r="E170" s="325" t="s">
        <v>258</v>
      </c>
      <c r="F170" s="327" t="s">
        <v>236</v>
      </c>
      <c r="G170" s="709" t="s">
        <v>37</v>
      </c>
      <c r="H170" s="709"/>
      <c r="I170" s="709"/>
      <c r="J170" s="709"/>
      <c r="K170" s="709"/>
    </row>
    <row r="171" spans="1:11" s="336" customFormat="1" hidden="1">
      <c r="A171" s="736" t="s">
        <v>206</v>
      </c>
      <c r="B171" s="736">
        <v>3</v>
      </c>
      <c r="C171" s="749" t="s">
        <v>247</v>
      </c>
      <c r="D171" s="748">
        <v>2</v>
      </c>
      <c r="E171" s="325" t="s">
        <v>248</v>
      </c>
      <c r="F171" s="327" t="s">
        <v>249</v>
      </c>
      <c r="G171" s="709" t="s">
        <v>43</v>
      </c>
      <c r="H171" s="709"/>
      <c r="I171" s="709"/>
      <c r="J171" s="709"/>
      <c r="K171" s="709"/>
    </row>
    <row r="172" spans="1:11" s="336" customFormat="1" hidden="1">
      <c r="A172" s="736" t="s">
        <v>206</v>
      </c>
      <c r="B172" s="736">
        <v>3</v>
      </c>
      <c r="C172" s="749" t="s">
        <v>250</v>
      </c>
      <c r="D172" s="748">
        <v>2</v>
      </c>
      <c r="E172" s="325" t="s">
        <v>236</v>
      </c>
      <c r="F172" s="327" t="s">
        <v>251</v>
      </c>
      <c r="G172" s="709" t="s">
        <v>37</v>
      </c>
      <c r="H172" s="709"/>
      <c r="I172" s="709"/>
      <c r="J172" s="709"/>
      <c r="K172" s="709"/>
    </row>
    <row r="173" spans="1:11" s="336" customFormat="1" hidden="1">
      <c r="A173" s="736" t="s">
        <v>206</v>
      </c>
      <c r="B173" s="736">
        <v>3</v>
      </c>
      <c r="C173" s="747" t="s">
        <v>252</v>
      </c>
      <c r="D173" s="748">
        <v>2</v>
      </c>
      <c r="E173" s="325" t="s">
        <v>237</v>
      </c>
      <c r="F173" s="327" t="s">
        <v>242</v>
      </c>
      <c r="G173" s="709" t="s">
        <v>43</v>
      </c>
      <c r="H173" s="709"/>
      <c r="I173" s="709"/>
      <c r="J173" s="709"/>
      <c r="K173" s="709"/>
    </row>
    <row r="174" spans="1:11" s="336" customFormat="1" hidden="1">
      <c r="A174" s="736" t="s">
        <v>206</v>
      </c>
      <c r="B174" s="736">
        <v>3</v>
      </c>
      <c r="C174" s="749" t="s">
        <v>253</v>
      </c>
      <c r="D174" s="748">
        <v>2</v>
      </c>
      <c r="E174" s="325" t="s">
        <v>254</v>
      </c>
      <c r="F174" s="327" t="s">
        <v>255</v>
      </c>
      <c r="G174" s="709" t="s">
        <v>43</v>
      </c>
      <c r="H174" s="709"/>
      <c r="I174" s="709"/>
      <c r="J174" s="709"/>
      <c r="K174" s="709"/>
    </row>
    <row r="175" spans="1:11" s="336" customFormat="1" hidden="1">
      <c r="A175" s="736" t="s">
        <v>206</v>
      </c>
      <c r="B175" s="736">
        <v>3</v>
      </c>
      <c r="C175" s="749" t="s">
        <v>256</v>
      </c>
      <c r="D175" s="748">
        <v>2</v>
      </c>
      <c r="E175" s="325" t="s">
        <v>251</v>
      </c>
      <c r="F175" s="327" t="s">
        <v>236</v>
      </c>
      <c r="G175" s="709" t="s">
        <v>37</v>
      </c>
      <c r="H175" s="709"/>
      <c r="I175" s="709"/>
      <c r="J175" s="709"/>
      <c r="K175" s="709"/>
    </row>
    <row r="176" spans="1:11" s="336" customFormat="1" hidden="1">
      <c r="A176" s="736" t="s">
        <v>206</v>
      </c>
      <c r="B176" s="736">
        <v>3</v>
      </c>
      <c r="C176" s="749" t="s">
        <v>257</v>
      </c>
      <c r="D176" s="748">
        <v>2</v>
      </c>
      <c r="E176" s="325" t="s">
        <v>258</v>
      </c>
      <c r="F176" s="327" t="s">
        <v>236</v>
      </c>
      <c r="G176" s="709" t="s">
        <v>37</v>
      </c>
      <c r="H176" s="709"/>
      <c r="I176" s="709"/>
      <c r="J176" s="709"/>
      <c r="K176" s="709"/>
    </row>
    <row r="177" spans="1:11" s="685" customFormat="1" hidden="1">
      <c r="A177" s="740"/>
      <c r="B177" s="740"/>
      <c r="C177" s="750"/>
      <c r="D177" s="751"/>
      <c r="E177" s="744"/>
      <c r="F177" s="745"/>
      <c r="G177" s="752"/>
      <c r="H177" s="746"/>
      <c r="I177" s="746"/>
      <c r="J177" s="746"/>
      <c r="K177" s="746"/>
    </row>
    <row r="178" spans="1:11" s="336" customFormat="1" hidden="1">
      <c r="A178" s="736" t="s">
        <v>259</v>
      </c>
      <c r="B178" s="736">
        <v>1</v>
      </c>
      <c r="C178" s="749" t="s">
        <v>260</v>
      </c>
      <c r="D178" s="748">
        <v>3</v>
      </c>
      <c r="E178" s="753" t="s">
        <v>261</v>
      </c>
      <c r="F178" s="753" t="s">
        <v>231</v>
      </c>
      <c r="G178" s="709" t="s">
        <v>37</v>
      </c>
      <c r="H178" s="709"/>
      <c r="I178" s="709"/>
      <c r="J178" s="709"/>
      <c r="K178" s="709"/>
    </row>
    <row r="179" spans="1:11" s="336" customFormat="1" hidden="1">
      <c r="A179" s="736" t="s">
        <v>259</v>
      </c>
      <c r="B179" s="736">
        <v>1</v>
      </c>
      <c r="C179" s="747" t="s">
        <v>142</v>
      </c>
      <c r="D179" s="748">
        <v>3</v>
      </c>
      <c r="E179" s="753" t="s">
        <v>133</v>
      </c>
      <c r="F179" s="753" t="s">
        <v>238</v>
      </c>
      <c r="G179" s="709" t="s">
        <v>37</v>
      </c>
      <c r="H179" s="709"/>
      <c r="I179" s="709"/>
      <c r="J179" s="709"/>
      <c r="K179" s="709"/>
    </row>
    <row r="180" spans="1:11" s="336" customFormat="1" hidden="1">
      <c r="A180" s="736" t="s">
        <v>259</v>
      </c>
      <c r="B180" s="736">
        <v>1</v>
      </c>
      <c r="C180" s="749" t="s">
        <v>144</v>
      </c>
      <c r="D180" s="748">
        <v>3</v>
      </c>
      <c r="E180" s="753" t="s">
        <v>148</v>
      </c>
      <c r="F180" s="753" t="s">
        <v>149</v>
      </c>
      <c r="G180" s="709" t="s">
        <v>37</v>
      </c>
      <c r="H180" s="709"/>
      <c r="I180" s="709"/>
      <c r="J180" s="709"/>
      <c r="K180" s="709"/>
    </row>
    <row r="181" spans="1:11" s="336" customFormat="1" hidden="1">
      <c r="A181" s="736" t="s">
        <v>259</v>
      </c>
      <c r="B181" s="736">
        <v>1</v>
      </c>
      <c r="C181" s="749" t="s">
        <v>262</v>
      </c>
      <c r="D181" s="748">
        <v>3</v>
      </c>
      <c r="E181" s="753" t="s">
        <v>148</v>
      </c>
      <c r="F181" s="753" t="s">
        <v>149</v>
      </c>
      <c r="G181" s="709" t="s">
        <v>43</v>
      </c>
      <c r="H181" s="709"/>
      <c r="I181" s="709"/>
      <c r="J181" s="709"/>
      <c r="K181" s="709"/>
    </row>
    <row r="182" spans="1:11" s="336" customFormat="1" hidden="1">
      <c r="A182" s="736" t="s">
        <v>259</v>
      </c>
      <c r="B182" s="736">
        <v>1</v>
      </c>
      <c r="C182" s="749" t="s">
        <v>147</v>
      </c>
      <c r="D182" s="748">
        <v>3</v>
      </c>
      <c r="E182" s="753" t="s">
        <v>148</v>
      </c>
      <c r="F182" s="753" t="s">
        <v>149</v>
      </c>
      <c r="G182" s="709" t="s">
        <v>43</v>
      </c>
      <c r="H182" s="709"/>
      <c r="I182" s="709"/>
      <c r="J182" s="709"/>
      <c r="K182" s="709"/>
    </row>
    <row r="183" spans="1:11" s="336" customFormat="1" hidden="1">
      <c r="A183" s="736" t="s">
        <v>263</v>
      </c>
      <c r="B183" s="736">
        <v>3</v>
      </c>
      <c r="C183" s="747" t="s">
        <v>150</v>
      </c>
      <c r="D183" s="748">
        <v>3</v>
      </c>
      <c r="E183" s="754" t="s">
        <v>264</v>
      </c>
      <c r="F183" s="327" t="s">
        <v>152</v>
      </c>
      <c r="G183" s="709" t="s">
        <v>37</v>
      </c>
      <c r="H183" s="709"/>
      <c r="I183" s="709"/>
      <c r="J183" s="709"/>
      <c r="K183" s="709"/>
    </row>
    <row r="184" spans="1:11" s="336" customFormat="1" hidden="1">
      <c r="A184" s="736" t="s">
        <v>263</v>
      </c>
      <c r="B184" s="736">
        <v>3</v>
      </c>
      <c r="C184" s="749" t="s">
        <v>265</v>
      </c>
      <c r="D184" s="748">
        <v>3</v>
      </c>
      <c r="E184" s="753" t="s">
        <v>261</v>
      </c>
      <c r="F184" s="327" t="s">
        <v>266</v>
      </c>
      <c r="G184" s="709" t="s">
        <v>37</v>
      </c>
      <c r="H184" s="709"/>
      <c r="I184" s="709"/>
      <c r="J184" s="709"/>
      <c r="K184" s="709"/>
    </row>
    <row r="185" spans="1:11" s="336" customFormat="1" hidden="1">
      <c r="A185" s="736" t="s">
        <v>263</v>
      </c>
      <c r="B185" s="736">
        <v>3</v>
      </c>
      <c r="C185" s="749" t="s">
        <v>154</v>
      </c>
      <c r="D185" s="748">
        <v>3</v>
      </c>
      <c r="E185" s="753" t="s">
        <v>148</v>
      </c>
      <c r="F185" s="753" t="s">
        <v>149</v>
      </c>
      <c r="G185" s="709" t="s">
        <v>37</v>
      </c>
      <c r="H185" s="709"/>
      <c r="I185" s="709"/>
      <c r="J185" s="709"/>
      <c r="K185" s="709"/>
    </row>
    <row r="186" spans="1:11" s="336" customFormat="1" hidden="1">
      <c r="A186" s="736" t="s">
        <v>263</v>
      </c>
      <c r="B186" s="736">
        <v>3</v>
      </c>
      <c r="C186" s="749" t="s">
        <v>267</v>
      </c>
      <c r="D186" s="748">
        <v>3</v>
      </c>
      <c r="E186" s="754" t="s">
        <v>264</v>
      </c>
      <c r="F186" s="327" t="s">
        <v>152</v>
      </c>
      <c r="G186" s="709" t="s">
        <v>43</v>
      </c>
      <c r="H186" s="709"/>
      <c r="I186" s="709"/>
      <c r="J186" s="709"/>
      <c r="K186" s="709"/>
    </row>
    <row r="187" spans="1:11" s="336" customFormat="1" hidden="1">
      <c r="A187" s="736" t="s">
        <v>263</v>
      </c>
      <c r="B187" s="736">
        <v>3</v>
      </c>
      <c r="C187" s="747" t="s">
        <v>268</v>
      </c>
      <c r="D187" s="748">
        <v>3</v>
      </c>
      <c r="E187" s="753" t="s">
        <v>158</v>
      </c>
      <c r="F187" s="753" t="s">
        <v>133</v>
      </c>
      <c r="G187" s="709" t="s">
        <v>43</v>
      </c>
      <c r="H187" s="709"/>
      <c r="I187" s="709"/>
      <c r="J187" s="709"/>
      <c r="K187" s="709"/>
    </row>
    <row r="188" spans="1:11" s="685" customFormat="1" hidden="1">
      <c r="A188" s="740"/>
      <c r="B188" s="740"/>
      <c r="C188" s="755"/>
      <c r="D188" s="751"/>
      <c r="E188" s="756"/>
      <c r="F188" s="757"/>
      <c r="G188" s="758"/>
      <c r="H188" s="759"/>
      <c r="I188" s="759"/>
      <c r="J188" s="746"/>
      <c r="K188" s="746"/>
    </row>
    <row r="189" spans="1:11" s="336" customFormat="1" ht="31.5" hidden="1">
      <c r="A189" s="736" t="s">
        <v>269</v>
      </c>
      <c r="B189" s="737">
        <v>1</v>
      </c>
      <c r="C189" s="760" t="s">
        <v>270</v>
      </c>
      <c r="D189" s="761">
        <v>3</v>
      </c>
      <c r="E189" s="762" t="s">
        <v>271</v>
      </c>
      <c r="F189" s="762" t="s">
        <v>62</v>
      </c>
      <c r="G189" s="763" t="s">
        <v>15</v>
      </c>
      <c r="H189" s="763"/>
      <c r="I189" s="763"/>
      <c r="J189" s="764"/>
      <c r="K189" s="709"/>
    </row>
    <row r="190" spans="1:11" s="336" customFormat="1" ht="31.5" hidden="1">
      <c r="A190" s="736" t="s">
        <v>269</v>
      </c>
      <c r="B190" s="737">
        <v>1</v>
      </c>
      <c r="C190" s="760" t="s">
        <v>118</v>
      </c>
      <c r="D190" s="761">
        <v>3</v>
      </c>
      <c r="E190" s="762" t="s">
        <v>119</v>
      </c>
      <c r="F190" s="762" t="s">
        <v>48</v>
      </c>
      <c r="G190" s="763" t="s">
        <v>15</v>
      </c>
      <c r="H190" s="763"/>
      <c r="I190" s="762" t="s">
        <v>120</v>
      </c>
      <c r="J190" s="764"/>
      <c r="K190" s="709"/>
    </row>
    <row r="191" spans="1:11" s="336" customFormat="1" ht="15.75" hidden="1">
      <c r="A191" s="736" t="s">
        <v>269</v>
      </c>
      <c r="B191" s="737">
        <v>1</v>
      </c>
      <c r="C191" s="760" t="s">
        <v>272</v>
      </c>
      <c r="D191" s="761">
        <v>3</v>
      </c>
      <c r="E191" s="762" t="s">
        <v>273</v>
      </c>
      <c r="F191" s="762" t="s">
        <v>274</v>
      </c>
      <c r="G191" s="763" t="s">
        <v>24</v>
      </c>
      <c r="H191" s="763"/>
      <c r="I191" s="763"/>
      <c r="J191" s="764"/>
      <c r="K191" s="709"/>
    </row>
    <row r="192" spans="1:11" s="336" customFormat="1" ht="15.75" hidden="1">
      <c r="A192" s="736" t="s">
        <v>269</v>
      </c>
      <c r="B192" s="737">
        <v>1</v>
      </c>
      <c r="C192" s="760" t="s">
        <v>117</v>
      </c>
      <c r="D192" s="761">
        <v>3</v>
      </c>
      <c r="E192" s="762" t="s">
        <v>275</v>
      </c>
      <c r="F192" s="762" t="s">
        <v>41</v>
      </c>
      <c r="G192" s="763" t="s">
        <v>24</v>
      </c>
      <c r="H192" s="763"/>
      <c r="I192" s="763"/>
      <c r="J192" s="764"/>
      <c r="K192" s="709"/>
    </row>
    <row r="193" spans="1:11" s="336" customFormat="1" ht="15.75" hidden="1">
      <c r="A193" s="736" t="s">
        <v>276</v>
      </c>
      <c r="B193" s="737">
        <v>1</v>
      </c>
      <c r="C193" s="760" t="s">
        <v>272</v>
      </c>
      <c r="D193" s="761">
        <v>3</v>
      </c>
      <c r="E193" s="762" t="s">
        <v>273</v>
      </c>
      <c r="F193" s="762" t="s">
        <v>274</v>
      </c>
      <c r="G193" s="763" t="s">
        <v>37</v>
      </c>
      <c r="H193" s="763"/>
      <c r="I193" s="763"/>
      <c r="J193" s="764"/>
      <c r="K193" s="709"/>
    </row>
    <row r="194" spans="1:11" s="336" customFormat="1" ht="15.75" hidden="1">
      <c r="A194" s="736" t="s">
        <v>276</v>
      </c>
      <c r="B194" s="737">
        <v>1</v>
      </c>
      <c r="C194" s="760" t="s">
        <v>117</v>
      </c>
      <c r="D194" s="761">
        <v>3</v>
      </c>
      <c r="E194" s="762" t="s">
        <v>275</v>
      </c>
      <c r="F194" s="762" t="s">
        <v>41</v>
      </c>
      <c r="G194" s="763" t="s">
        <v>37</v>
      </c>
      <c r="H194" s="763"/>
      <c r="I194" s="763"/>
      <c r="J194" s="764"/>
      <c r="K194" s="709"/>
    </row>
    <row r="195" spans="1:11" s="336" customFormat="1" ht="31.5" hidden="1">
      <c r="A195" s="736" t="s">
        <v>276</v>
      </c>
      <c r="B195" s="737">
        <v>1</v>
      </c>
      <c r="C195" s="760" t="s">
        <v>270</v>
      </c>
      <c r="D195" s="761">
        <v>3</v>
      </c>
      <c r="E195" s="762" t="s">
        <v>271</v>
      </c>
      <c r="F195" s="762" t="s">
        <v>62</v>
      </c>
      <c r="G195" s="763" t="s">
        <v>43</v>
      </c>
      <c r="H195" s="763"/>
      <c r="I195" s="763"/>
      <c r="J195" s="764"/>
      <c r="K195" s="709"/>
    </row>
    <row r="196" spans="1:11" s="336" customFormat="1" ht="31.5" hidden="1">
      <c r="A196" s="736" t="s">
        <v>276</v>
      </c>
      <c r="B196" s="737">
        <v>1</v>
      </c>
      <c r="C196" s="760" t="s">
        <v>118</v>
      </c>
      <c r="D196" s="761">
        <v>3</v>
      </c>
      <c r="E196" s="762" t="s">
        <v>119</v>
      </c>
      <c r="F196" s="762" t="s">
        <v>48</v>
      </c>
      <c r="G196" s="763" t="s">
        <v>43</v>
      </c>
      <c r="H196" s="763"/>
      <c r="I196" s="762" t="s">
        <v>120</v>
      </c>
      <c r="J196" s="764"/>
      <c r="K196" s="709"/>
    </row>
    <row r="197" spans="1:11" s="336" customFormat="1" ht="31.5" hidden="1">
      <c r="A197" s="736" t="s">
        <v>277</v>
      </c>
      <c r="B197" s="736">
        <v>3</v>
      </c>
      <c r="C197" s="749" t="s">
        <v>124</v>
      </c>
      <c r="D197" s="765">
        <v>3</v>
      </c>
      <c r="E197" s="763" t="s">
        <v>278</v>
      </c>
      <c r="F197" s="762" t="s">
        <v>48</v>
      </c>
      <c r="G197" s="763" t="s">
        <v>24</v>
      </c>
      <c r="H197" s="763"/>
      <c r="I197" s="763"/>
      <c r="J197" s="764"/>
      <c r="K197" s="709"/>
    </row>
    <row r="198" spans="1:11" s="336" customFormat="1" ht="31.5" hidden="1">
      <c r="A198" s="736" t="s">
        <v>277</v>
      </c>
      <c r="B198" s="736">
        <v>3</v>
      </c>
      <c r="C198" s="747" t="s">
        <v>126</v>
      </c>
      <c r="D198" s="765">
        <v>3</v>
      </c>
      <c r="E198" s="325" t="s">
        <v>119</v>
      </c>
      <c r="F198" s="762" t="s">
        <v>48</v>
      </c>
      <c r="G198" s="763" t="s">
        <v>24</v>
      </c>
      <c r="H198" s="763"/>
      <c r="I198" s="763" t="s">
        <v>123</v>
      </c>
      <c r="J198" s="764"/>
      <c r="K198" s="709"/>
    </row>
    <row r="199" spans="1:11" s="336" customFormat="1" ht="31.5" hidden="1">
      <c r="A199" s="736" t="s">
        <v>279</v>
      </c>
      <c r="B199" s="736">
        <v>3</v>
      </c>
      <c r="C199" s="747" t="s">
        <v>126</v>
      </c>
      <c r="D199" s="765">
        <v>3</v>
      </c>
      <c r="E199" s="325" t="s">
        <v>119</v>
      </c>
      <c r="F199" s="762" t="s">
        <v>48</v>
      </c>
      <c r="G199" s="709" t="s">
        <v>37</v>
      </c>
      <c r="H199" s="709"/>
      <c r="I199" s="763" t="s">
        <v>123</v>
      </c>
      <c r="J199" s="709"/>
      <c r="K199" s="709"/>
    </row>
    <row r="200" spans="1:11" s="336" customFormat="1" ht="31.5" hidden="1">
      <c r="A200" s="736" t="s">
        <v>279</v>
      </c>
      <c r="B200" s="736">
        <v>3</v>
      </c>
      <c r="C200" s="749" t="s">
        <v>124</v>
      </c>
      <c r="D200" s="765">
        <v>3</v>
      </c>
      <c r="E200" s="763" t="s">
        <v>278</v>
      </c>
      <c r="F200" s="762" t="s">
        <v>48</v>
      </c>
      <c r="G200" s="709" t="s">
        <v>37</v>
      </c>
      <c r="H200" s="709"/>
      <c r="I200" s="709"/>
      <c r="J200" s="709"/>
      <c r="K200" s="709"/>
    </row>
    <row r="201" spans="1:11" s="685" customFormat="1" hidden="1">
      <c r="A201" s="740"/>
      <c r="B201" s="740"/>
      <c r="C201" s="766"/>
      <c r="D201" s="751"/>
      <c r="E201" s="744"/>
      <c r="F201" s="745"/>
      <c r="G201" s="752"/>
      <c r="H201" s="746"/>
      <c r="I201" s="746"/>
      <c r="J201" s="746"/>
      <c r="K201" s="746"/>
    </row>
    <row r="202" spans="1:11" s="336" customFormat="1" hidden="1">
      <c r="A202" s="736" t="s">
        <v>280</v>
      </c>
      <c r="B202" s="736">
        <v>1</v>
      </c>
      <c r="C202" s="749" t="s">
        <v>18</v>
      </c>
      <c r="D202" s="748">
        <v>2</v>
      </c>
      <c r="E202" s="325" t="s">
        <v>281</v>
      </c>
      <c r="F202" s="327" t="s">
        <v>282</v>
      </c>
      <c r="G202" s="709" t="s">
        <v>37</v>
      </c>
      <c r="H202" s="709"/>
      <c r="I202" s="709"/>
      <c r="J202" s="709"/>
      <c r="K202" s="709"/>
    </row>
    <row r="203" spans="1:11" s="336" customFormat="1" hidden="1">
      <c r="A203" s="736" t="s">
        <v>280</v>
      </c>
      <c r="B203" s="736">
        <v>1</v>
      </c>
      <c r="C203" s="749" t="s">
        <v>68</v>
      </c>
      <c r="D203" s="748">
        <v>2</v>
      </c>
      <c r="E203" s="325" t="s">
        <v>283</v>
      </c>
      <c r="F203" s="327" t="s">
        <v>231</v>
      </c>
      <c r="G203" s="709" t="s">
        <v>37</v>
      </c>
      <c r="H203" s="709"/>
      <c r="I203" s="709"/>
      <c r="J203" s="709"/>
      <c r="K203" s="709"/>
    </row>
    <row r="204" spans="1:11" s="336" customFormat="1" hidden="1">
      <c r="A204" s="736" t="s">
        <v>280</v>
      </c>
      <c r="B204" s="736">
        <v>1</v>
      </c>
      <c r="C204" s="749" t="s">
        <v>64</v>
      </c>
      <c r="D204" s="748">
        <v>3</v>
      </c>
      <c r="E204" s="325" t="s">
        <v>65</v>
      </c>
      <c r="F204" s="327" t="s">
        <v>66</v>
      </c>
      <c r="G204" s="709" t="s">
        <v>37</v>
      </c>
      <c r="H204" s="709"/>
      <c r="I204" s="709"/>
      <c r="J204" s="709"/>
      <c r="K204" s="709"/>
    </row>
    <row r="205" spans="1:11" s="336" customFormat="1" hidden="1">
      <c r="A205" s="736" t="s">
        <v>280</v>
      </c>
      <c r="B205" s="736">
        <v>1</v>
      </c>
      <c r="C205" s="749" t="s">
        <v>71</v>
      </c>
      <c r="D205" s="748">
        <v>3</v>
      </c>
      <c r="E205" s="327" t="s">
        <v>66</v>
      </c>
      <c r="F205" s="325" t="s">
        <v>65</v>
      </c>
      <c r="G205" s="709" t="s">
        <v>43</v>
      </c>
      <c r="H205" s="709"/>
      <c r="I205" s="709"/>
      <c r="J205" s="709"/>
      <c r="K205" s="709"/>
    </row>
    <row r="206" spans="1:11" s="336" customFormat="1" hidden="1">
      <c r="A206" s="736" t="s">
        <v>280</v>
      </c>
      <c r="B206" s="736">
        <v>1</v>
      </c>
      <c r="C206" s="749" t="s">
        <v>67</v>
      </c>
      <c r="D206" s="748">
        <v>3</v>
      </c>
      <c r="E206" s="325" t="s">
        <v>284</v>
      </c>
      <c r="F206" s="327" t="s">
        <v>41</v>
      </c>
      <c r="G206" s="709" t="s">
        <v>43</v>
      </c>
      <c r="H206" s="709"/>
      <c r="I206" s="709"/>
      <c r="J206" s="709"/>
      <c r="K206" s="709"/>
    </row>
    <row r="207" spans="1:11" s="336" customFormat="1" hidden="1">
      <c r="A207" s="736" t="s">
        <v>285</v>
      </c>
      <c r="B207" s="736">
        <v>3</v>
      </c>
      <c r="C207" s="749" t="s">
        <v>286</v>
      </c>
      <c r="D207" s="748">
        <v>3</v>
      </c>
      <c r="E207" s="325" t="s">
        <v>287</v>
      </c>
      <c r="F207" s="327" t="s">
        <v>288</v>
      </c>
      <c r="G207" s="709" t="s">
        <v>37</v>
      </c>
      <c r="H207" s="709"/>
      <c r="I207" s="709"/>
      <c r="J207" s="709"/>
      <c r="K207" s="709"/>
    </row>
    <row r="208" spans="1:11" s="336" customFormat="1" hidden="1">
      <c r="A208" s="736" t="s">
        <v>285</v>
      </c>
      <c r="B208" s="736">
        <v>3</v>
      </c>
      <c r="C208" s="749" t="s">
        <v>289</v>
      </c>
      <c r="D208" s="748">
        <v>3</v>
      </c>
      <c r="E208" s="325" t="s">
        <v>76</v>
      </c>
      <c r="F208" s="327" t="s">
        <v>255</v>
      </c>
      <c r="G208" s="709" t="s">
        <v>37</v>
      </c>
      <c r="H208" s="709"/>
      <c r="I208" s="709"/>
      <c r="J208" s="709"/>
      <c r="K208" s="709"/>
    </row>
    <row r="209" spans="1:11" s="336" customFormat="1" hidden="1">
      <c r="A209" s="736" t="s">
        <v>285</v>
      </c>
      <c r="B209" s="736">
        <v>3</v>
      </c>
      <c r="C209" s="749" t="s">
        <v>75</v>
      </c>
      <c r="D209" s="748">
        <v>3</v>
      </c>
      <c r="E209" s="325" t="s">
        <v>76</v>
      </c>
      <c r="F209" s="327" t="s">
        <v>255</v>
      </c>
      <c r="G209" s="709" t="s">
        <v>37</v>
      </c>
      <c r="H209" s="709"/>
      <c r="I209" s="709"/>
      <c r="J209" s="709"/>
      <c r="K209" s="709"/>
    </row>
    <row r="210" spans="1:11" s="336" customFormat="1" hidden="1">
      <c r="A210" s="736" t="s">
        <v>285</v>
      </c>
      <c r="B210" s="736">
        <v>3</v>
      </c>
      <c r="C210" s="749" t="s">
        <v>290</v>
      </c>
      <c r="D210" s="748">
        <v>3</v>
      </c>
      <c r="E210" s="325" t="s">
        <v>78</v>
      </c>
      <c r="F210" s="327" t="s">
        <v>291</v>
      </c>
      <c r="G210" s="709" t="s">
        <v>43</v>
      </c>
      <c r="H210" s="709"/>
      <c r="I210" s="709"/>
      <c r="J210" s="709"/>
      <c r="K210" s="709"/>
    </row>
    <row r="211" spans="1:11" s="336" customFormat="1" hidden="1">
      <c r="A211" s="736" t="s">
        <v>285</v>
      </c>
      <c r="B211" s="736">
        <v>3</v>
      </c>
      <c r="C211" s="749" t="s">
        <v>77</v>
      </c>
      <c r="D211" s="748">
        <v>3</v>
      </c>
      <c r="E211" s="325" t="s">
        <v>229</v>
      </c>
      <c r="F211" s="325" t="s">
        <v>229</v>
      </c>
      <c r="G211" s="709" t="s">
        <v>43</v>
      </c>
      <c r="H211" s="709"/>
      <c r="I211" s="709"/>
      <c r="J211" s="709"/>
      <c r="K211" s="709"/>
    </row>
    <row r="212" spans="1:11" s="685" customFormat="1" hidden="1">
      <c r="A212" s="740"/>
      <c r="B212" s="740"/>
      <c r="C212" s="750"/>
      <c r="D212" s="751"/>
      <c r="E212" s="744"/>
      <c r="F212" s="745"/>
      <c r="G212" s="752"/>
      <c r="H212" s="746"/>
      <c r="I212" s="746"/>
      <c r="J212" s="746"/>
      <c r="K212" s="746"/>
    </row>
    <row r="213" spans="1:11" s="336" customFormat="1" hidden="1">
      <c r="A213" s="736" t="s">
        <v>292</v>
      </c>
      <c r="B213" s="736">
        <v>1</v>
      </c>
      <c r="C213" s="749" t="s">
        <v>81</v>
      </c>
      <c r="D213" s="748">
        <v>3</v>
      </c>
      <c r="E213" s="325" t="s">
        <v>293</v>
      </c>
      <c r="F213" s="325" t="s">
        <v>294</v>
      </c>
      <c r="G213" s="709" t="s">
        <v>15</v>
      </c>
      <c r="H213" s="709"/>
      <c r="I213" s="709"/>
      <c r="J213" s="709"/>
      <c r="K213" s="709"/>
    </row>
    <row r="214" spans="1:11" s="336" customFormat="1" hidden="1">
      <c r="A214" s="736" t="s">
        <v>292</v>
      </c>
      <c r="B214" s="736">
        <v>1</v>
      </c>
      <c r="C214" s="749" t="s">
        <v>22</v>
      </c>
      <c r="D214" s="748">
        <v>3</v>
      </c>
      <c r="E214" s="325" t="s">
        <v>295</v>
      </c>
      <c r="F214" s="325" t="s">
        <v>296</v>
      </c>
      <c r="G214" s="709" t="s">
        <v>15</v>
      </c>
      <c r="H214" s="709"/>
      <c r="I214" s="709"/>
      <c r="J214" s="709"/>
      <c r="K214" s="709"/>
    </row>
    <row r="215" spans="1:11" s="336" customFormat="1" hidden="1">
      <c r="A215" s="736" t="s">
        <v>292</v>
      </c>
      <c r="B215" s="736">
        <v>1</v>
      </c>
      <c r="C215" s="749" t="s">
        <v>18</v>
      </c>
      <c r="D215" s="748">
        <v>3</v>
      </c>
      <c r="E215" s="325" t="s">
        <v>297</v>
      </c>
      <c r="F215" s="325" t="s">
        <v>298</v>
      </c>
      <c r="G215" s="709" t="s">
        <v>24</v>
      </c>
      <c r="H215" s="709"/>
      <c r="I215" s="709"/>
      <c r="J215" s="709"/>
      <c r="K215" s="709"/>
    </row>
    <row r="216" spans="1:11" s="336" customFormat="1" hidden="1">
      <c r="A216" s="736" t="s">
        <v>292</v>
      </c>
      <c r="B216" s="736">
        <v>1</v>
      </c>
      <c r="C216" s="749" t="s">
        <v>84</v>
      </c>
      <c r="D216" s="748">
        <v>3</v>
      </c>
      <c r="E216" s="325" t="s">
        <v>299</v>
      </c>
      <c r="F216" s="325" t="s">
        <v>300</v>
      </c>
      <c r="G216" s="709" t="s">
        <v>24</v>
      </c>
      <c r="H216" s="709"/>
      <c r="I216" s="709"/>
      <c r="J216" s="709"/>
      <c r="K216" s="709"/>
    </row>
    <row r="217" spans="1:11" s="336" customFormat="1" hidden="1">
      <c r="A217" s="736" t="s">
        <v>292</v>
      </c>
      <c r="B217" s="736">
        <v>1</v>
      </c>
      <c r="C217" s="749" t="s">
        <v>301</v>
      </c>
      <c r="D217" s="748">
        <v>3</v>
      </c>
      <c r="E217" s="325" t="s">
        <v>302</v>
      </c>
      <c r="F217" s="325" t="s">
        <v>303</v>
      </c>
      <c r="G217" s="709" t="s">
        <v>31</v>
      </c>
      <c r="H217" s="709"/>
      <c r="I217" s="709"/>
      <c r="J217" s="709"/>
      <c r="K217" s="709"/>
    </row>
    <row r="218" spans="1:11" s="336" customFormat="1" hidden="1">
      <c r="A218" s="736" t="s">
        <v>304</v>
      </c>
      <c r="B218" s="736">
        <v>1</v>
      </c>
      <c r="C218" s="749" t="s">
        <v>18</v>
      </c>
      <c r="D218" s="748">
        <v>3</v>
      </c>
      <c r="E218" s="327" t="s">
        <v>305</v>
      </c>
      <c r="F218" s="327" t="s">
        <v>306</v>
      </c>
      <c r="G218" s="709" t="s">
        <v>15</v>
      </c>
      <c r="H218" s="709"/>
      <c r="I218" s="709"/>
      <c r="J218" s="709"/>
      <c r="K218" s="709"/>
    </row>
    <row r="219" spans="1:11" s="336" customFormat="1" hidden="1">
      <c r="A219" s="736" t="s">
        <v>304</v>
      </c>
      <c r="B219" s="736">
        <v>1</v>
      </c>
      <c r="C219" s="749" t="s">
        <v>84</v>
      </c>
      <c r="D219" s="748">
        <v>3</v>
      </c>
      <c r="E219" s="327" t="s">
        <v>299</v>
      </c>
      <c r="F219" s="327" t="s">
        <v>300</v>
      </c>
      <c r="G219" s="709" t="s">
        <v>15</v>
      </c>
      <c r="H219" s="709"/>
      <c r="I219" s="709"/>
      <c r="J219" s="709"/>
      <c r="K219" s="709"/>
    </row>
    <row r="220" spans="1:11" s="336" customFormat="1" hidden="1">
      <c r="A220" s="736" t="s">
        <v>304</v>
      </c>
      <c r="B220" s="736">
        <v>1</v>
      </c>
      <c r="C220" s="749" t="s">
        <v>81</v>
      </c>
      <c r="D220" s="748">
        <v>3</v>
      </c>
      <c r="E220" s="327" t="s">
        <v>294</v>
      </c>
      <c r="F220" s="325" t="s">
        <v>293</v>
      </c>
      <c r="G220" s="709" t="s">
        <v>24</v>
      </c>
      <c r="H220" s="709"/>
      <c r="I220" s="709"/>
      <c r="J220" s="709"/>
      <c r="K220" s="709"/>
    </row>
    <row r="221" spans="1:11" s="336" customFormat="1" hidden="1">
      <c r="A221" s="736" t="s">
        <v>304</v>
      </c>
      <c r="B221" s="736">
        <v>1</v>
      </c>
      <c r="C221" s="749" t="s">
        <v>22</v>
      </c>
      <c r="D221" s="748">
        <v>3</v>
      </c>
      <c r="E221" s="325" t="s">
        <v>295</v>
      </c>
      <c r="F221" s="325" t="s">
        <v>307</v>
      </c>
      <c r="G221" s="709" t="s">
        <v>24</v>
      </c>
      <c r="H221" s="709"/>
      <c r="I221" s="709"/>
      <c r="J221" s="709"/>
      <c r="K221" s="709"/>
    </row>
    <row r="222" spans="1:11" s="336" customFormat="1" hidden="1">
      <c r="A222" s="736" t="s">
        <v>304</v>
      </c>
      <c r="B222" s="736">
        <v>1</v>
      </c>
      <c r="C222" s="749" t="s">
        <v>301</v>
      </c>
      <c r="D222" s="748">
        <v>3</v>
      </c>
      <c r="E222" s="325" t="s">
        <v>308</v>
      </c>
      <c r="F222" s="325" t="s">
        <v>309</v>
      </c>
      <c r="G222" s="709" t="s">
        <v>31</v>
      </c>
      <c r="H222" s="709"/>
      <c r="I222" s="709"/>
      <c r="J222" s="709"/>
      <c r="K222" s="709"/>
    </row>
    <row r="223" spans="1:11" s="336" customFormat="1" hidden="1">
      <c r="A223" s="736" t="s">
        <v>310</v>
      </c>
      <c r="B223" s="736">
        <v>1</v>
      </c>
      <c r="C223" s="749" t="s">
        <v>81</v>
      </c>
      <c r="D223" s="748">
        <v>3</v>
      </c>
      <c r="E223" s="709" t="s">
        <v>294</v>
      </c>
      <c r="F223" s="709" t="s">
        <v>311</v>
      </c>
      <c r="G223" s="709" t="s">
        <v>37</v>
      </c>
      <c r="H223" s="709"/>
      <c r="I223" s="709"/>
      <c r="J223" s="709"/>
      <c r="K223" s="709"/>
    </row>
    <row r="224" spans="1:11" s="336" customFormat="1" hidden="1">
      <c r="A224" s="736" t="s">
        <v>310</v>
      </c>
      <c r="B224" s="736">
        <v>1</v>
      </c>
      <c r="C224" s="749" t="s">
        <v>22</v>
      </c>
      <c r="D224" s="748">
        <v>3</v>
      </c>
      <c r="E224" s="709" t="s">
        <v>295</v>
      </c>
      <c r="F224" s="709" t="s">
        <v>312</v>
      </c>
      <c r="G224" s="709" t="s">
        <v>37</v>
      </c>
      <c r="H224" s="709"/>
      <c r="I224" s="709"/>
      <c r="J224" s="709"/>
      <c r="K224" s="709"/>
    </row>
    <row r="225" spans="1:11" s="336" customFormat="1" hidden="1">
      <c r="A225" s="736" t="s">
        <v>310</v>
      </c>
      <c r="B225" s="736">
        <v>1</v>
      </c>
      <c r="C225" s="749" t="s">
        <v>18</v>
      </c>
      <c r="D225" s="748">
        <v>3</v>
      </c>
      <c r="E225" s="709" t="s">
        <v>305</v>
      </c>
      <c r="F225" s="325" t="s">
        <v>313</v>
      </c>
      <c r="G225" s="709" t="s">
        <v>37</v>
      </c>
      <c r="H225" s="709"/>
      <c r="I225" s="709"/>
      <c r="J225" s="709"/>
      <c r="K225" s="709"/>
    </row>
    <row r="226" spans="1:11" s="336" customFormat="1" hidden="1">
      <c r="A226" s="736" t="s">
        <v>310</v>
      </c>
      <c r="B226" s="736">
        <v>1</v>
      </c>
      <c r="C226" s="749" t="s">
        <v>84</v>
      </c>
      <c r="D226" s="748">
        <v>3</v>
      </c>
      <c r="E226" s="325" t="s">
        <v>299</v>
      </c>
      <c r="F226" s="325" t="s">
        <v>300</v>
      </c>
      <c r="G226" s="709" t="s">
        <v>43</v>
      </c>
      <c r="H226" s="709"/>
      <c r="I226" s="709"/>
      <c r="J226" s="709"/>
      <c r="K226" s="709"/>
    </row>
    <row r="227" spans="1:11" s="336" customFormat="1" hidden="1">
      <c r="A227" s="736" t="s">
        <v>310</v>
      </c>
      <c r="B227" s="736">
        <v>1</v>
      </c>
      <c r="C227" s="749" t="s">
        <v>301</v>
      </c>
      <c r="D227" s="748">
        <v>3</v>
      </c>
      <c r="E227" s="325" t="s">
        <v>308</v>
      </c>
      <c r="F227" s="325" t="s">
        <v>309</v>
      </c>
      <c r="G227" s="709" t="s">
        <v>43</v>
      </c>
      <c r="H227" s="709"/>
      <c r="I227" s="709"/>
      <c r="J227" s="709"/>
      <c r="K227" s="709"/>
    </row>
    <row r="228" spans="1:11" s="336" customFormat="1" hidden="1">
      <c r="A228" s="736" t="s">
        <v>96</v>
      </c>
      <c r="B228" s="736">
        <v>3</v>
      </c>
      <c r="C228" s="749" t="s">
        <v>97</v>
      </c>
      <c r="D228" s="748">
        <v>3</v>
      </c>
      <c r="E228" s="327" t="s">
        <v>302</v>
      </c>
      <c r="F228" s="327" t="s">
        <v>314</v>
      </c>
      <c r="G228" s="709" t="s">
        <v>15</v>
      </c>
      <c r="H228" s="709"/>
      <c r="I228" s="709"/>
      <c r="J228" s="709"/>
      <c r="K228" s="709"/>
    </row>
    <row r="229" spans="1:11" s="336" customFormat="1" hidden="1">
      <c r="A229" s="736" t="s">
        <v>96</v>
      </c>
      <c r="B229" s="736">
        <v>3</v>
      </c>
      <c r="C229" s="749" t="s">
        <v>100</v>
      </c>
      <c r="D229" s="748">
        <v>3</v>
      </c>
      <c r="E229" s="327" t="s">
        <v>302</v>
      </c>
      <c r="F229" s="327" t="s">
        <v>303</v>
      </c>
      <c r="G229" s="709" t="s">
        <v>15</v>
      </c>
      <c r="H229" s="709"/>
      <c r="I229" s="709"/>
      <c r="J229" s="709"/>
      <c r="K229" s="709"/>
    </row>
    <row r="230" spans="1:11" s="336" customFormat="1" hidden="1">
      <c r="A230" s="736" t="s">
        <v>96</v>
      </c>
      <c r="B230" s="736">
        <v>3</v>
      </c>
      <c r="C230" s="749" t="s">
        <v>102</v>
      </c>
      <c r="D230" s="748">
        <v>3</v>
      </c>
      <c r="E230" s="327" t="s">
        <v>103</v>
      </c>
      <c r="F230" s="327"/>
      <c r="G230" s="709" t="s">
        <v>24</v>
      </c>
      <c r="H230" s="709"/>
      <c r="I230" s="709"/>
      <c r="J230" s="709"/>
      <c r="K230" s="709"/>
    </row>
    <row r="231" spans="1:11" s="336" customFormat="1" hidden="1">
      <c r="A231" s="736" t="s">
        <v>96</v>
      </c>
      <c r="B231" s="736">
        <v>3</v>
      </c>
      <c r="C231" s="749" t="s">
        <v>315</v>
      </c>
      <c r="D231" s="748">
        <v>3</v>
      </c>
      <c r="E231" s="327" t="s">
        <v>103</v>
      </c>
      <c r="F231" s="327"/>
      <c r="G231" s="709" t="s">
        <v>31</v>
      </c>
      <c r="H231" s="709"/>
      <c r="I231" s="709"/>
      <c r="J231" s="709"/>
      <c r="K231" s="709"/>
    </row>
    <row r="232" spans="1:11" s="336" customFormat="1" hidden="1">
      <c r="A232" s="736" t="s">
        <v>107</v>
      </c>
      <c r="B232" s="736">
        <v>3</v>
      </c>
      <c r="C232" s="749" t="s">
        <v>102</v>
      </c>
      <c r="D232" s="748">
        <v>3</v>
      </c>
      <c r="E232" s="327" t="s">
        <v>103</v>
      </c>
      <c r="F232" s="327"/>
      <c r="G232" s="709" t="s">
        <v>15</v>
      </c>
      <c r="H232" s="709"/>
      <c r="I232" s="709"/>
      <c r="J232" s="709"/>
      <c r="K232" s="709"/>
    </row>
    <row r="233" spans="1:11" s="336" customFormat="1" hidden="1">
      <c r="A233" s="736" t="s">
        <v>107</v>
      </c>
      <c r="B233" s="736">
        <v>3</v>
      </c>
      <c r="C233" s="749" t="s">
        <v>97</v>
      </c>
      <c r="D233" s="748">
        <v>3</v>
      </c>
      <c r="E233" s="325" t="s">
        <v>316</v>
      </c>
      <c r="F233" s="325" t="s">
        <v>317</v>
      </c>
      <c r="G233" s="709" t="s">
        <v>15</v>
      </c>
      <c r="H233" s="709"/>
      <c r="I233" s="709"/>
      <c r="J233" s="709"/>
      <c r="K233" s="709"/>
    </row>
    <row r="234" spans="1:11" s="336" customFormat="1" hidden="1">
      <c r="A234" s="736" t="s">
        <v>107</v>
      </c>
      <c r="B234" s="736">
        <v>3</v>
      </c>
      <c r="C234" s="749" t="s">
        <v>100</v>
      </c>
      <c r="D234" s="748">
        <v>3</v>
      </c>
      <c r="E234" s="325" t="s">
        <v>302</v>
      </c>
      <c r="F234" s="325" t="s">
        <v>303</v>
      </c>
      <c r="G234" s="709" t="s">
        <v>24</v>
      </c>
      <c r="H234" s="709"/>
      <c r="I234" s="709"/>
      <c r="J234" s="709"/>
      <c r="K234" s="709"/>
    </row>
    <row r="235" spans="1:11" s="336" customFormat="1" hidden="1">
      <c r="A235" s="736" t="s">
        <v>107</v>
      </c>
      <c r="B235" s="736">
        <v>3</v>
      </c>
      <c r="C235" s="749" t="s">
        <v>105</v>
      </c>
      <c r="D235" s="748">
        <v>3</v>
      </c>
      <c r="E235" s="327" t="s">
        <v>103</v>
      </c>
      <c r="F235" s="327"/>
      <c r="G235" s="709" t="s">
        <v>31</v>
      </c>
      <c r="H235" s="709"/>
      <c r="I235" s="709"/>
      <c r="J235" s="709"/>
      <c r="K235" s="709"/>
    </row>
    <row r="236" spans="1:11" s="336" customFormat="1" hidden="1">
      <c r="A236" s="736" t="s">
        <v>112</v>
      </c>
      <c r="B236" s="736">
        <v>3</v>
      </c>
      <c r="C236" s="709" t="s">
        <v>97</v>
      </c>
      <c r="D236" s="748">
        <v>3</v>
      </c>
      <c r="E236" s="336" t="s">
        <v>317</v>
      </c>
      <c r="F236" s="336" t="s">
        <v>316</v>
      </c>
      <c r="G236" s="709" t="s">
        <v>37</v>
      </c>
      <c r="H236" s="709"/>
      <c r="I236" s="709"/>
      <c r="J236" s="709"/>
      <c r="K236" s="709"/>
    </row>
    <row r="237" spans="1:11" s="336" customFormat="1" hidden="1">
      <c r="A237" s="736" t="s">
        <v>112</v>
      </c>
      <c r="B237" s="736">
        <v>3</v>
      </c>
      <c r="C237" s="709" t="s">
        <v>100</v>
      </c>
      <c r="D237" s="748">
        <v>3</v>
      </c>
      <c r="E237" s="325" t="s">
        <v>299</v>
      </c>
      <c r="F237" s="325" t="s">
        <v>318</v>
      </c>
      <c r="G237" s="709" t="s">
        <v>37</v>
      </c>
      <c r="H237" s="709"/>
      <c r="I237" s="709"/>
      <c r="J237" s="709"/>
      <c r="K237" s="709"/>
    </row>
    <row r="238" spans="1:11" s="336" customFormat="1" hidden="1">
      <c r="A238" s="736" t="s">
        <v>112</v>
      </c>
      <c r="B238" s="736">
        <v>3</v>
      </c>
      <c r="C238" s="749" t="s">
        <v>102</v>
      </c>
      <c r="D238" s="748">
        <v>3</v>
      </c>
      <c r="E238" s="327" t="s">
        <v>103</v>
      </c>
      <c r="F238" s="327"/>
      <c r="G238" s="709" t="s">
        <v>37</v>
      </c>
      <c r="H238" s="709"/>
      <c r="I238" s="709"/>
      <c r="J238" s="709"/>
      <c r="K238" s="709"/>
    </row>
    <row r="239" spans="1:11" s="336" customFormat="1" hidden="1">
      <c r="A239" s="736" t="s">
        <v>112</v>
      </c>
      <c r="B239" s="736">
        <v>3</v>
      </c>
      <c r="C239" s="749" t="s">
        <v>105</v>
      </c>
      <c r="D239" s="748">
        <v>3</v>
      </c>
      <c r="E239" s="327" t="s">
        <v>103</v>
      </c>
      <c r="F239" s="327"/>
      <c r="G239" s="709" t="s">
        <v>43</v>
      </c>
      <c r="H239" s="709"/>
      <c r="I239" s="709"/>
      <c r="J239" s="709"/>
      <c r="K239" s="709"/>
    </row>
    <row r="240" spans="1:11" s="685" customFormat="1" hidden="1">
      <c r="A240" s="740"/>
      <c r="B240" s="740"/>
      <c r="D240" s="751"/>
      <c r="E240" s="746"/>
      <c r="F240" s="745"/>
      <c r="G240" s="752"/>
      <c r="H240" s="746"/>
      <c r="I240" s="746"/>
      <c r="J240" s="746"/>
      <c r="K240" s="746"/>
    </row>
    <row r="241" spans="1:11" s="336" customFormat="1" hidden="1">
      <c r="A241" s="736"/>
      <c r="B241" s="736"/>
      <c r="C241" s="749"/>
      <c r="D241" s="748"/>
      <c r="E241" s="709"/>
      <c r="F241" s="327"/>
      <c r="G241" s="767"/>
      <c r="H241" s="709"/>
      <c r="I241" s="709"/>
      <c r="J241" s="709"/>
      <c r="K241" s="709"/>
    </row>
    <row r="242" spans="1:11" s="336" customFormat="1" hidden="1">
      <c r="A242" s="736"/>
      <c r="B242" s="736"/>
      <c r="C242" s="709"/>
      <c r="D242" s="748"/>
      <c r="E242" s="709"/>
      <c r="F242" s="327"/>
      <c r="G242" s="767"/>
      <c r="H242" s="709"/>
      <c r="I242" s="709"/>
      <c r="J242" s="709"/>
      <c r="K242" s="709"/>
    </row>
    <row r="243" spans="1:11" hidden="1"/>
    <row r="244" spans="1:11" hidden="1"/>
    <row r="245" spans="1:11" hidden="1"/>
    <row r="246" spans="1:11" hidden="1"/>
    <row r="247" spans="1:11" hidden="1"/>
    <row r="248" spans="1:11" hidden="1"/>
    <row r="249" spans="1:11" hidden="1"/>
    <row r="250" spans="1:11" hidden="1"/>
  </sheetData>
  <pageMargins left="0.70763888888888904" right="0.70763888888888904" top="0.74791666666666701" bottom="0.74791666666666701" header="0.31388888888888899" footer="0.31388888888888899"/>
  <pageSetup paperSize="5" scale="75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K8"/>
  <sheetViews>
    <sheetView workbookViewId="0">
      <selection activeCell="B2" sqref="B2:J8"/>
    </sheetView>
  </sheetViews>
  <sheetFormatPr defaultColWidth="9" defaultRowHeight="12.75"/>
  <cols>
    <col min="1" max="1" width="4.140625" style="202" customWidth="1"/>
    <col min="2" max="2" width="4.5703125" style="202" customWidth="1"/>
    <col min="3" max="3" width="33.85546875" style="202" customWidth="1"/>
    <col min="4" max="4" width="3.85546875" style="202" customWidth="1"/>
    <col min="5" max="5" width="11.28515625" style="202" customWidth="1"/>
    <col min="6" max="6" width="26.42578125" style="202" customWidth="1"/>
    <col min="7" max="7" width="27.85546875" style="202" customWidth="1"/>
    <col min="8" max="8" width="6.42578125" style="202" customWidth="1"/>
    <col min="9" max="9" width="11.7109375" style="202" customWidth="1"/>
    <col min="10" max="10" width="9.28515625" style="202" customWidth="1"/>
    <col min="11" max="11" width="6.85546875" style="202" customWidth="1"/>
    <col min="12" max="12" width="3.140625" style="202" customWidth="1"/>
    <col min="13" max="13" width="5.85546875" style="202" customWidth="1"/>
    <col min="14" max="16384" width="9" style="202"/>
  </cols>
  <sheetData>
    <row r="2" spans="1:11">
      <c r="B2" s="160" t="s">
        <v>1</v>
      </c>
      <c r="C2" s="160" t="s">
        <v>2</v>
      </c>
      <c r="D2" s="160" t="s">
        <v>3</v>
      </c>
      <c r="E2" s="161" t="s">
        <v>497</v>
      </c>
      <c r="F2" s="160" t="s">
        <v>5</v>
      </c>
      <c r="G2" s="160" t="s">
        <v>5</v>
      </c>
      <c r="H2" s="160" t="s">
        <v>6</v>
      </c>
      <c r="I2" s="160" t="s">
        <v>7</v>
      </c>
      <c r="J2" s="160" t="s">
        <v>498</v>
      </c>
      <c r="K2" s="160" t="s">
        <v>499</v>
      </c>
    </row>
    <row r="3" spans="1:11">
      <c r="A3" s="202">
        <v>66</v>
      </c>
      <c r="B3" s="203">
        <v>2</v>
      </c>
      <c r="C3" s="204" t="s">
        <v>574</v>
      </c>
      <c r="D3" s="203">
        <v>3</v>
      </c>
      <c r="E3" s="203" t="s">
        <v>575</v>
      </c>
      <c r="F3" s="192" t="s">
        <v>281</v>
      </c>
      <c r="G3" s="192" t="s">
        <v>65</v>
      </c>
      <c r="H3" s="203" t="s">
        <v>63</v>
      </c>
      <c r="I3" s="813" t="s">
        <v>502</v>
      </c>
      <c r="J3" s="208" t="s">
        <v>376</v>
      </c>
      <c r="K3" s="209" t="s">
        <v>350</v>
      </c>
    </row>
    <row r="4" spans="1:11">
      <c r="A4" s="202">
        <v>67</v>
      </c>
      <c r="B4" s="203">
        <v>2</v>
      </c>
      <c r="C4" s="204" t="s">
        <v>576</v>
      </c>
      <c r="D4" s="203">
        <v>2</v>
      </c>
      <c r="E4" s="203" t="s">
        <v>577</v>
      </c>
      <c r="F4" s="192" t="s">
        <v>367</v>
      </c>
      <c r="G4" s="192" t="s">
        <v>143</v>
      </c>
      <c r="H4" s="203" t="s">
        <v>63</v>
      </c>
      <c r="I4" s="813" t="s">
        <v>506</v>
      </c>
      <c r="J4" s="208" t="s">
        <v>376</v>
      </c>
      <c r="K4" s="209" t="s">
        <v>350</v>
      </c>
    </row>
    <row r="5" spans="1:11">
      <c r="A5" s="202">
        <v>68</v>
      </c>
      <c r="B5" s="203">
        <v>2</v>
      </c>
      <c r="C5" s="204" t="s">
        <v>578</v>
      </c>
      <c r="D5" s="203">
        <v>3</v>
      </c>
      <c r="E5" s="203" t="s">
        <v>579</v>
      </c>
      <c r="F5" s="192" t="s">
        <v>360</v>
      </c>
      <c r="G5" s="202" t="s">
        <v>287</v>
      </c>
      <c r="H5" s="203" t="s">
        <v>63</v>
      </c>
      <c r="I5" s="813" t="s">
        <v>513</v>
      </c>
      <c r="J5" s="208" t="s">
        <v>376</v>
      </c>
      <c r="K5" s="209" t="s">
        <v>350</v>
      </c>
    </row>
    <row r="6" spans="1:11">
      <c r="A6" s="202">
        <v>69</v>
      </c>
      <c r="B6" s="203">
        <v>2</v>
      </c>
      <c r="C6" s="204" t="s">
        <v>580</v>
      </c>
      <c r="D6" s="203">
        <v>3</v>
      </c>
      <c r="E6" s="203" t="s">
        <v>581</v>
      </c>
      <c r="F6" s="192" t="s">
        <v>78</v>
      </c>
      <c r="G6" s="192" t="s">
        <v>351</v>
      </c>
      <c r="H6" s="203" t="s">
        <v>70</v>
      </c>
      <c r="I6" s="813" t="s">
        <v>514</v>
      </c>
      <c r="J6" s="208" t="s">
        <v>376</v>
      </c>
      <c r="K6" s="209" t="s">
        <v>350</v>
      </c>
    </row>
    <row r="7" spans="1:11">
      <c r="A7" s="202">
        <v>70</v>
      </c>
      <c r="B7" s="203">
        <v>2</v>
      </c>
      <c r="C7" s="204" t="s">
        <v>582</v>
      </c>
      <c r="D7" s="203">
        <v>3</v>
      </c>
      <c r="E7" s="203" t="s">
        <v>583</v>
      </c>
      <c r="F7" s="192" t="s">
        <v>442</v>
      </c>
      <c r="G7" s="192" t="s">
        <v>66</v>
      </c>
      <c r="H7" s="203" t="s">
        <v>70</v>
      </c>
      <c r="I7" s="813" t="s">
        <v>515</v>
      </c>
      <c r="J7" s="208" t="s">
        <v>376</v>
      </c>
      <c r="K7" s="209" t="s">
        <v>350</v>
      </c>
    </row>
    <row r="8" spans="1:11" s="201" customFormat="1" ht="23.25" customHeight="1">
      <c r="A8" s="202">
        <v>71</v>
      </c>
      <c r="B8" s="205">
        <v>4</v>
      </c>
      <c r="C8" s="206" t="s">
        <v>517</v>
      </c>
      <c r="D8" s="205">
        <v>6</v>
      </c>
      <c r="E8" s="205" t="s">
        <v>518</v>
      </c>
      <c r="F8" s="207" t="s">
        <v>519</v>
      </c>
      <c r="G8" s="207" t="s">
        <v>519</v>
      </c>
      <c r="H8" s="205" t="s">
        <v>70</v>
      </c>
      <c r="I8" s="814" t="s">
        <v>556</v>
      </c>
      <c r="J8" s="210" t="s">
        <v>584</v>
      </c>
      <c r="K8" s="211" t="s">
        <v>350</v>
      </c>
    </row>
  </sheetData>
  <pageMargins left="0.39305555555555599" right="0.196527777777778" top="0.74791666666666701" bottom="0.74791666666666701" header="0.31388888888888899" footer="0.31388888888888899"/>
  <pageSetup paperSize="9" scale="97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M9"/>
  <sheetViews>
    <sheetView workbookViewId="0">
      <selection activeCell="B2" sqref="B2:J9"/>
    </sheetView>
  </sheetViews>
  <sheetFormatPr defaultColWidth="9" defaultRowHeight="15"/>
  <cols>
    <col min="1" max="1" width="4" customWidth="1"/>
    <col min="2" max="2" width="4.28515625" customWidth="1"/>
    <col min="3" max="3" width="52.5703125" customWidth="1"/>
    <col min="4" max="4" width="3.7109375" customWidth="1"/>
    <col min="5" max="5" width="11.28515625" customWidth="1"/>
    <col min="6" max="6" width="32.85546875" customWidth="1"/>
    <col min="7" max="7" width="33.28515625" customWidth="1"/>
    <col min="8" max="8" width="6.28515625" customWidth="1"/>
    <col min="9" max="9" width="12" customWidth="1"/>
    <col min="11" max="11" width="6.7109375" customWidth="1"/>
    <col min="12" max="12" width="3.140625" customWidth="1"/>
  </cols>
  <sheetData>
    <row r="2" spans="1:13">
      <c r="B2" s="160" t="s">
        <v>1</v>
      </c>
      <c r="C2" s="160" t="s">
        <v>2</v>
      </c>
      <c r="D2" s="160" t="s">
        <v>3</v>
      </c>
      <c r="E2" s="161" t="s">
        <v>497</v>
      </c>
      <c r="F2" s="160" t="s">
        <v>5</v>
      </c>
      <c r="G2" s="160" t="s">
        <v>5</v>
      </c>
      <c r="H2" s="160" t="s">
        <v>6</v>
      </c>
      <c r="I2" s="160" t="s">
        <v>7</v>
      </c>
      <c r="J2" s="160" t="s">
        <v>498</v>
      </c>
      <c r="K2" s="160" t="s">
        <v>499</v>
      </c>
    </row>
    <row r="3" spans="1:13">
      <c r="A3">
        <v>72</v>
      </c>
      <c r="B3" s="190">
        <v>2</v>
      </c>
      <c r="C3" s="191" t="s">
        <v>585</v>
      </c>
      <c r="D3" s="190">
        <v>2</v>
      </c>
      <c r="E3" s="190" t="s">
        <v>586</v>
      </c>
      <c r="F3" s="192" t="s">
        <v>135</v>
      </c>
      <c r="G3" s="192" t="s">
        <v>27</v>
      </c>
      <c r="H3" s="193" t="s">
        <v>37</v>
      </c>
      <c r="I3" s="815" t="s">
        <v>502</v>
      </c>
      <c r="J3" s="171" t="s">
        <v>587</v>
      </c>
      <c r="K3" s="172" t="s">
        <v>588</v>
      </c>
      <c r="L3">
        <v>23</v>
      </c>
      <c r="M3" t="s">
        <v>589</v>
      </c>
    </row>
    <row r="4" spans="1:13">
      <c r="A4">
        <v>73</v>
      </c>
      <c r="B4" s="190">
        <v>2</v>
      </c>
      <c r="C4" s="191" t="s">
        <v>356</v>
      </c>
      <c r="D4" s="190">
        <v>2</v>
      </c>
      <c r="E4" s="190" t="s">
        <v>590</v>
      </c>
      <c r="F4" s="192" t="s">
        <v>370</v>
      </c>
      <c r="G4" s="192" t="s">
        <v>344</v>
      </c>
      <c r="H4" s="190" t="s">
        <v>37</v>
      </c>
      <c r="I4" s="816" t="s">
        <v>506</v>
      </c>
      <c r="J4" s="171" t="s">
        <v>587</v>
      </c>
      <c r="K4" s="172" t="s">
        <v>588</v>
      </c>
    </row>
    <row r="5" spans="1:13">
      <c r="A5">
        <v>74</v>
      </c>
      <c r="B5" s="190">
        <v>2</v>
      </c>
      <c r="C5" s="191" t="s">
        <v>591</v>
      </c>
      <c r="D5" s="190">
        <v>2</v>
      </c>
      <c r="E5" s="190" t="s">
        <v>592</v>
      </c>
      <c r="F5" s="192" t="s">
        <v>339</v>
      </c>
      <c r="G5" s="192" t="s">
        <v>372</v>
      </c>
      <c r="H5" s="190" t="s">
        <v>37</v>
      </c>
      <c r="I5" s="816" t="s">
        <v>513</v>
      </c>
      <c r="J5" s="171" t="s">
        <v>587</v>
      </c>
      <c r="K5" s="172" t="s">
        <v>588</v>
      </c>
    </row>
    <row r="6" spans="1:13">
      <c r="A6">
        <v>75</v>
      </c>
      <c r="B6" s="190">
        <v>2</v>
      </c>
      <c r="C6" s="194" t="s">
        <v>593</v>
      </c>
      <c r="D6" s="193">
        <v>2</v>
      </c>
      <c r="E6" s="193" t="s">
        <v>501</v>
      </c>
      <c r="F6" s="192" t="s">
        <v>234</v>
      </c>
      <c r="G6" s="195" t="s">
        <v>367</v>
      </c>
      <c r="H6" s="190" t="s">
        <v>43</v>
      </c>
      <c r="I6" s="816" t="s">
        <v>514</v>
      </c>
      <c r="J6" s="171" t="s">
        <v>587</v>
      </c>
      <c r="K6" s="172" t="s">
        <v>588</v>
      </c>
    </row>
    <row r="7" spans="1:13">
      <c r="A7">
        <v>76</v>
      </c>
      <c r="B7" s="193">
        <v>2</v>
      </c>
      <c r="C7" s="191" t="s">
        <v>594</v>
      </c>
      <c r="D7" s="190">
        <v>2</v>
      </c>
      <c r="E7" s="190" t="s">
        <v>595</v>
      </c>
      <c r="F7" s="192" t="s">
        <v>85</v>
      </c>
      <c r="G7" s="195" t="s">
        <v>371</v>
      </c>
      <c r="H7" s="190" t="s">
        <v>43</v>
      </c>
      <c r="I7" s="816" t="s">
        <v>553</v>
      </c>
      <c r="J7" s="171" t="s">
        <v>587</v>
      </c>
      <c r="K7" s="172" t="s">
        <v>588</v>
      </c>
      <c r="M7" t="s">
        <v>589</v>
      </c>
    </row>
    <row r="8" spans="1:13">
      <c r="A8">
        <v>77</v>
      </c>
      <c r="B8" s="190">
        <v>2</v>
      </c>
      <c r="C8" s="191" t="s">
        <v>596</v>
      </c>
      <c r="D8" s="190">
        <v>2</v>
      </c>
      <c r="E8" s="190" t="s">
        <v>597</v>
      </c>
      <c r="F8" s="192" t="s">
        <v>138</v>
      </c>
      <c r="G8" s="192" t="s">
        <v>430</v>
      </c>
      <c r="H8" s="190" t="s">
        <v>43</v>
      </c>
      <c r="I8" s="816" t="s">
        <v>335</v>
      </c>
      <c r="J8" s="171" t="s">
        <v>587</v>
      </c>
      <c r="K8" s="172" t="s">
        <v>588</v>
      </c>
    </row>
    <row r="9" spans="1:13" s="189" customFormat="1" ht="27.75" customHeight="1">
      <c r="A9">
        <v>78</v>
      </c>
      <c r="B9" s="196">
        <v>4</v>
      </c>
      <c r="C9" s="197" t="s">
        <v>517</v>
      </c>
      <c r="D9" s="196">
        <v>6</v>
      </c>
      <c r="E9" s="196" t="s">
        <v>518</v>
      </c>
      <c r="F9" s="198" t="s">
        <v>519</v>
      </c>
      <c r="G9" s="198" t="s">
        <v>519</v>
      </c>
      <c r="H9" s="196" t="s">
        <v>43</v>
      </c>
      <c r="I9" s="817" t="s">
        <v>524</v>
      </c>
      <c r="J9" s="199" t="s">
        <v>587</v>
      </c>
      <c r="K9" s="200" t="s">
        <v>588</v>
      </c>
      <c r="L9" s="189">
        <v>19</v>
      </c>
    </row>
  </sheetData>
  <pageMargins left="0.39305555555555599" right="0.196527777777778" top="0.74791666666666701" bottom="0.74791666666666701" header="0.31388888888888899" footer="0.31388888888888899"/>
  <pageSetup paperSize="9" scale="75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L9"/>
  <sheetViews>
    <sheetView workbookViewId="0">
      <selection activeCell="B2" sqref="B2:J9"/>
    </sheetView>
  </sheetViews>
  <sheetFormatPr defaultColWidth="9" defaultRowHeight="15"/>
  <cols>
    <col min="1" max="1" width="4.5703125" customWidth="1"/>
    <col min="2" max="2" width="6" customWidth="1"/>
    <col min="3" max="3" width="40.42578125" customWidth="1"/>
    <col min="4" max="4" width="6.5703125" customWidth="1"/>
    <col min="5" max="5" width="13.7109375" customWidth="1"/>
    <col min="6" max="6" width="36.5703125" customWidth="1"/>
    <col min="7" max="7" width="33.42578125" customWidth="1"/>
    <col min="8" max="8" width="7.42578125" customWidth="1"/>
    <col min="9" max="9" width="14.5703125" customWidth="1"/>
    <col min="12" max="12" width="3.42578125" customWidth="1"/>
  </cols>
  <sheetData>
    <row r="2" spans="1:12" ht="33" customHeight="1">
      <c r="B2" s="175" t="s">
        <v>1</v>
      </c>
      <c r="C2" s="176" t="s">
        <v>2</v>
      </c>
      <c r="D2" s="176" t="s">
        <v>3</v>
      </c>
      <c r="E2" s="177" t="s">
        <v>497</v>
      </c>
      <c r="F2" s="176" t="s">
        <v>4</v>
      </c>
      <c r="G2" s="176" t="s">
        <v>5</v>
      </c>
      <c r="H2" s="176" t="s">
        <v>6</v>
      </c>
      <c r="I2" s="176" t="s">
        <v>7</v>
      </c>
      <c r="J2" s="160" t="s">
        <v>498</v>
      </c>
      <c r="K2" s="160" t="s">
        <v>499</v>
      </c>
    </row>
    <row r="3" spans="1:12" ht="30">
      <c r="A3">
        <v>79</v>
      </c>
      <c r="B3" s="178">
        <v>2</v>
      </c>
      <c r="C3" s="179" t="s">
        <v>357</v>
      </c>
      <c r="D3" s="180">
        <v>3</v>
      </c>
      <c r="E3" s="180" t="s">
        <v>598</v>
      </c>
      <c r="F3" s="181" t="s">
        <v>148</v>
      </c>
      <c r="G3" s="182" t="s">
        <v>393</v>
      </c>
      <c r="H3" s="183" t="s">
        <v>37</v>
      </c>
      <c r="I3" s="818" t="s">
        <v>502</v>
      </c>
      <c r="J3" s="171" t="s">
        <v>342</v>
      </c>
      <c r="K3" s="172" t="s">
        <v>599</v>
      </c>
      <c r="L3">
        <v>14</v>
      </c>
    </row>
    <row r="4" spans="1:12" ht="30">
      <c r="A4">
        <v>80</v>
      </c>
      <c r="B4" s="184">
        <v>2</v>
      </c>
      <c r="C4" s="185" t="s">
        <v>600</v>
      </c>
      <c r="D4" s="183">
        <v>3</v>
      </c>
      <c r="E4" s="183" t="s">
        <v>601</v>
      </c>
      <c r="F4" s="182" t="s">
        <v>387</v>
      </c>
      <c r="G4" s="182" t="s">
        <v>51</v>
      </c>
      <c r="H4" s="183" t="s">
        <v>37</v>
      </c>
      <c r="I4" s="818" t="s">
        <v>506</v>
      </c>
      <c r="J4" s="171" t="s">
        <v>342</v>
      </c>
      <c r="K4" s="172" t="s">
        <v>599</v>
      </c>
    </row>
    <row r="5" spans="1:12" s="174" customFormat="1" ht="15.75">
      <c r="A5">
        <v>81</v>
      </c>
      <c r="B5" s="184">
        <v>2</v>
      </c>
      <c r="C5" s="186" t="s">
        <v>602</v>
      </c>
      <c r="D5" s="183">
        <v>3</v>
      </c>
      <c r="E5" s="183" t="s">
        <v>603</v>
      </c>
      <c r="F5" s="182" t="s">
        <v>349</v>
      </c>
      <c r="G5" s="182" t="s">
        <v>345</v>
      </c>
      <c r="H5" s="183" t="s">
        <v>37</v>
      </c>
      <c r="I5" s="818" t="s">
        <v>513</v>
      </c>
      <c r="J5" s="171" t="s">
        <v>342</v>
      </c>
      <c r="K5" s="172" t="s">
        <v>599</v>
      </c>
    </row>
    <row r="6" spans="1:12" ht="15.75">
      <c r="A6">
        <v>82</v>
      </c>
      <c r="B6" s="184">
        <v>2</v>
      </c>
      <c r="C6" s="185" t="s">
        <v>604</v>
      </c>
      <c r="D6" s="183">
        <v>3</v>
      </c>
      <c r="E6" s="183" t="s">
        <v>605</v>
      </c>
      <c r="F6" s="182" t="s">
        <v>65</v>
      </c>
      <c r="G6" s="182" t="s">
        <v>281</v>
      </c>
      <c r="H6" s="183" t="s">
        <v>43</v>
      </c>
      <c r="I6" s="818" t="s">
        <v>514</v>
      </c>
      <c r="J6" s="171" t="s">
        <v>342</v>
      </c>
      <c r="K6" s="172" t="s">
        <v>599</v>
      </c>
    </row>
    <row r="7" spans="1:12" ht="30">
      <c r="A7">
        <v>83</v>
      </c>
      <c r="B7" s="184">
        <v>2</v>
      </c>
      <c r="C7" s="185" t="s">
        <v>606</v>
      </c>
      <c r="D7" s="183">
        <v>3</v>
      </c>
      <c r="E7" s="183" t="s">
        <v>607</v>
      </c>
      <c r="F7" s="182" t="s">
        <v>152</v>
      </c>
      <c r="G7" s="187"/>
      <c r="H7" s="183" t="s">
        <v>43</v>
      </c>
      <c r="I7" s="183" t="s">
        <v>515</v>
      </c>
      <c r="J7" s="171" t="s">
        <v>342</v>
      </c>
      <c r="K7" s="172" t="s">
        <v>599</v>
      </c>
    </row>
    <row r="8" spans="1:12" ht="30">
      <c r="A8">
        <v>84</v>
      </c>
      <c r="B8" s="184">
        <v>2</v>
      </c>
      <c r="C8" s="185" t="s">
        <v>608</v>
      </c>
      <c r="D8" s="183">
        <v>3</v>
      </c>
      <c r="E8" s="183" t="s">
        <v>609</v>
      </c>
      <c r="F8" s="182" t="s">
        <v>360</v>
      </c>
      <c r="G8" s="182" t="s">
        <v>156</v>
      </c>
      <c r="H8" s="183" t="s">
        <v>43</v>
      </c>
      <c r="I8" s="183" t="s">
        <v>515</v>
      </c>
      <c r="J8" s="171" t="s">
        <v>342</v>
      </c>
      <c r="K8" s="172" t="s">
        <v>599</v>
      </c>
    </row>
    <row r="9" spans="1:12" ht="21" customHeight="1">
      <c r="A9">
        <v>85</v>
      </c>
      <c r="B9" s="184">
        <v>4</v>
      </c>
      <c r="C9" s="185" t="s">
        <v>517</v>
      </c>
      <c r="D9" s="183">
        <v>6</v>
      </c>
      <c r="E9" s="183" t="s">
        <v>518</v>
      </c>
      <c r="F9" s="188" t="s">
        <v>519</v>
      </c>
      <c r="G9" s="188" t="s">
        <v>519</v>
      </c>
      <c r="H9" s="183" t="s">
        <v>43</v>
      </c>
      <c r="I9" s="183" t="s">
        <v>335</v>
      </c>
      <c r="J9" s="171" t="s">
        <v>342</v>
      </c>
      <c r="K9" s="172" t="s">
        <v>599</v>
      </c>
    </row>
  </sheetData>
  <pageMargins left="0.39305555555555599" right="0.196527777777778" top="0.74791666666666701" bottom="0.74791666666666701" header="0.31388888888888899" footer="0.31388888888888899"/>
  <pageSetup paperSize="9" scale="77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M7"/>
  <sheetViews>
    <sheetView zoomScale="85" zoomScaleNormal="85" workbookViewId="0">
      <selection activeCell="B2" sqref="B2:K6"/>
    </sheetView>
  </sheetViews>
  <sheetFormatPr defaultColWidth="9" defaultRowHeight="15"/>
  <cols>
    <col min="1" max="1" width="4" customWidth="1"/>
    <col min="2" max="2" width="5.85546875" customWidth="1"/>
    <col min="3" max="3" width="45.140625" style="159" customWidth="1"/>
    <col min="4" max="4" width="6" customWidth="1"/>
    <col min="5" max="5" width="11.5703125" customWidth="1"/>
    <col min="6" max="6" width="33.5703125" customWidth="1"/>
    <col min="7" max="7" width="37.140625" customWidth="1"/>
    <col min="8" max="8" width="30.42578125" customWidth="1"/>
    <col min="9" max="9" width="8.28515625" customWidth="1"/>
    <col min="10" max="10" width="12.5703125" customWidth="1"/>
    <col min="13" max="13" width="3.140625" customWidth="1"/>
    <col min="14" max="15" width="10" customWidth="1"/>
    <col min="18" max="18" width="5.140625" customWidth="1"/>
    <col min="19" max="19" width="39.5703125" customWidth="1"/>
    <col min="20" max="20" width="6.140625" customWidth="1"/>
    <col min="21" max="21" width="23.140625" customWidth="1"/>
    <col min="22" max="22" width="27.28515625" customWidth="1"/>
    <col min="23" max="23" width="10.7109375" customWidth="1"/>
  </cols>
  <sheetData>
    <row r="2" spans="1:13">
      <c r="B2" s="160" t="s">
        <v>1</v>
      </c>
      <c r="C2" s="161" t="s">
        <v>2</v>
      </c>
      <c r="D2" s="160" t="s">
        <v>3</v>
      </c>
      <c r="E2" s="161" t="s">
        <v>497</v>
      </c>
      <c r="F2" s="160" t="s">
        <v>4</v>
      </c>
      <c r="G2" s="160" t="s">
        <v>5</v>
      </c>
      <c r="H2" s="160" t="s">
        <v>8</v>
      </c>
      <c r="I2" s="160" t="s">
        <v>6</v>
      </c>
      <c r="J2" s="160" t="s">
        <v>7</v>
      </c>
      <c r="K2" s="160" t="s">
        <v>498</v>
      </c>
      <c r="L2" s="160" t="s">
        <v>499</v>
      </c>
    </row>
    <row r="3" spans="1:13" ht="30">
      <c r="A3">
        <v>86</v>
      </c>
      <c r="B3" s="162">
        <v>2</v>
      </c>
      <c r="C3" s="163" t="s">
        <v>358</v>
      </c>
      <c r="D3" s="162">
        <v>3</v>
      </c>
      <c r="E3" s="162"/>
      <c r="F3" s="164" t="s">
        <v>119</v>
      </c>
      <c r="G3" s="164" t="s">
        <v>123</v>
      </c>
      <c r="H3" s="164"/>
      <c r="I3" s="165" t="s">
        <v>560</v>
      </c>
      <c r="J3" s="819" t="s">
        <v>335</v>
      </c>
      <c r="K3" s="171" t="s">
        <v>610</v>
      </c>
      <c r="L3" s="172" t="s">
        <v>611</v>
      </c>
      <c r="M3">
        <v>12</v>
      </c>
    </row>
    <row r="4" spans="1:13">
      <c r="A4">
        <v>87</v>
      </c>
      <c r="B4" s="165">
        <v>2</v>
      </c>
      <c r="C4" s="163" t="s">
        <v>124</v>
      </c>
      <c r="D4" s="165">
        <v>3</v>
      </c>
      <c r="E4" s="162"/>
      <c r="F4" s="164" t="s">
        <v>278</v>
      </c>
      <c r="G4" s="166" t="s">
        <v>48</v>
      </c>
      <c r="H4" s="164"/>
      <c r="I4" s="165" t="s">
        <v>560</v>
      </c>
      <c r="J4" s="820" t="s">
        <v>336</v>
      </c>
      <c r="K4" s="171" t="s">
        <v>610</v>
      </c>
      <c r="L4" s="172" t="s">
        <v>611</v>
      </c>
    </row>
    <row r="5" spans="1:13">
      <c r="A5">
        <v>88</v>
      </c>
      <c r="B5" s="162">
        <v>2</v>
      </c>
      <c r="C5" s="163" t="s">
        <v>509</v>
      </c>
      <c r="D5" s="162">
        <v>3</v>
      </c>
      <c r="E5" s="162" t="s">
        <v>612</v>
      </c>
      <c r="F5" s="164" t="s">
        <v>278</v>
      </c>
      <c r="G5" s="164" t="s">
        <v>50</v>
      </c>
      <c r="H5" s="164"/>
      <c r="I5" s="162" t="s">
        <v>43</v>
      </c>
      <c r="J5" s="820" t="s">
        <v>514</v>
      </c>
      <c r="K5" s="171" t="s">
        <v>610</v>
      </c>
      <c r="L5" s="172" t="s">
        <v>611</v>
      </c>
    </row>
    <row r="6" spans="1:13">
      <c r="A6">
        <v>89</v>
      </c>
      <c r="B6" s="162">
        <v>2</v>
      </c>
      <c r="C6" s="163" t="s">
        <v>613</v>
      </c>
      <c r="D6" s="162">
        <v>3</v>
      </c>
      <c r="E6" s="162" t="s">
        <v>614</v>
      </c>
      <c r="F6" s="166" t="s">
        <v>48</v>
      </c>
      <c r="G6" s="164" t="s">
        <v>427</v>
      </c>
      <c r="H6" s="164"/>
      <c r="I6" s="162" t="s">
        <v>43</v>
      </c>
      <c r="J6" s="819" t="s">
        <v>515</v>
      </c>
      <c r="K6" s="171" t="s">
        <v>610</v>
      </c>
      <c r="L6" s="172" t="s">
        <v>611</v>
      </c>
    </row>
    <row r="7" spans="1:13">
      <c r="B7" s="167"/>
      <c r="C7" s="168"/>
      <c r="D7" s="167"/>
      <c r="E7" s="169"/>
      <c r="F7" s="170"/>
      <c r="G7" s="170"/>
      <c r="H7" s="170"/>
      <c r="I7" s="167"/>
      <c r="J7" s="173"/>
    </row>
  </sheetData>
  <pageMargins left="0.39305555555555599" right="0.196527777777778" top="0.74791666666666701" bottom="0.74791666666666701" header="0.31388888888888899" footer="0.31388888888888899"/>
  <pageSetup paperSize="9" scale="66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G84"/>
  <sheetViews>
    <sheetView workbookViewId="0"/>
  </sheetViews>
  <sheetFormatPr defaultColWidth="9" defaultRowHeight="15"/>
  <cols>
    <col min="1" max="1" width="7.7109375" customWidth="1"/>
    <col min="2" max="2" width="10.28515625" customWidth="1"/>
    <col min="3" max="3" width="27.28515625" customWidth="1"/>
    <col min="4" max="4" width="7.140625" customWidth="1"/>
    <col min="5" max="5" width="31.7109375" customWidth="1"/>
    <col min="6" max="6" width="10.85546875" customWidth="1"/>
  </cols>
  <sheetData>
    <row r="1" spans="1:7" ht="15.75">
      <c r="A1" s="110"/>
      <c r="B1" s="111"/>
      <c r="C1" s="852" t="s">
        <v>615</v>
      </c>
      <c r="D1" s="852"/>
      <c r="E1" s="852"/>
      <c r="F1" s="852"/>
      <c r="G1" s="852"/>
    </row>
    <row r="2" spans="1:7" ht="18">
      <c r="A2" s="112"/>
      <c r="B2" s="113"/>
      <c r="C2" s="853" t="s">
        <v>616</v>
      </c>
      <c r="D2" s="853"/>
      <c r="E2" s="853"/>
      <c r="F2" s="853"/>
      <c r="G2" s="853"/>
    </row>
    <row r="3" spans="1:7" ht="27.75">
      <c r="A3" s="114"/>
      <c r="B3" s="115"/>
      <c r="C3" s="854" t="s">
        <v>617</v>
      </c>
      <c r="D3" s="854"/>
      <c r="E3" s="854"/>
      <c r="F3" s="854"/>
      <c r="G3" s="854"/>
    </row>
    <row r="4" spans="1:7">
      <c r="A4" s="116"/>
      <c r="B4" s="117"/>
      <c r="C4" s="850" t="s">
        <v>618</v>
      </c>
      <c r="D4" s="850"/>
      <c r="E4" s="850"/>
      <c r="F4" s="850"/>
      <c r="G4" s="850"/>
    </row>
    <row r="5" spans="1:7">
      <c r="A5" s="116"/>
      <c r="B5" s="117"/>
      <c r="C5" s="850" t="s">
        <v>619</v>
      </c>
      <c r="D5" s="850"/>
      <c r="E5" s="850"/>
      <c r="F5" s="850"/>
      <c r="G5" s="850"/>
    </row>
    <row r="6" spans="1:7" ht="18.75">
      <c r="A6" s="118"/>
      <c r="B6" s="118"/>
      <c r="C6" s="118"/>
      <c r="D6" s="118"/>
      <c r="E6" s="118"/>
      <c r="F6" s="118"/>
      <c r="G6" s="118"/>
    </row>
    <row r="7" spans="1:7" ht="18">
      <c r="A7" s="855" t="s">
        <v>620</v>
      </c>
      <c r="B7" s="855"/>
      <c r="C7" s="855"/>
      <c r="D7" s="855"/>
      <c r="E7" s="855"/>
      <c r="F7" s="855"/>
      <c r="G7" s="855"/>
    </row>
    <row r="8" spans="1:7" ht="16.5">
      <c r="A8" s="119"/>
      <c r="B8" s="120"/>
      <c r="C8" s="121"/>
      <c r="D8" s="121"/>
      <c r="E8" s="122"/>
      <c r="F8" s="120"/>
      <c r="G8" s="120"/>
    </row>
    <row r="9" spans="1:7" ht="16.5">
      <c r="A9" s="137" t="s">
        <v>621</v>
      </c>
      <c r="B9" s="120"/>
      <c r="C9" s="121"/>
      <c r="D9" s="121"/>
      <c r="F9" s="137" t="s">
        <v>622</v>
      </c>
      <c r="G9" s="120"/>
    </row>
    <row r="10" spans="1:7" ht="21" customHeight="1">
      <c r="A10" s="126" t="s">
        <v>6</v>
      </c>
      <c r="B10" s="126" t="s">
        <v>623</v>
      </c>
      <c r="C10" s="126" t="s">
        <v>624</v>
      </c>
      <c r="D10" s="126" t="s">
        <v>3</v>
      </c>
      <c r="E10" s="126" t="s">
        <v>401</v>
      </c>
      <c r="F10" s="126" t="s">
        <v>625</v>
      </c>
      <c r="G10" s="126" t="s">
        <v>499</v>
      </c>
    </row>
    <row r="11" spans="1:7" ht="15" customHeight="1">
      <c r="A11" s="841" t="s">
        <v>626</v>
      </c>
      <c r="B11" s="844" t="str">
        <f>MPIS2!I3</f>
        <v>13.30 - 15.30</v>
      </c>
      <c r="C11" s="839" t="str">
        <f>MPIS2!C3</f>
        <v>Manajemen Sumber Daya Pendidikan dan Tenaga Kependidikan</v>
      </c>
      <c r="D11" s="839">
        <f>MPIS2!D3</f>
        <v>2</v>
      </c>
      <c r="E11" s="127" t="str">
        <f>MPIS2!F3</f>
        <v>Prof. Dr. H. Babun Suharto, SE., MM.</v>
      </c>
      <c r="F11" s="839" t="str">
        <f>MPIS2!E3</f>
        <v>INS217D002</v>
      </c>
      <c r="G11" s="856" t="s">
        <v>627</v>
      </c>
    </row>
    <row r="12" spans="1:7" ht="15" customHeight="1">
      <c r="A12" s="842"/>
      <c r="B12" s="840"/>
      <c r="C12" s="840"/>
      <c r="D12" s="840"/>
      <c r="E12" s="127" t="str">
        <f>MPIS2!G3</f>
        <v>Dr. H. Sofyan Tsauri, MM.</v>
      </c>
      <c r="F12" s="840"/>
      <c r="G12" s="857"/>
    </row>
    <row r="13" spans="1:7" ht="15" customHeight="1">
      <c r="A13" s="842"/>
      <c r="B13" s="844" t="str">
        <f>MPIS2!I4</f>
        <v>15.45 - 17.45</v>
      </c>
      <c r="C13" s="839" t="str">
        <f>MPIS2!C4</f>
        <v>Manajemen Kurikulum dan Pembelajaran</v>
      </c>
      <c r="D13" s="839">
        <f>MPIS2!D4</f>
        <v>3</v>
      </c>
      <c r="E13" s="127" t="str">
        <f>MPIS2!F4</f>
        <v>Prof. Dr. Hj. Titiek Rohanah Hidayati, M.Pd.</v>
      </c>
      <c r="F13" s="839" t="str">
        <f>MPIS2!E4</f>
        <v>S21701U006</v>
      </c>
      <c r="G13" s="857"/>
    </row>
    <row r="14" spans="1:7" ht="15" customHeight="1">
      <c r="A14" s="843"/>
      <c r="B14" s="840"/>
      <c r="C14" s="840"/>
      <c r="D14" s="840"/>
      <c r="E14" s="127" t="str">
        <f>MPIS2!G4</f>
        <v>Dr. H. Hadi Purnomo, M.Pd.</v>
      </c>
      <c r="F14" s="840"/>
      <c r="G14" s="857"/>
    </row>
    <row r="15" spans="1:7" ht="15" customHeight="1">
      <c r="A15" s="841" t="s">
        <v>628</v>
      </c>
      <c r="B15" s="844" t="str">
        <f>MPIS2!I5</f>
        <v>13.30 - 15.30</v>
      </c>
      <c r="C15" s="839" t="str">
        <f>MPIS2!C5</f>
        <v>Perilaku Organisasi dan Kepemimpinan Pendidikan</v>
      </c>
      <c r="D15" s="839">
        <f>MPIS2!D5</f>
        <v>3</v>
      </c>
      <c r="E15" s="127" t="str">
        <f>MPIS2!F5</f>
        <v>Dr. H. Suhadi Winoto, M.Pd.</v>
      </c>
      <c r="F15" s="839" t="str">
        <f>MPIS2!E5</f>
        <v>S21701U004</v>
      </c>
      <c r="G15" s="857"/>
    </row>
    <row r="16" spans="1:7" ht="15" customHeight="1">
      <c r="A16" s="842"/>
      <c r="B16" s="840"/>
      <c r="C16" s="840"/>
      <c r="D16" s="840"/>
      <c r="E16" s="127" t="str">
        <f>MPIS2!G5</f>
        <v>Dr. H. Zainuddin Alhaj Zaini, M.Pd.I.</v>
      </c>
      <c r="F16" s="840"/>
      <c r="G16" s="857"/>
    </row>
    <row r="17" spans="1:7" ht="15" customHeight="1">
      <c r="A17" s="842"/>
      <c r="B17" s="844" t="str">
        <f>MPIS2!I6</f>
        <v>15.45 - 17.45</v>
      </c>
      <c r="C17" s="839" t="str">
        <f>MPIS2!C6</f>
        <v>Studi Hadits</v>
      </c>
      <c r="D17" s="839">
        <f>MPIS2!D6</f>
        <v>3</v>
      </c>
      <c r="E17" s="127" t="str">
        <f>MPIS2!F6</f>
        <v>Prof. Dr. H. Mahjuddin, M.Pd.I.</v>
      </c>
      <c r="F17" s="839" t="str">
        <f>MPIS2!E6</f>
        <v>S21701U006</v>
      </c>
      <c r="G17" s="857"/>
    </row>
    <row r="18" spans="1:7" ht="15" customHeight="1">
      <c r="A18" s="843"/>
      <c r="B18" s="840"/>
      <c r="C18" s="840"/>
      <c r="D18" s="840"/>
      <c r="E18" s="127" t="str">
        <f>MPIS2!G6</f>
        <v>Dr. H. Aminullah, M.Ag.</v>
      </c>
      <c r="F18" s="840"/>
      <c r="G18" s="857"/>
    </row>
    <row r="19" spans="1:7" ht="15" customHeight="1">
      <c r="A19" s="841" t="s">
        <v>629</v>
      </c>
      <c r="B19" s="844" t="str">
        <f>MPIS2!I7</f>
        <v>13.30 - 15.30</v>
      </c>
      <c r="C19" s="839" t="str">
        <f>MPIS2!C7</f>
        <v>Analisis Kebijakan Pendidikan Islam</v>
      </c>
      <c r="D19" s="839">
        <f>MPIS2!D7</f>
        <v>3</v>
      </c>
      <c r="E19" s="127" t="str">
        <f>MPIS2!F7</f>
        <v>Prof. Dr. H. Abd. Halim Soebahar, M.A.</v>
      </c>
      <c r="F19" s="839" t="str">
        <f>MPIS2!E7</f>
        <v>S21701U007</v>
      </c>
      <c r="G19" s="857"/>
    </row>
    <row r="20" spans="1:7" ht="15" customHeight="1">
      <c r="A20" s="842"/>
      <c r="B20" s="840"/>
      <c r="C20" s="840"/>
      <c r="D20" s="840"/>
      <c r="E20" s="127" t="str">
        <f>MPIS2!G7</f>
        <v>Dr. Gunawan, M.Pd.I.</v>
      </c>
      <c r="F20" s="840"/>
      <c r="G20" s="857"/>
    </row>
    <row r="21" spans="1:7" ht="15" customHeight="1">
      <c r="A21" s="842"/>
      <c r="B21" s="845"/>
      <c r="C21" s="845"/>
      <c r="D21" s="129"/>
      <c r="E21" s="151"/>
      <c r="F21" s="134"/>
      <c r="G21" s="857"/>
    </row>
    <row r="22" spans="1:7" ht="15" customHeight="1">
      <c r="A22" s="843"/>
      <c r="B22" s="846"/>
      <c r="C22" s="846"/>
      <c r="D22" s="152"/>
      <c r="E22" s="153"/>
      <c r="F22" s="134"/>
      <c r="G22" s="858"/>
    </row>
    <row r="23" spans="1:7" ht="15" customHeight="1">
      <c r="A23" s="130"/>
      <c r="B23" s="131"/>
      <c r="C23" s="131"/>
      <c r="D23" s="132"/>
      <c r="E23" s="133"/>
      <c r="F23" s="131"/>
      <c r="G23" s="156"/>
    </row>
    <row r="24" spans="1:7" ht="15" customHeight="1">
      <c r="A24" s="130"/>
      <c r="B24" s="131"/>
      <c r="C24" s="132"/>
      <c r="D24" s="132"/>
      <c r="E24" s="133"/>
      <c r="F24" s="131"/>
      <c r="G24" s="132"/>
    </row>
    <row r="25" spans="1:7" ht="16.5">
      <c r="A25" s="137" t="s">
        <v>621</v>
      </c>
      <c r="B25" s="120"/>
      <c r="C25" s="121"/>
      <c r="D25" s="121"/>
      <c r="F25" s="137" t="s">
        <v>630</v>
      </c>
      <c r="G25" s="120"/>
    </row>
    <row r="26" spans="1:7" ht="21" customHeight="1">
      <c r="A26" s="126" t="s">
        <v>6</v>
      </c>
      <c r="B26" s="126" t="s">
        <v>623</v>
      </c>
      <c r="C26" s="126" t="s">
        <v>624</v>
      </c>
      <c r="D26" s="126" t="s">
        <v>3</v>
      </c>
      <c r="E26" s="126" t="s">
        <v>401</v>
      </c>
      <c r="F26" s="126" t="s">
        <v>625</v>
      </c>
      <c r="G26" s="126" t="s">
        <v>499</v>
      </c>
    </row>
    <row r="27" spans="1:7" ht="15" customHeight="1">
      <c r="A27" s="841" t="s">
        <v>631</v>
      </c>
      <c r="B27" s="844" t="str">
        <f>MPIS2!I8</f>
        <v>13.30 - 15.30</v>
      </c>
      <c r="C27" s="839" t="str">
        <f>MPIS2!C8</f>
        <v>Manajemen Sumber Daya Pendidikan dan Tenaga Kependidikan</v>
      </c>
      <c r="D27" s="839">
        <f>MPIS2!D8</f>
        <v>3</v>
      </c>
      <c r="E27" s="127" t="str">
        <f>MPIS2!F8</f>
        <v>Prof. Dr. H. Babun Suharto, SE., MM.</v>
      </c>
      <c r="F27" s="839" t="str">
        <f>MPIS2!E8</f>
        <v>S21701U004</v>
      </c>
      <c r="G27" s="835" t="s">
        <v>632</v>
      </c>
    </row>
    <row r="28" spans="1:7" ht="15" customHeight="1">
      <c r="A28" s="842"/>
      <c r="B28" s="840"/>
      <c r="C28" s="840"/>
      <c r="D28" s="840"/>
      <c r="E28" s="127" t="str">
        <f>MPIS2!G8</f>
        <v>Dr. H. Sofyan Tsauri, MM.</v>
      </c>
      <c r="F28" s="840"/>
      <c r="G28" s="836"/>
    </row>
    <row r="29" spans="1:7" ht="15" customHeight="1">
      <c r="A29" s="842"/>
      <c r="B29" s="844" t="str">
        <f>MPIS2!I9</f>
        <v>15.45 - 17.45</v>
      </c>
      <c r="C29" s="839" t="str">
        <f>MPIS2!C9</f>
        <v>Studi Hadits</v>
      </c>
      <c r="D29" s="839">
        <f>MPIS2!D9</f>
        <v>2</v>
      </c>
      <c r="E29" s="127" t="str">
        <f>MPIS2!F9</f>
        <v>Prof. Dr. H. Mahjuddin, M.Pd.I.</v>
      </c>
      <c r="F29" s="839" t="str">
        <f>MPIS2!E9</f>
        <v>INS217D002</v>
      </c>
      <c r="G29" s="836"/>
    </row>
    <row r="30" spans="1:7" ht="15" customHeight="1">
      <c r="A30" s="842"/>
      <c r="B30" s="840"/>
      <c r="C30" s="840"/>
      <c r="D30" s="840"/>
      <c r="E30" s="127" t="str">
        <f>MPIS2!G9</f>
        <v>Prof. Dr. M. Noor Harisuddin, M.Fil.I.</v>
      </c>
      <c r="F30" s="840"/>
      <c r="G30" s="836"/>
    </row>
    <row r="31" spans="1:7" ht="15" customHeight="1">
      <c r="A31" s="842"/>
      <c r="B31" s="844" t="str">
        <f>MPIS2!I10</f>
        <v>18.30 - 20.30</v>
      </c>
      <c r="C31" s="839" t="str">
        <f>MPIS2!C10</f>
        <v>Perilaku Organisasi dan Kepemimpinan Pendidikan</v>
      </c>
      <c r="D31" s="839">
        <f>MPIS2!D10</f>
        <v>3</v>
      </c>
      <c r="E31" s="127" t="str">
        <f>MPIS2!F10</f>
        <v>Dr. H. Suhadi Winoto, M.Pd.</v>
      </c>
      <c r="F31" s="839" t="str">
        <f>MPIS2!E10</f>
        <v>S21701U006</v>
      </c>
      <c r="G31" s="836"/>
    </row>
    <row r="32" spans="1:7" ht="15" customHeight="1">
      <c r="A32" s="843"/>
      <c r="B32" s="840"/>
      <c r="C32" s="840"/>
      <c r="D32" s="840"/>
      <c r="E32" s="127" t="str">
        <f>MPIS2!G10</f>
        <v>Dr. H. Zainuddin Alhaj Zaini, M.Pd.I.</v>
      </c>
      <c r="F32" s="840"/>
      <c r="G32" s="836"/>
    </row>
    <row r="33" spans="1:7" ht="15" customHeight="1">
      <c r="A33" s="841" t="s">
        <v>70</v>
      </c>
      <c r="B33" s="847" t="str">
        <f>MPIS2!I11</f>
        <v>08.00 - 10.00</v>
      </c>
      <c r="C33" s="839" t="str">
        <f>MPIS2!C11</f>
        <v>Analisis Kebijakan Pendidikan Islam</v>
      </c>
      <c r="D33" s="839">
        <f>MPIS2!D11</f>
        <v>3</v>
      </c>
      <c r="E33" s="127" t="str">
        <f>MPIS2!F11</f>
        <v>Prof. Dr. H. Abd. Halim Soebahar, M.A.</v>
      </c>
      <c r="F33" s="839" t="str">
        <f>MPIS2!E11</f>
        <v>S21701U007</v>
      </c>
      <c r="G33" s="836"/>
    </row>
    <row r="34" spans="1:7" ht="15" customHeight="1">
      <c r="A34" s="842"/>
      <c r="B34" s="848"/>
      <c r="C34" s="840"/>
      <c r="D34" s="840"/>
      <c r="E34" s="127" t="str">
        <f>MPIS2!G11</f>
        <v>Dr. Gunawan, M.Pd.I.</v>
      </c>
      <c r="F34" s="840"/>
      <c r="G34" s="836"/>
    </row>
    <row r="35" spans="1:7" ht="15" customHeight="1">
      <c r="A35" s="842"/>
      <c r="B35" s="839" t="str">
        <f>MPIS2!I12</f>
        <v>10.00 - 12.00</v>
      </c>
      <c r="C35" s="839" t="str">
        <f>MPIS2!C12</f>
        <v>Manajemen Kurikulum dan Pembelajaran</v>
      </c>
      <c r="D35" s="839">
        <f>MPIS2!D12</f>
        <v>3</v>
      </c>
      <c r="E35" s="127" t="str">
        <f>MPIS2!F12</f>
        <v>Prof. Dr. Hj. Titiek Rohanah Hidayati, M.Pd.</v>
      </c>
      <c r="F35" s="839" t="str">
        <f>MPIS2!E12</f>
        <v>S21701U006</v>
      </c>
      <c r="G35" s="836"/>
    </row>
    <row r="36" spans="1:7" ht="15" customHeight="1">
      <c r="A36" s="843"/>
      <c r="B36" s="840"/>
      <c r="C36" s="840"/>
      <c r="D36" s="840"/>
      <c r="E36" s="127" t="str">
        <f>MPIS2!G12</f>
        <v>H. Moch. Imam Machfudi, S.S, M.Pd., Ph.D.</v>
      </c>
      <c r="F36" s="840"/>
      <c r="G36" s="837"/>
    </row>
    <row r="37" spans="1:7" ht="15" customHeight="1">
      <c r="A37" s="130"/>
      <c r="B37" s="131"/>
      <c r="C37" s="131"/>
      <c r="D37" s="131"/>
      <c r="E37" s="157"/>
      <c r="F37" s="131"/>
      <c r="G37" s="158"/>
    </row>
    <row r="38" spans="1:7" ht="15" customHeight="1">
      <c r="A38" s="130"/>
      <c r="B38" s="131"/>
      <c r="C38" s="131"/>
      <c r="D38" s="131"/>
      <c r="E38" s="157"/>
      <c r="F38" s="131"/>
      <c r="G38" s="158"/>
    </row>
    <row r="39" spans="1:7" ht="16.5">
      <c r="A39" s="137" t="s">
        <v>633</v>
      </c>
      <c r="B39" s="120"/>
      <c r="C39" s="121"/>
      <c r="D39" s="121"/>
      <c r="F39" s="137" t="s">
        <v>634</v>
      </c>
      <c r="G39" s="120"/>
    </row>
    <row r="40" spans="1:7" ht="21" customHeight="1">
      <c r="A40" s="126" t="s">
        <v>6</v>
      </c>
      <c r="B40" s="126" t="s">
        <v>623</v>
      </c>
      <c r="C40" s="126" t="s">
        <v>624</v>
      </c>
      <c r="D40" s="126" t="s">
        <v>3</v>
      </c>
      <c r="E40" s="126" t="s">
        <v>401</v>
      </c>
      <c r="F40" s="126" t="s">
        <v>625</v>
      </c>
      <c r="G40" s="126" t="s">
        <v>499</v>
      </c>
    </row>
    <row r="41" spans="1:7" ht="15" customHeight="1">
      <c r="A41" s="841" t="s">
        <v>626</v>
      </c>
      <c r="B41" s="839" t="s">
        <v>635</v>
      </c>
      <c r="C41" s="839" t="str">
        <f>MPIS2!C13</f>
        <v>Manajemen Kurikulum dan Pembelajaran</v>
      </c>
      <c r="D41" s="839">
        <f>MPIS2!D13</f>
        <v>3</v>
      </c>
      <c r="E41" s="127" t="str">
        <f>MPIS2!F13</f>
        <v>Dr. Hj. Mukni’ah, M.Pd.I.</v>
      </c>
      <c r="F41" s="839" t="str">
        <f>MPIS2!E13</f>
        <v>S21701U006</v>
      </c>
      <c r="G41" s="835" t="s">
        <v>636</v>
      </c>
    </row>
    <row r="42" spans="1:7" ht="15" customHeight="1">
      <c r="A42" s="842"/>
      <c r="B42" s="840"/>
      <c r="C42" s="840"/>
      <c r="D42" s="840"/>
      <c r="E42" s="127" t="str">
        <f>MPIS2!G13</f>
        <v>Dr. Hj. St. Mislikhah, M.Ag.</v>
      </c>
      <c r="F42" s="840"/>
      <c r="G42" s="836"/>
    </row>
    <row r="43" spans="1:7" ht="15" customHeight="1">
      <c r="A43" s="842"/>
      <c r="B43" s="839" t="s">
        <v>637</v>
      </c>
      <c r="C43" s="839" t="str">
        <f>MPIS2!C14</f>
        <v>Analisis Kebijakan Pendidikan Islam</v>
      </c>
      <c r="D43" s="839">
        <f>MPIS2!D14</f>
        <v>3</v>
      </c>
      <c r="E43" s="127" t="str">
        <f>MPIS2!F14</f>
        <v>Dr. Hj. St. Rodliyah, M.Pd.</v>
      </c>
      <c r="F43" s="839" t="str">
        <f>MPIS2!E14</f>
        <v>S21701U007</v>
      </c>
      <c r="G43" s="836"/>
    </row>
    <row r="44" spans="1:7" ht="15" customHeight="1">
      <c r="A44" s="843"/>
      <c r="B44" s="840"/>
      <c r="C44" s="840"/>
      <c r="D44" s="840"/>
      <c r="E44" s="127" t="str">
        <f>MPIS2!G14</f>
        <v>Dr. H. Abd. Muis, M.M.</v>
      </c>
      <c r="F44" s="840"/>
      <c r="G44" s="836"/>
    </row>
    <row r="45" spans="1:7" ht="15" customHeight="1">
      <c r="A45" s="841" t="s">
        <v>628</v>
      </c>
      <c r="B45" s="839" t="s">
        <v>635</v>
      </c>
      <c r="C45" s="839" t="str">
        <f>MPIS2!C15</f>
        <v>Manajemen Sumber Daya Pendidikan dan Tenaga Kependidikan</v>
      </c>
      <c r="D45" s="839">
        <f>MPIS2!D15</f>
        <v>3</v>
      </c>
      <c r="E45" s="127" t="str">
        <f>MPIS2!F15</f>
        <v>Dr. H. Sofyan Tsauri, MM.</v>
      </c>
      <c r="F45" s="839" t="str">
        <f>MPIS2!E15</f>
        <v>S21701U006</v>
      </c>
      <c r="G45" s="836"/>
    </row>
    <row r="46" spans="1:7" ht="15" customHeight="1">
      <c r="A46" s="842"/>
      <c r="B46" s="840"/>
      <c r="C46" s="840"/>
      <c r="D46" s="840"/>
      <c r="E46" s="127" t="str">
        <f>MPIS2!G15</f>
        <v>Dr. Khotibul Umam, M.A.</v>
      </c>
      <c r="F46" s="840"/>
      <c r="G46" s="836"/>
    </row>
    <row r="47" spans="1:7" ht="15" customHeight="1">
      <c r="A47" s="842"/>
      <c r="B47" s="839" t="s">
        <v>637</v>
      </c>
      <c r="C47" s="839" t="str">
        <f>MPIS2!C16</f>
        <v>Perilaku Organisasi dan Kepemimpinan Pendidikan</v>
      </c>
      <c r="D47" s="839">
        <f>MPIS2!D16</f>
        <v>3</v>
      </c>
      <c r="E47" s="127" t="str">
        <f>MPIS2!F16</f>
        <v>Prof. Dr. H. Moh. Khusnuridlo, M.Pd.</v>
      </c>
      <c r="F47" s="839" t="str">
        <f>MPIS2!E16</f>
        <v>S21701U004</v>
      </c>
      <c r="G47" s="836"/>
    </row>
    <row r="48" spans="1:7" ht="15" customHeight="1">
      <c r="A48" s="843"/>
      <c r="B48" s="840"/>
      <c r="C48" s="840"/>
      <c r="D48" s="840"/>
      <c r="E48" s="127" t="str">
        <f>MPIS2!G16</f>
        <v>Dr. H. Hepni, S.Ag., MM.</v>
      </c>
      <c r="F48" s="840"/>
      <c r="G48" s="836"/>
    </row>
    <row r="49" spans="1:7" ht="15" customHeight="1">
      <c r="A49" s="851" t="s">
        <v>629</v>
      </c>
      <c r="B49" s="838" t="s">
        <v>635</v>
      </c>
      <c r="C49" s="838" t="str">
        <f>MPIS2!C17</f>
        <v>Studi Hadits</v>
      </c>
      <c r="D49" s="838">
        <f>MPIS2!D17</f>
        <v>2</v>
      </c>
      <c r="E49" s="127" t="str">
        <f>MPIS2!F17</f>
        <v>Dr. H. Aminullah, M.Ag.</v>
      </c>
      <c r="F49" s="838" t="str">
        <f>MPIS2!E17</f>
        <v>INS217D002</v>
      </c>
      <c r="G49" s="836"/>
    </row>
    <row r="50" spans="1:7" ht="15" customHeight="1">
      <c r="A50" s="851"/>
      <c r="B50" s="838"/>
      <c r="C50" s="838"/>
      <c r="D50" s="838"/>
      <c r="E50" s="127" t="str">
        <f>MPIS2!G17</f>
        <v>Dr. Uun Yusufa, MA.</v>
      </c>
      <c r="F50" s="838"/>
      <c r="G50" s="836"/>
    </row>
    <row r="51" spans="1:7" ht="15" customHeight="1">
      <c r="A51" s="851"/>
      <c r="B51" s="849" t="s">
        <v>638</v>
      </c>
      <c r="C51" s="849"/>
      <c r="D51" s="134"/>
      <c r="E51" s="151"/>
      <c r="F51" s="134"/>
      <c r="G51" s="836"/>
    </row>
    <row r="52" spans="1:7" ht="15" customHeight="1">
      <c r="A52" s="851"/>
      <c r="B52" s="849"/>
      <c r="C52" s="849"/>
      <c r="D52" s="154"/>
      <c r="E52" s="153"/>
      <c r="F52" s="134"/>
      <c r="G52" s="837"/>
    </row>
    <row r="53" spans="1:7" ht="15" customHeight="1">
      <c r="A53" s="130"/>
      <c r="B53" s="131"/>
      <c r="C53" s="131"/>
      <c r="D53" s="132"/>
      <c r="E53" s="133"/>
      <c r="F53" s="131"/>
      <c r="G53" s="158"/>
    </row>
    <row r="54" spans="1:7" ht="15" customHeight="1">
      <c r="A54" s="130"/>
      <c r="B54" s="131"/>
      <c r="C54" s="131"/>
      <c r="D54" s="132"/>
      <c r="E54" s="133"/>
      <c r="F54" s="131"/>
      <c r="G54" s="158"/>
    </row>
    <row r="55" spans="1:7" ht="15" customHeight="1">
      <c r="A55" s="130"/>
      <c r="B55" s="131"/>
      <c r="C55" s="131"/>
      <c r="D55" s="132"/>
      <c r="E55" s="133"/>
      <c r="F55" s="131"/>
      <c r="G55" s="158"/>
    </row>
    <row r="56" spans="1:7" ht="15" customHeight="1">
      <c r="A56" s="130"/>
      <c r="B56" s="131"/>
      <c r="C56" s="131"/>
      <c r="D56" s="132"/>
      <c r="E56" s="133"/>
      <c r="F56" s="131"/>
      <c r="G56" s="158"/>
    </row>
    <row r="57" spans="1:7" ht="15" customHeight="1">
      <c r="A57" s="130"/>
      <c r="B57" s="131"/>
      <c r="C57" s="131"/>
      <c r="D57" s="132"/>
      <c r="E57" s="133"/>
      <c r="F57" s="131"/>
      <c r="G57" s="158"/>
    </row>
    <row r="58" spans="1:7" ht="15.75">
      <c r="A58" s="110"/>
      <c r="B58" s="111"/>
      <c r="C58" s="852" t="s">
        <v>615</v>
      </c>
      <c r="D58" s="852"/>
      <c r="E58" s="852"/>
      <c r="F58" s="852"/>
      <c r="G58" s="852"/>
    </row>
    <row r="59" spans="1:7" ht="18">
      <c r="A59" s="112"/>
      <c r="B59" s="113"/>
      <c r="C59" s="853" t="s">
        <v>616</v>
      </c>
      <c r="D59" s="853"/>
      <c r="E59" s="853"/>
      <c r="F59" s="853"/>
      <c r="G59" s="853"/>
    </row>
    <row r="60" spans="1:7" ht="27.75">
      <c r="A60" s="114"/>
      <c r="B60" s="115"/>
      <c r="C60" s="854" t="s">
        <v>617</v>
      </c>
      <c r="D60" s="854"/>
      <c r="E60" s="854"/>
      <c r="F60" s="854"/>
      <c r="G60" s="854"/>
    </row>
    <row r="61" spans="1:7">
      <c r="A61" s="116"/>
      <c r="B61" s="117"/>
      <c r="C61" s="850" t="s">
        <v>618</v>
      </c>
      <c r="D61" s="850"/>
      <c r="E61" s="850"/>
      <c r="F61" s="850"/>
      <c r="G61" s="850"/>
    </row>
    <row r="62" spans="1:7">
      <c r="A62" s="116"/>
      <c r="B62" s="117"/>
      <c r="C62" s="850" t="s">
        <v>619</v>
      </c>
      <c r="D62" s="850"/>
      <c r="E62" s="850"/>
      <c r="F62" s="850"/>
      <c r="G62" s="850"/>
    </row>
    <row r="63" spans="1:7" ht="18.75">
      <c r="A63" s="118"/>
      <c r="B63" s="118"/>
      <c r="C63" s="118"/>
      <c r="D63" s="118"/>
      <c r="E63" s="118"/>
      <c r="F63" s="118"/>
      <c r="G63" s="118"/>
    </row>
    <row r="64" spans="1:7" ht="15" customHeight="1">
      <c r="A64" s="130"/>
      <c r="B64" s="131"/>
      <c r="C64" s="131"/>
      <c r="D64" s="132"/>
      <c r="E64" s="133"/>
      <c r="F64" s="131"/>
      <c r="G64" s="158"/>
    </row>
    <row r="65" spans="1:7" ht="16.5">
      <c r="A65" s="137" t="s">
        <v>633</v>
      </c>
      <c r="B65" s="120"/>
      <c r="C65" s="121"/>
      <c r="D65" s="121"/>
      <c r="F65" s="137" t="s">
        <v>639</v>
      </c>
      <c r="G65" s="120"/>
    </row>
    <row r="66" spans="1:7" ht="21" customHeight="1">
      <c r="A66" s="126" t="s">
        <v>6</v>
      </c>
      <c r="B66" s="126" t="s">
        <v>623</v>
      </c>
      <c r="C66" s="126" t="s">
        <v>624</v>
      </c>
      <c r="D66" s="126" t="s">
        <v>3</v>
      </c>
      <c r="E66" s="126" t="s">
        <v>401</v>
      </c>
      <c r="F66" s="126" t="s">
        <v>625</v>
      </c>
      <c r="G66" s="126" t="s">
        <v>499</v>
      </c>
    </row>
    <row r="67" spans="1:7" ht="15" customHeight="1">
      <c r="A67" s="841" t="s">
        <v>631</v>
      </c>
      <c r="B67" s="839" t="s">
        <v>635</v>
      </c>
      <c r="C67" s="839" t="e">
        <f>MPIS2!#REF!</f>
        <v>#REF!</v>
      </c>
      <c r="D67" s="839" t="e">
        <f>MPIS2!#REF!</f>
        <v>#REF!</v>
      </c>
      <c r="E67" s="127" t="e">
        <f>MPIS2!#REF!</f>
        <v>#REF!</v>
      </c>
      <c r="F67" s="839" t="e">
        <f>MPIS2!#REF!</f>
        <v>#REF!</v>
      </c>
      <c r="G67" s="835" t="s">
        <v>640</v>
      </c>
    </row>
    <row r="68" spans="1:7" ht="15" customHeight="1">
      <c r="A68" s="842"/>
      <c r="B68" s="840"/>
      <c r="C68" s="840"/>
      <c r="D68" s="840"/>
      <c r="E68" s="127" t="e">
        <f>MPIS2!#REF!</f>
        <v>#REF!</v>
      </c>
      <c r="F68" s="840"/>
      <c r="G68" s="836"/>
    </row>
    <row r="69" spans="1:7" ht="15" customHeight="1">
      <c r="A69" s="842"/>
      <c r="B69" s="839" t="s">
        <v>637</v>
      </c>
      <c r="C69" s="839" t="str">
        <f>MPIS2!C18</f>
        <v>TESIS</v>
      </c>
      <c r="D69" s="839">
        <f>MPIS2!D18</f>
        <v>6</v>
      </c>
      <c r="E69" s="127" t="str">
        <f>MPIS2!F18</f>
        <v>Kaprodi</v>
      </c>
      <c r="F69" s="839" t="e">
        <f>MPIS2!#REF!</f>
        <v>#REF!</v>
      </c>
      <c r="G69" s="836"/>
    </row>
    <row r="70" spans="1:7" ht="15" customHeight="1">
      <c r="A70" s="842"/>
      <c r="B70" s="840"/>
      <c r="C70" s="840"/>
      <c r="D70" s="840"/>
      <c r="E70" s="127" t="str">
        <f>MPIS2!G18</f>
        <v>Kaprodi</v>
      </c>
      <c r="F70" s="840"/>
      <c r="G70" s="836"/>
    </row>
    <row r="71" spans="1:7" ht="15" customHeight="1">
      <c r="A71" s="842"/>
      <c r="B71" s="839" t="s">
        <v>641</v>
      </c>
      <c r="C71" s="839" t="e">
        <f>MPIS2!#REF!</f>
        <v>#REF!</v>
      </c>
      <c r="D71" s="839" t="e">
        <f>MPIS2!#REF!</f>
        <v>#REF!</v>
      </c>
      <c r="E71" s="127" t="e">
        <f>MPIS2!#REF!</f>
        <v>#REF!</v>
      </c>
      <c r="F71" s="839" t="e">
        <f>MPIS2!#REF!</f>
        <v>#REF!</v>
      </c>
      <c r="G71" s="836"/>
    </row>
    <row r="72" spans="1:7" ht="15" customHeight="1">
      <c r="A72" s="843"/>
      <c r="B72" s="840"/>
      <c r="C72" s="840"/>
      <c r="D72" s="840"/>
      <c r="E72" s="127" t="e">
        <f>MPIS2!#REF!</f>
        <v>#REF!</v>
      </c>
      <c r="F72" s="840"/>
      <c r="G72" s="836"/>
    </row>
    <row r="73" spans="1:7" ht="15" customHeight="1">
      <c r="A73" s="841" t="s">
        <v>70</v>
      </c>
      <c r="B73" s="847" t="s">
        <v>642</v>
      </c>
      <c r="C73" s="839" t="str">
        <f>MPIS2!C19</f>
        <v>TESIS</v>
      </c>
      <c r="D73" s="839">
        <f>MPIS2!D19</f>
        <v>6</v>
      </c>
      <c r="E73" s="127" t="str">
        <f>MPIS2!F19</f>
        <v>Kaprodi</v>
      </c>
      <c r="F73" s="839" t="e">
        <f>MPIS2!#REF!</f>
        <v>#REF!</v>
      </c>
      <c r="G73" s="836"/>
    </row>
    <row r="74" spans="1:7" ht="15" customHeight="1">
      <c r="A74" s="842"/>
      <c r="B74" s="848"/>
      <c r="C74" s="840"/>
      <c r="D74" s="840"/>
      <c r="E74" s="127" t="str">
        <f>MPIS2!G19</f>
        <v>Kaprodi</v>
      </c>
      <c r="F74" s="840"/>
      <c r="G74" s="836"/>
    </row>
    <row r="75" spans="1:7" ht="15" customHeight="1">
      <c r="A75" s="842"/>
      <c r="B75" s="839" t="s">
        <v>643</v>
      </c>
      <c r="C75" s="838" t="e">
        <f>MPIS2!#REF!</f>
        <v>#REF!</v>
      </c>
      <c r="D75" s="838" t="e">
        <f>MPIS2!#REF!</f>
        <v>#REF!</v>
      </c>
      <c r="E75" s="127" t="e">
        <f>MPIS2!#REF!</f>
        <v>#REF!</v>
      </c>
      <c r="F75" s="838" t="e">
        <f>MPIS2!#REF!</f>
        <v>#REF!</v>
      </c>
      <c r="G75" s="836"/>
    </row>
    <row r="76" spans="1:7" ht="15" customHeight="1">
      <c r="A76" s="843"/>
      <c r="B76" s="840"/>
      <c r="C76" s="838"/>
      <c r="D76" s="838"/>
      <c r="E76" s="127" t="e">
        <f>MPIS2!#REF!</f>
        <v>#REF!</v>
      </c>
      <c r="F76" s="838"/>
      <c r="G76" s="837"/>
    </row>
    <row r="78" spans="1:7" ht="15.75">
      <c r="E78" s="136" t="s">
        <v>644</v>
      </c>
    </row>
    <row r="79" spans="1:7" ht="15.75">
      <c r="E79" s="136" t="s">
        <v>333</v>
      </c>
    </row>
    <row r="80" spans="1:7" ht="15.75">
      <c r="E80" s="136"/>
    </row>
    <row r="81" spans="5:5" ht="15.75">
      <c r="E81" s="136"/>
    </row>
    <row r="82" spans="5:5" ht="15.75">
      <c r="E82" s="136"/>
    </row>
    <row r="83" spans="5:5" ht="15.75">
      <c r="E83" s="136" t="s">
        <v>275</v>
      </c>
    </row>
    <row r="84" spans="5:5" ht="13.5" customHeight="1">
      <c r="E84" s="136" t="s">
        <v>645</v>
      </c>
    </row>
  </sheetData>
  <mergeCells count="109">
    <mergeCell ref="C1:G1"/>
    <mergeCell ref="C2:G2"/>
    <mergeCell ref="C3:G3"/>
    <mergeCell ref="C4:G4"/>
    <mergeCell ref="C5:G5"/>
    <mergeCell ref="A7:G7"/>
    <mergeCell ref="C58:G58"/>
    <mergeCell ref="C59:G59"/>
    <mergeCell ref="C60:G60"/>
    <mergeCell ref="C47:C48"/>
    <mergeCell ref="C49:C50"/>
    <mergeCell ref="C51:C52"/>
    <mergeCell ref="G11:G22"/>
    <mergeCell ref="G27:G36"/>
    <mergeCell ref="G41:G52"/>
    <mergeCell ref="A11:A14"/>
    <mergeCell ref="A15:A18"/>
    <mergeCell ref="A19:A22"/>
    <mergeCell ref="A27:A32"/>
    <mergeCell ref="A33:A36"/>
    <mergeCell ref="A41:A44"/>
    <mergeCell ref="A45:A48"/>
    <mergeCell ref="A49:A52"/>
    <mergeCell ref="C11:C12"/>
    <mergeCell ref="C13:C14"/>
    <mergeCell ref="C15:C16"/>
    <mergeCell ref="C17:C18"/>
    <mergeCell ref="C19:C20"/>
    <mergeCell ref="C21:C22"/>
    <mergeCell ref="C27:C28"/>
    <mergeCell ref="C29:C30"/>
    <mergeCell ref="C31:C32"/>
    <mergeCell ref="C33:C34"/>
    <mergeCell ref="C35:C36"/>
    <mergeCell ref="C41:C42"/>
    <mergeCell ref="C43:C44"/>
    <mergeCell ref="C45:C46"/>
    <mergeCell ref="A67:A72"/>
    <mergeCell ref="A73:A76"/>
    <mergeCell ref="B11:B12"/>
    <mergeCell ref="B13:B14"/>
    <mergeCell ref="B15:B16"/>
    <mergeCell ref="B17:B18"/>
    <mergeCell ref="B19:B20"/>
    <mergeCell ref="B21:B22"/>
    <mergeCell ref="B27:B28"/>
    <mergeCell ref="B29:B30"/>
    <mergeCell ref="B31:B32"/>
    <mergeCell ref="B33:B34"/>
    <mergeCell ref="B35:B36"/>
    <mergeCell ref="B41:B42"/>
    <mergeCell ref="B43:B44"/>
    <mergeCell ref="B45:B46"/>
    <mergeCell ref="B47:B48"/>
    <mergeCell ref="B49:B50"/>
    <mergeCell ref="B51:B52"/>
    <mergeCell ref="B67:B68"/>
    <mergeCell ref="B69:B70"/>
    <mergeCell ref="B71:B72"/>
    <mergeCell ref="B73:B74"/>
    <mergeCell ref="B75:B76"/>
    <mergeCell ref="C67:C68"/>
    <mergeCell ref="C69:C70"/>
    <mergeCell ref="C71:C72"/>
    <mergeCell ref="C73:C74"/>
    <mergeCell ref="C75:C76"/>
    <mergeCell ref="D11:D12"/>
    <mergeCell ref="D13:D14"/>
    <mergeCell ref="D15:D16"/>
    <mergeCell ref="D17:D18"/>
    <mergeCell ref="D19:D20"/>
    <mergeCell ref="D27:D28"/>
    <mergeCell ref="D29:D30"/>
    <mergeCell ref="D31:D32"/>
    <mergeCell ref="D33:D34"/>
    <mergeCell ref="D35:D36"/>
    <mergeCell ref="D41:D42"/>
    <mergeCell ref="D43:D44"/>
    <mergeCell ref="D45:D46"/>
    <mergeCell ref="D47:D48"/>
    <mergeCell ref="D49:D50"/>
    <mergeCell ref="D67:D68"/>
    <mergeCell ref="D69:D70"/>
    <mergeCell ref="D71:D72"/>
    <mergeCell ref="D73:D74"/>
    <mergeCell ref="G67:G76"/>
    <mergeCell ref="D75:D76"/>
    <mergeCell ref="F11:F12"/>
    <mergeCell ref="F13:F14"/>
    <mergeCell ref="F15:F16"/>
    <mergeCell ref="F17:F18"/>
    <mergeCell ref="F19:F20"/>
    <mergeCell ref="F27:F28"/>
    <mergeCell ref="F29:F30"/>
    <mergeCell ref="F31:F32"/>
    <mergeCell ref="F33:F34"/>
    <mergeCell ref="F35:F36"/>
    <mergeCell ref="F41:F42"/>
    <mergeCell ref="F43:F44"/>
    <mergeCell ref="F45:F46"/>
    <mergeCell ref="F47:F48"/>
    <mergeCell ref="F49:F50"/>
    <mergeCell ref="F67:F68"/>
    <mergeCell ref="F69:F70"/>
    <mergeCell ref="F71:F72"/>
    <mergeCell ref="F73:F74"/>
    <mergeCell ref="F75:F76"/>
    <mergeCell ref="C61:G61"/>
    <mergeCell ref="C62:G62"/>
  </mergeCells>
  <pageMargins left="0.43888888888888899" right="0.235416666666667" top="0.39305555555555599" bottom="0.39305555555555599" header="0.31388888888888899" footer="0.31388888888888899"/>
  <pageSetup paperSize="9" scale="93" orientation="portrait" horizontalDpi="180" verticalDpi="180"/>
  <colBreaks count="1" manualBreakCount="1">
    <brk id="7" max="104857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G101"/>
  <sheetViews>
    <sheetView workbookViewId="0"/>
  </sheetViews>
  <sheetFormatPr defaultColWidth="9" defaultRowHeight="15"/>
  <cols>
    <col min="1" max="1" width="7.85546875" customWidth="1"/>
    <col min="2" max="2" width="11" customWidth="1"/>
    <col min="3" max="3" width="27.28515625" customWidth="1"/>
    <col min="4" max="4" width="6.140625" customWidth="1"/>
    <col min="5" max="5" width="30.7109375" customWidth="1"/>
    <col min="6" max="6" width="8.28515625" customWidth="1"/>
    <col min="7" max="7" width="8.140625" customWidth="1"/>
  </cols>
  <sheetData>
    <row r="1" spans="1:7" ht="15.75">
      <c r="A1" s="110"/>
      <c r="B1" s="111"/>
      <c r="C1" s="852" t="s">
        <v>615</v>
      </c>
      <c r="D1" s="852"/>
      <c r="E1" s="852"/>
      <c r="F1" s="852"/>
      <c r="G1" s="852"/>
    </row>
    <row r="2" spans="1:7" ht="18">
      <c r="A2" s="112"/>
      <c r="B2" s="113"/>
      <c r="C2" s="853" t="s">
        <v>616</v>
      </c>
      <c r="D2" s="853"/>
      <c r="E2" s="853"/>
      <c r="F2" s="853"/>
      <c r="G2" s="853"/>
    </row>
    <row r="3" spans="1:7" ht="27.75">
      <c r="A3" s="114"/>
      <c r="B3" s="115"/>
      <c r="C3" s="854" t="s">
        <v>617</v>
      </c>
      <c r="D3" s="854"/>
      <c r="E3" s="854"/>
      <c r="F3" s="854"/>
      <c r="G3" s="854"/>
    </row>
    <row r="4" spans="1:7">
      <c r="A4" s="116"/>
      <c r="B4" s="117"/>
      <c r="C4" s="850" t="s">
        <v>618</v>
      </c>
      <c r="D4" s="850"/>
      <c r="E4" s="850"/>
      <c r="F4" s="850"/>
      <c r="G4" s="850"/>
    </row>
    <row r="5" spans="1:7">
      <c r="A5" s="116"/>
      <c r="B5" s="117"/>
      <c r="C5" s="850" t="s">
        <v>619</v>
      </c>
      <c r="D5" s="850"/>
      <c r="E5" s="850"/>
      <c r="F5" s="850"/>
      <c r="G5" s="850"/>
    </row>
    <row r="6" spans="1:7" ht="18.75">
      <c r="A6" s="118"/>
      <c r="B6" s="118"/>
      <c r="C6" s="118"/>
      <c r="D6" s="118"/>
      <c r="E6" s="118"/>
      <c r="F6" s="118"/>
      <c r="G6" s="118"/>
    </row>
    <row r="7" spans="1:7" ht="18">
      <c r="A7" s="863" t="s">
        <v>646</v>
      </c>
      <c r="B7" s="863"/>
      <c r="C7" s="863"/>
      <c r="D7" s="863"/>
      <c r="E7" s="863"/>
      <c r="F7" s="863"/>
      <c r="G7" s="863"/>
    </row>
    <row r="8" spans="1:7" ht="13.5" customHeight="1">
      <c r="A8" s="119"/>
      <c r="B8" s="120"/>
      <c r="C8" s="121"/>
      <c r="D8" s="121"/>
      <c r="E8" s="122"/>
      <c r="F8" s="120"/>
      <c r="G8" s="120"/>
    </row>
    <row r="9" spans="1:7" ht="16.5">
      <c r="A9" s="137" t="s">
        <v>647</v>
      </c>
      <c r="B9" s="120"/>
      <c r="C9" s="121"/>
      <c r="D9" s="121"/>
      <c r="F9" s="137" t="s">
        <v>648</v>
      </c>
      <c r="G9" s="120"/>
    </row>
    <row r="10" spans="1:7" ht="21" customHeight="1">
      <c r="A10" s="126" t="s">
        <v>6</v>
      </c>
      <c r="B10" s="126" t="s">
        <v>623</v>
      </c>
      <c r="C10" s="126" t="s">
        <v>624</v>
      </c>
      <c r="D10" s="126" t="s">
        <v>3</v>
      </c>
      <c r="E10" s="126" t="s">
        <v>401</v>
      </c>
      <c r="F10" s="126" t="s">
        <v>625</v>
      </c>
      <c r="G10" s="126" t="s">
        <v>499</v>
      </c>
    </row>
    <row r="11" spans="1:7" ht="15" customHeight="1">
      <c r="A11" s="841" t="s">
        <v>626</v>
      </c>
      <c r="B11" s="859" t="s">
        <v>635</v>
      </c>
      <c r="C11" s="859" t="str">
        <f>PAI!C3</f>
        <v>Studi Mandiri</v>
      </c>
      <c r="D11" s="859">
        <f>PAI!D3</f>
        <v>3</v>
      </c>
      <c r="E11" s="150" t="str">
        <f>PAI!F3</f>
        <v>Dr. Mashudi, M.Pd.</v>
      </c>
      <c r="F11" s="859" t="str">
        <f>PAI!E3</f>
        <v>S21706K006</v>
      </c>
      <c r="G11" s="835" t="s">
        <v>649</v>
      </c>
    </row>
    <row r="12" spans="1:7" ht="15" customHeight="1">
      <c r="A12" s="842"/>
      <c r="B12" s="860"/>
      <c r="C12" s="860"/>
      <c r="D12" s="860"/>
      <c r="E12" s="150" t="str">
        <f>PAI!G3</f>
        <v>Prof. Dr. H. Miftah Arifin, M.Ag.</v>
      </c>
      <c r="F12" s="860"/>
      <c r="G12" s="836"/>
    </row>
    <row r="13" spans="1:7" ht="15" customHeight="1">
      <c r="A13" s="842"/>
      <c r="B13" s="859" t="s">
        <v>637</v>
      </c>
      <c r="C13" s="859" t="e">
        <f>PAI!#REF!</f>
        <v>#REF!</v>
      </c>
      <c r="D13" s="859" t="e">
        <f>PAI!#REF!</f>
        <v>#REF!</v>
      </c>
      <c r="E13" s="150" t="e">
        <f>PAI!#REF!</f>
        <v>#REF!</v>
      </c>
      <c r="F13" s="859" t="e">
        <f>PAI!#REF!</f>
        <v>#REF!</v>
      </c>
      <c r="G13" s="836"/>
    </row>
    <row r="14" spans="1:7" ht="15" customHeight="1">
      <c r="A14" s="843"/>
      <c r="B14" s="860"/>
      <c r="C14" s="860"/>
      <c r="D14" s="860"/>
      <c r="E14" s="150" t="e">
        <f>PAI!#REF!</f>
        <v>#REF!</v>
      </c>
      <c r="F14" s="860"/>
      <c r="G14" s="836"/>
    </row>
    <row r="15" spans="1:7" ht="15" customHeight="1">
      <c r="A15" s="841" t="s">
        <v>628</v>
      </c>
      <c r="B15" s="859" t="s">
        <v>635</v>
      </c>
      <c r="C15" s="859" t="str">
        <f>PAI!C5</f>
        <v>Pengembangan Kurikulum PAI</v>
      </c>
      <c r="D15" s="859">
        <f>PAI!D5</f>
        <v>3</v>
      </c>
      <c r="E15" s="150" t="str">
        <f>PAI!F5</f>
        <v>Prof. Dr. Hj. Titiek Rohanah Hidayati, M.Pd.</v>
      </c>
      <c r="F15" s="859" t="str">
        <f>PAI!E5</f>
        <v>S21706U004</v>
      </c>
      <c r="G15" s="836"/>
    </row>
    <row r="16" spans="1:7" ht="15" customHeight="1">
      <c r="A16" s="842"/>
      <c r="B16" s="860"/>
      <c r="C16" s="860"/>
      <c r="D16" s="860"/>
      <c r="E16" s="150" t="str">
        <f>PAI!G5</f>
        <v>Dr. Hj. Mukni’ah, M.Pd.I.</v>
      </c>
      <c r="F16" s="860"/>
      <c r="G16" s="836"/>
    </row>
    <row r="17" spans="1:7" ht="15" customHeight="1">
      <c r="A17" s="842"/>
      <c r="B17" s="859" t="s">
        <v>637</v>
      </c>
      <c r="C17" s="859" t="str">
        <f>PAI!C6</f>
        <v>Pengembangan Sumber Belajar dan Media Pembelajaran PAI</v>
      </c>
      <c r="D17" s="859">
        <f>PAI!D6</f>
        <v>3</v>
      </c>
      <c r="E17" s="150" t="str">
        <f>PAI!F6</f>
        <v>Dr. Mashudi, M.Pd.</v>
      </c>
      <c r="F17" s="859" t="str">
        <f>PAI!E6</f>
        <v>S21706U005</v>
      </c>
      <c r="G17" s="836"/>
    </row>
    <row r="18" spans="1:7" ht="15" customHeight="1">
      <c r="A18" s="843"/>
      <c r="B18" s="860"/>
      <c r="C18" s="860"/>
      <c r="D18" s="860"/>
      <c r="E18" s="150" t="str">
        <f>PAI!G6</f>
        <v>Dr. H. Moh. Sahlan, M.Ag.</v>
      </c>
      <c r="F18" s="860"/>
      <c r="G18" s="836"/>
    </row>
    <row r="19" spans="1:7" ht="15" customHeight="1">
      <c r="A19" s="841" t="s">
        <v>629</v>
      </c>
      <c r="B19" s="859" t="s">
        <v>635</v>
      </c>
      <c r="C19" s="859" t="str">
        <f>PAI!C7</f>
        <v>Kepemimpinan Pendidikan Islam</v>
      </c>
      <c r="D19" s="859">
        <f>PAI!D7</f>
        <v>3</v>
      </c>
      <c r="E19" s="150" t="str">
        <f>PAI!F7</f>
        <v>Prof. Dr. H. Moh. Khusnuridlo, M.Pd.</v>
      </c>
      <c r="F19" s="859" t="str">
        <f>PAI!E7</f>
        <v>S21506P003</v>
      </c>
      <c r="G19" s="836"/>
    </row>
    <row r="20" spans="1:7" ht="15" customHeight="1">
      <c r="A20" s="842"/>
      <c r="B20" s="860"/>
      <c r="C20" s="860"/>
      <c r="D20" s="860"/>
      <c r="E20" s="150" t="str">
        <f>PAI!G7</f>
        <v>Dr. H. Abd. Muis, M.M.</v>
      </c>
      <c r="F20" s="860"/>
      <c r="G20" s="836"/>
    </row>
    <row r="21" spans="1:7" ht="15" customHeight="1">
      <c r="A21" s="842"/>
      <c r="B21" s="845" t="s">
        <v>638</v>
      </c>
      <c r="C21" s="845"/>
      <c r="D21" s="129"/>
      <c r="E21" s="151"/>
      <c r="F21" s="134"/>
      <c r="G21" s="836"/>
    </row>
    <row r="22" spans="1:7" ht="15" customHeight="1">
      <c r="A22" s="843"/>
      <c r="B22" s="846"/>
      <c r="C22" s="846"/>
      <c r="D22" s="152"/>
      <c r="E22" s="153"/>
      <c r="F22" s="134"/>
      <c r="G22" s="837"/>
    </row>
    <row r="23" spans="1:7" ht="15" customHeight="1">
      <c r="A23" s="130"/>
      <c r="B23" s="131"/>
      <c r="C23" s="132"/>
      <c r="D23" s="132"/>
      <c r="E23" s="133"/>
      <c r="F23" s="131"/>
      <c r="G23" s="132"/>
    </row>
    <row r="24" spans="1:7" ht="16.5">
      <c r="A24" s="137" t="s">
        <v>647</v>
      </c>
      <c r="B24" s="120"/>
      <c r="C24" s="121"/>
      <c r="D24" s="121"/>
      <c r="F24" s="137" t="s">
        <v>650</v>
      </c>
      <c r="G24" s="120"/>
    </row>
    <row r="25" spans="1:7" ht="21" customHeight="1">
      <c r="A25" s="126" t="s">
        <v>6</v>
      </c>
      <c r="B25" s="126" t="s">
        <v>623</v>
      </c>
      <c r="C25" s="126" t="s">
        <v>624</v>
      </c>
      <c r="D25" s="126" t="s">
        <v>3</v>
      </c>
      <c r="E25" s="126" t="s">
        <v>401</v>
      </c>
      <c r="F25" s="126" t="s">
        <v>625</v>
      </c>
      <c r="G25" s="126" t="s">
        <v>499</v>
      </c>
    </row>
    <row r="26" spans="1:7" ht="15" customHeight="1">
      <c r="A26" s="841" t="s">
        <v>626</v>
      </c>
      <c r="B26" s="859" t="s">
        <v>635</v>
      </c>
      <c r="C26" s="859" t="str">
        <f>PAI!C19</f>
        <v>Metodologi Penelitian Pendidikan Agama Islam</v>
      </c>
      <c r="D26" s="859" t="e">
        <f>PAI!#REF!</f>
        <v>#REF!</v>
      </c>
      <c r="E26" s="150" t="str">
        <f>PAI!F19</f>
        <v>Dr. Hj. St. Mislikhah, M.Ag.</v>
      </c>
      <c r="F26" s="859" t="e">
        <f>PAI!#REF!</f>
        <v>#REF!</v>
      </c>
      <c r="G26" s="835" t="s">
        <v>640</v>
      </c>
    </row>
    <row r="27" spans="1:7" ht="15" customHeight="1">
      <c r="A27" s="842"/>
      <c r="B27" s="860"/>
      <c r="C27" s="860"/>
      <c r="D27" s="860"/>
      <c r="E27" s="150" t="str">
        <f>PAI!G19</f>
        <v>Dr. H. Hepni, S.Ag., MM.</v>
      </c>
      <c r="F27" s="860"/>
      <c r="G27" s="836"/>
    </row>
    <row r="28" spans="1:7" ht="15" customHeight="1">
      <c r="A28" s="842"/>
      <c r="B28" s="859" t="s">
        <v>637</v>
      </c>
      <c r="C28" s="859" t="str">
        <f>PAI!C20</f>
        <v>Studi Mandiri</v>
      </c>
      <c r="D28" s="859">
        <f>PAI!D20</f>
        <v>3</v>
      </c>
      <c r="E28" s="150" t="str">
        <f>PAI!F20</f>
        <v>Dr. Mashudi, M.Pd.</v>
      </c>
      <c r="F28" s="859" t="e">
        <f>PAI!#REF!</f>
        <v>#REF!</v>
      </c>
      <c r="G28" s="836"/>
    </row>
    <row r="29" spans="1:7" ht="15" customHeight="1">
      <c r="A29" s="843"/>
      <c r="B29" s="860"/>
      <c r="C29" s="860"/>
      <c r="D29" s="860"/>
      <c r="E29" s="150" t="str">
        <f>PAI!G20</f>
        <v>Prof. Dr. H. Miftah Arifin, M.Ag.</v>
      </c>
      <c r="F29" s="860"/>
      <c r="G29" s="836"/>
    </row>
    <row r="30" spans="1:7" ht="15" customHeight="1">
      <c r="A30" s="841" t="s">
        <v>628</v>
      </c>
      <c r="B30" s="859" t="s">
        <v>635</v>
      </c>
      <c r="C30" s="859" t="e">
        <f>PAI!#REF!</f>
        <v>#REF!</v>
      </c>
      <c r="D30" s="859" t="e">
        <f>PAI!#REF!</f>
        <v>#REF!</v>
      </c>
      <c r="E30" s="150" t="e">
        <f>PAI!#REF!</f>
        <v>#REF!</v>
      </c>
      <c r="F30" s="859" t="e">
        <f>PAI!#REF!</f>
        <v>#REF!</v>
      </c>
      <c r="G30" s="836"/>
    </row>
    <row r="31" spans="1:7" ht="15" customHeight="1">
      <c r="A31" s="842"/>
      <c r="B31" s="860"/>
      <c r="C31" s="860"/>
      <c r="D31" s="860"/>
      <c r="E31" s="150" t="e">
        <f>PAI!#REF!</f>
        <v>#REF!</v>
      </c>
      <c r="F31" s="860"/>
      <c r="G31" s="836"/>
    </row>
    <row r="32" spans="1:7" ht="15" customHeight="1">
      <c r="A32" s="842"/>
      <c r="B32" s="859" t="s">
        <v>637</v>
      </c>
      <c r="C32" s="859" t="e">
        <f>PAI!#REF!</f>
        <v>#REF!</v>
      </c>
      <c r="D32" s="859" t="e">
        <f>PAI!#REF!</f>
        <v>#REF!</v>
      </c>
      <c r="E32" s="150" t="e">
        <f>PAI!#REF!</f>
        <v>#REF!</v>
      </c>
      <c r="F32" s="859" t="str">
        <f>PAI!E18</f>
        <v>S21706U004</v>
      </c>
      <c r="G32" s="836"/>
    </row>
    <row r="33" spans="1:7" ht="15" customHeight="1">
      <c r="A33" s="843"/>
      <c r="B33" s="860"/>
      <c r="C33" s="860"/>
      <c r="D33" s="860"/>
      <c r="E33" s="150" t="e">
        <f>PAI!#REF!</f>
        <v>#REF!</v>
      </c>
      <c r="F33" s="860"/>
      <c r="G33" s="836"/>
    </row>
    <row r="34" spans="1:7" ht="15" customHeight="1">
      <c r="A34" s="841" t="s">
        <v>629</v>
      </c>
      <c r="B34" s="859" t="s">
        <v>635</v>
      </c>
      <c r="C34" s="859" t="e">
        <f>PAI!#REF!</f>
        <v>#REF!</v>
      </c>
      <c r="D34" s="859" t="e">
        <f>PAI!#REF!</f>
        <v>#REF!</v>
      </c>
      <c r="E34" s="150" t="e">
        <f>PAI!#REF!</f>
        <v>#REF!</v>
      </c>
      <c r="F34" s="859" t="str">
        <f>PAI!E19</f>
        <v>S21706U007</v>
      </c>
      <c r="G34" s="836"/>
    </row>
    <row r="35" spans="1:7" ht="15" customHeight="1">
      <c r="A35" s="842"/>
      <c r="B35" s="860"/>
      <c r="C35" s="860"/>
      <c r="D35" s="860"/>
      <c r="E35" s="150" t="e">
        <f>PAI!#REF!</f>
        <v>#REF!</v>
      </c>
      <c r="F35" s="860"/>
      <c r="G35" s="836"/>
    </row>
    <row r="36" spans="1:7" ht="15" customHeight="1">
      <c r="A36" s="842"/>
      <c r="B36" s="845" t="s">
        <v>638</v>
      </c>
      <c r="C36" s="845"/>
      <c r="D36" s="129"/>
      <c r="E36" s="151"/>
      <c r="F36" s="134"/>
      <c r="G36" s="836"/>
    </row>
    <row r="37" spans="1:7" ht="15" customHeight="1">
      <c r="A37" s="843"/>
      <c r="B37" s="846"/>
      <c r="C37" s="846"/>
      <c r="D37" s="152"/>
      <c r="E37" s="153"/>
      <c r="F37" s="134"/>
      <c r="G37" s="837"/>
    </row>
    <row r="38" spans="1:7" ht="15" customHeight="1">
      <c r="A38" s="130"/>
      <c r="B38" s="131"/>
      <c r="C38" s="132"/>
      <c r="D38" s="132"/>
      <c r="E38" s="133"/>
      <c r="F38" s="131"/>
      <c r="G38" s="132"/>
    </row>
    <row r="39" spans="1:7" ht="16.5">
      <c r="A39" s="137" t="s">
        <v>647</v>
      </c>
      <c r="B39" s="120"/>
      <c r="C39" s="121"/>
      <c r="D39" s="121"/>
      <c r="F39" s="137" t="s">
        <v>651</v>
      </c>
      <c r="G39" s="120"/>
    </row>
    <row r="40" spans="1:7" ht="21" customHeight="1">
      <c r="A40" s="126" t="s">
        <v>6</v>
      </c>
      <c r="B40" s="126" t="s">
        <v>623</v>
      </c>
      <c r="C40" s="126" t="s">
        <v>624</v>
      </c>
      <c r="D40" s="126" t="s">
        <v>3</v>
      </c>
      <c r="E40" s="126" t="s">
        <v>401</v>
      </c>
      <c r="F40" s="126" t="s">
        <v>625</v>
      </c>
      <c r="G40" s="126" t="s">
        <v>499</v>
      </c>
    </row>
    <row r="41" spans="1:7" ht="15" customHeight="1">
      <c r="A41" s="841" t="s">
        <v>631</v>
      </c>
      <c r="B41" s="859" t="s">
        <v>635</v>
      </c>
      <c r="C41" s="859" t="str">
        <f>PAI!C14</f>
        <v>Kepemimpinan Pendidikan Islam</v>
      </c>
      <c r="D41" s="859">
        <f>PAI!D14</f>
        <v>3</v>
      </c>
      <c r="E41" s="150" t="str">
        <f>PAI!F14</f>
        <v>Prof. Dr. H. Moh. Khusnuridlo, M.Pd.</v>
      </c>
      <c r="F41" s="859" t="e">
        <f>PAI!#REF!</f>
        <v>#REF!</v>
      </c>
      <c r="G41" s="835" t="s">
        <v>632</v>
      </c>
    </row>
    <row r="42" spans="1:7" ht="15" customHeight="1">
      <c r="A42" s="842"/>
      <c r="B42" s="860"/>
      <c r="C42" s="860"/>
      <c r="D42" s="860"/>
      <c r="E42" s="150" t="str">
        <f>PAI!G14</f>
        <v>Dr. H. Matkur, M.Pd.I.</v>
      </c>
      <c r="F42" s="860"/>
      <c r="G42" s="836"/>
    </row>
    <row r="43" spans="1:7" ht="15" customHeight="1">
      <c r="A43" s="842"/>
      <c r="B43" s="859" t="s">
        <v>637</v>
      </c>
      <c r="C43" s="859" t="e">
        <f>PAI!#REF!</f>
        <v>#REF!</v>
      </c>
      <c r="D43" s="859" t="e">
        <f>PAI!#REF!</f>
        <v>#REF!</v>
      </c>
      <c r="E43" s="150" t="e">
        <f>PAI!#REF!</f>
        <v>#REF!</v>
      </c>
      <c r="F43" s="859" t="e">
        <f>PAI!#REF!</f>
        <v>#REF!</v>
      </c>
      <c r="G43" s="836"/>
    </row>
    <row r="44" spans="1:7" ht="15" customHeight="1">
      <c r="A44" s="842"/>
      <c r="B44" s="860"/>
      <c r="C44" s="860"/>
      <c r="D44" s="860"/>
      <c r="E44" s="150" t="e">
        <f>PAI!#REF!</f>
        <v>#REF!</v>
      </c>
      <c r="F44" s="860"/>
      <c r="G44" s="836"/>
    </row>
    <row r="45" spans="1:7" ht="15" customHeight="1">
      <c r="A45" s="842"/>
      <c r="B45" s="859" t="s">
        <v>641</v>
      </c>
      <c r="C45" s="859" t="str">
        <f>PAI!C15</f>
        <v>Kepemimpinan Pendidikan Islam</v>
      </c>
      <c r="D45" s="859">
        <f>PAI!D15</f>
        <v>3</v>
      </c>
      <c r="E45" s="150" t="str">
        <f>PAI!F15</f>
        <v>Prof. Dr. H. Moh. Khusnuridlo, M.Pd.</v>
      </c>
      <c r="F45" s="859" t="e">
        <f>PAI!#REF!</f>
        <v>#REF!</v>
      </c>
      <c r="G45" s="836"/>
    </row>
    <row r="46" spans="1:7" ht="15" customHeight="1">
      <c r="A46" s="843"/>
      <c r="B46" s="860"/>
      <c r="C46" s="860"/>
      <c r="D46" s="860"/>
      <c r="E46" s="150" t="str">
        <f>PAI!G15</f>
        <v>Dr. H. Matkur, M.Pd.I.</v>
      </c>
      <c r="F46" s="860"/>
      <c r="G46" s="836"/>
    </row>
    <row r="47" spans="1:7" ht="15" customHeight="1">
      <c r="A47" s="841" t="s">
        <v>70</v>
      </c>
      <c r="B47" s="861" t="s">
        <v>642</v>
      </c>
      <c r="C47" s="859" t="e">
        <f>PAI!#REF!</f>
        <v>#REF!</v>
      </c>
      <c r="D47" s="859" t="e">
        <f>PAI!#REF!</f>
        <v>#REF!</v>
      </c>
      <c r="E47" s="150" t="e">
        <f>PAI!#REF!</f>
        <v>#REF!</v>
      </c>
      <c r="F47" s="859" t="e">
        <f>PAI!#REF!</f>
        <v>#REF!</v>
      </c>
      <c r="G47" s="836"/>
    </row>
    <row r="48" spans="1:7" ht="15" customHeight="1">
      <c r="A48" s="842"/>
      <c r="B48" s="862"/>
      <c r="C48" s="860"/>
      <c r="D48" s="860"/>
      <c r="E48" s="150" t="e">
        <f>PAI!#REF!</f>
        <v>#REF!</v>
      </c>
      <c r="F48" s="860"/>
      <c r="G48" s="836"/>
    </row>
    <row r="49" spans="1:7" ht="15" customHeight="1">
      <c r="A49" s="842"/>
      <c r="B49" s="859" t="s">
        <v>643</v>
      </c>
      <c r="C49" s="859" t="str">
        <f>PAI!C17</f>
        <v>Pengembangan Sumber Belajar dan Media Pembelajaran PAI</v>
      </c>
      <c r="D49" s="859">
        <f>PAI!D17</f>
        <v>3</v>
      </c>
      <c r="E49" s="150" t="str">
        <f>PAI!F17</f>
        <v>Dr. Mashudi, M.Pd.</v>
      </c>
      <c r="F49" s="859" t="e">
        <f>PAI!#REF!</f>
        <v>#REF!</v>
      </c>
      <c r="G49" s="836"/>
    </row>
    <row r="50" spans="1:7" ht="15" customHeight="1">
      <c r="A50" s="843"/>
      <c r="B50" s="860"/>
      <c r="C50" s="860"/>
      <c r="D50" s="860"/>
      <c r="E50" s="150" t="str">
        <f>PAI!G17</f>
        <v>Dr. H. Moh. Sahlan, M.Ag.</v>
      </c>
      <c r="F50" s="860"/>
      <c r="G50" s="837"/>
    </row>
    <row r="51" spans="1:7" ht="17.25" customHeight="1">
      <c r="A51" s="119"/>
      <c r="B51" s="120"/>
      <c r="C51" s="121"/>
      <c r="D51" s="121"/>
      <c r="E51" s="135"/>
      <c r="F51" s="120"/>
      <c r="G51" s="120"/>
    </row>
    <row r="52" spans="1:7" ht="16.5">
      <c r="A52" s="137" t="s">
        <v>633</v>
      </c>
      <c r="B52" s="120"/>
      <c r="C52" s="121"/>
      <c r="D52" s="121"/>
      <c r="F52" s="137" t="s">
        <v>652</v>
      </c>
      <c r="G52" s="120"/>
    </row>
    <row r="53" spans="1:7" ht="21" customHeight="1">
      <c r="A53" s="126" t="s">
        <v>6</v>
      </c>
      <c r="B53" s="126" t="s">
        <v>623</v>
      </c>
      <c r="C53" s="126" t="s">
        <v>624</v>
      </c>
      <c r="D53" s="126" t="s">
        <v>3</v>
      </c>
      <c r="E53" s="126" t="s">
        <v>401</v>
      </c>
      <c r="F53" s="126" t="s">
        <v>625</v>
      </c>
      <c r="G53" s="126" t="s">
        <v>499</v>
      </c>
    </row>
    <row r="54" spans="1:7" ht="15" customHeight="1">
      <c r="A54" s="841" t="s">
        <v>626</v>
      </c>
      <c r="B54" s="859" t="s">
        <v>635</v>
      </c>
      <c r="C54" s="859" t="str">
        <f>PAI!C19</f>
        <v>Metodologi Penelitian Pendidikan Agama Islam</v>
      </c>
      <c r="D54" s="859">
        <f>PAI!D19</f>
        <v>3</v>
      </c>
      <c r="E54" s="150" t="e">
        <f>PAI!#REF!</f>
        <v>#REF!</v>
      </c>
      <c r="F54" s="859" t="str">
        <f>PAI!E19</f>
        <v>S21706U007</v>
      </c>
      <c r="G54" s="835" t="s">
        <v>649</v>
      </c>
    </row>
    <row r="55" spans="1:7" ht="15" customHeight="1">
      <c r="A55" s="842"/>
      <c r="B55" s="860"/>
      <c r="C55" s="860"/>
      <c r="D55" s="860"/>
      <c r="E55" s="150" t="e">
        <f>PAI!#REF!</f>
        <v>#REF!</v>
      </c>
      <c r="F55" s="860"/>
      <c r="G55" s="836"/>
    </row>
    <row r="56" spans="1:7" ht="15" customHeight="1">
      <c r="A56" s="842"/>
      <c r="B56" s="859" t="s">
        <v>637</v>
      </c>
      <c r="C56" s="859" t="str">
        <f>PAI!C20</f>
        <v>Studi Mandiri</v>
      </c>
      <c r="D56" s="859">
        <f>PAI!D20</f>
        <v>3</v>
      </c>
      <c r="E56" s="150" t="e">
        <f>PAI!#REF!</f>
        <v>#REF!</v>
      </c>
      <c r="F56" s="859" t="str">
        <f>PAI!E20</f>
        <v>S21706K006</v>
      </c>
      <c r="G56" s="836"/>
    </row>
    <row r="57" spans="1:7" ht="15" customHeight="1">
      <c r="A57" s="843"/>
      <c r="B57" s="860"/>
      <c r="C57" s="860"/>
      <c r="D57" s="860"/>
      <c r="E57" s="150" t="e">
        <f>PAI!#REF!</f>
        <v>#REF!</v>
      </c>
      <c r="F57" s="860"/>
      <c r="G57" s="836"/>
    </row>
    <row r="58" spans="1:7" ht="15" customHeight="1">
      <c r="A58" s="841" t="s">
        <v>628</v>
      </c>
      <c r="B58" s="859" t="s">
        <v>635</v>
      </c>
      <c r="C58" s="859" t="e">
        <f>PAI!#REF!</f>
        <v>#REF!</v>
      </c>
      <c r="D58" s="859" t="e">
        <f>PAI!#REF!</f>
        <v>#REF!</v>
      </c>
      <c r="E58" s="150" t="e">
        <f>PAI!#REF!</f>
        <v>#REF!</v>
      </c>
      <c r="F58" s="859" t="e">
        <f>PAI!#REF!</f>
        <v>#REF!</v>
      </c>
      <c r="G58" s="836"/>
    </row>
    <row r="59" spans="1:7" ht="15" customHeight="1">
      <c r="A59" s="842"/>
      <c r="B59" s="860"/>
      <c r="C59" s="860"/>
      <c r="D59" s="860"/>
      <c r="E59" s="150" t="e">
        <f>PAI!#REF!</f>
        <v>#REF!</v>
      </c>
      <c r="F59" s="860"/>
      <c r="G59" s="836"/>
    </row>
    <row r="60" spans="1:7" ht="15" customHeight="1">
      <c r="A60" s="842"/>
      <c r="B60" s="859" t="s">
        <v>637</v>
      </c>
      <c r="C60" s="859" t="e">
        <f>PAI!#REF!</f>
        <v>#REF!</v>
      </c>
      <c r="D60" s="859" t="e">
        <f>PAI!#REF!</f>
        <v>#REF!</v>
      </c>
      <c r="E60" s="150" t="e">
        <f>PAI!#REF!</f>
        <v>#REF!</v>
      </c>
      <c r="F60" s="859" t="e">
        <f>PAI!#REF!</f>
        <v>#REF!</v>
      </c>
      <c r="G60" s="836"/>
    </row>
    <row r="61" spans="1:7" ht="15" customHeight="1">
      <c r="A61" s="843"/>
      <c r="B61" s="860"/>
      <c r="C61" s="860"/>
      <c r="D61" s="860"/>
      <c r="E61" s="150" t="e">
        <f>PAI!#REF!</f>
        <v>#REF!</v>
      </c>
      <c r="F61" s="860"/>
      <c r="G61" s="836"/>
    </row>
    <row r="62" spans="1:7" ht="15" customHeight="1">
      <c r="A62" s="841" t="s">
        <v>629</v>
      </c>
      <c r="B62" s="859" t="s">
        <v>635</v>
      </c>
      <c r="C62" s="859" t="e">
        <f>PAI!#REF!</f>
        <v>#REF!</v>
      </c>
      <c r="D62" s="859" t="e">
        <f>PAI!#REF!</f>
        <v>#REF!</v>
      </c>
      <c r="E62" s="150" t="e">
        <f>PAI!#REF!</f>
        <v>#REF!</v>
      </c>
      <c r="F62" s="859" t="e">
        <f>PAI!#REF!</f>
        <v>#REF!</v>
      </c>
      <c r="G62" s="836"/>
    </row>
    <row r="63" spans="1:7" ht="15" customHeight="1">
      <c r="A63" s="842"/>
      <c r="B63" s="860"/>
      <c r="C63" s="860"/>
      <c r="D63" s="860"/>
      <c r="E63" s="150" t="e">
        <f>PAI!#REF!</f>
        <v>#REF!</v>
      </c>
      <c r="F63" s="860"/>
      <c r="G63" s="836"/>
    </row>
    <row r="64" spans="1:7" ht="15" customHeight="1">
      <c r="A64" s="842"/>
      <c r="B64" s="845" t="s">
        <v>653</v>
      </c>
      <c r="C64" s="845"/>
      <c r="D64" s="129"/>
      <c r="E64" s="151"/>
      <c r="F64" s="134"/>
      <c r="G64" s="836"/>
    </row>
    <row r="65" spans="1:7" ht="15" customHeight="1">
      <c r="A65" s="843"/>
      <c r="B65" s="846"/>
      <c r="C65" s="846"/>
      <c r="D65" s="152"/>
      <c r="E65" s="153"/>
      <c r="F65" s="134"/>
      <c r="G65" s="837"/>
    </row>
    <row r="66" spans="1:7" ht="17.25" customHeight="1">
      <c r="A66" s="119"/>
      <c r="B66" s="120"/>
      <c r="C66" s="121"/>
      <c r="D66" s="121"/>
      <c r="E66" s="135"/>
      <c r="F66" s="120"/>
      <c r="G66" s="120"/>
    </row>
    <row r="67" spans="1:7" ht="16.5">
      <c r="A67" s="137" t="s">
        <v>633</v>
      </c>
      <c r="B67" s="120"/>
      <c r="C67" s="121"/>
      <c r="D67" s="121"/>
      <c r="F67" s="137" t="s">
        <v>654</v>
      </c>
      <c r="G67" s="120"/>
    </row>
    <row r="68" spans="1:7" ht="21" customHeight="1">
      <c r="A68" s="126" t="s">
        <v>6</v>
      </c>
      <c r="B68" s="126" t="s">
        <v>623</v>
      </c>
      <c r="C68" s="126" t="s">
        <v>624</v>
      </c>
      <c r="D68" s="126" t="s">
        <v>3</v>
      </c>
      <c r="E68" s="126" t="s">
        <v>401</v>
      </c>
      <c r="F68" s="126" t="s">
        <v>625</v>
      </c>
      <c r="G68" s="126" t="s">
        <v>499</v>
      </c>
    </row>
    <row r="69" spans="1:7" ht="15" customHeight="1">
      <c r="A69" s="841" t="s">
        <v>626</v>
      </c>
      <c r="B69" s="859" t="s">
        <v>635</v>
      </c>
      <c r="C69" s="859" t="str">
        <f>PAI!C9</f>
        <v>Studi Hadits</v>
      </c>
      <c r="D69" s="859">
        <f>PAI!D9</f>
        <v>6</v>
      </c>
      <c r="E69" s="150" t="e">
        <f>PAI!#REF!</f>
        <v>#REF!</v>
      </c>
      <c r="F69" s="859" t="str">
        <f>PAI!E9</f>
        <v>INS217A001</v>
      </c>
      <c r="G69" s="835" t="s">
        <v>640</v>
      </c>
    </row>
    <row r="70" spans="1:7" ht="15" customHeight="1">
      <c r="A70" s="842"/>
      <c r="B70" s="860"/>
      <c r="C70" s="860"/>
      <c r="D70" s="860"/>
      <c r="E70" s="150" t="str">
        <f>PAI!G9</f>
        <v>Dr. H. Aminullah, M.Ag.</v>
      </c>
      <c r="F70" s="860"/>
      <c r="G70" s="836"/>
    </row>
    <row r="71" spans="1:7" ht="15" customHeight="1">
      <c r="A71" s="842"/>
      <c r="B71" s="859" t="s">
        <v>637</v>
      </c>
      <c r="C71" s="859" t="e">
        <f>PAI!#REF!</f>
        <v>#REF!</v>
      </c>
      <c r="D71" s="859" t="e">
        <f>PAI!#REF!</f>
        <v>#REF!</v>
      </c>
      <c r="E71" s="150" t="str">
        <f>PAI!F20</f>
        <v>Dr. Mashudi, M.Pd.</v>
      </c>
      <c r="F71" s="859" t="e">
        <f>PAI!#REF!</f>
        <v>#REF!</v>
      </c>
      <c r="G71" s="836"/>
    </row>
    <row r="72" spans="1:7" ht="15" customHeight="1">
      <c r="A72" s="843"/>
      <c r="B72" s="860"/>
      <c r="C72" s="860"/>
      <c r="D72" s="860"/>
      <c r="E72" s="150" t="str">
        <f>PAI!G20</f>
        <v>Prof. Dr. H. Miftah Arifin, M.Ag.</v>
      </c>
      <c r="F72" s="860"/>
      <c r="G72" s="836"/>
    </row>
    <row r="73" spans="1:7" ht="15" customHeight="1">
      <c r="A73" s="841" t="s">
        <v>628</v>
      </c>
      <c r="B73" s="859" t="s">
        <v>635</v>
      </c>
      <c r="C73" s="859" t="e">
        <f>PAI!#REF!</f>
        <v>#REF!</v>
      </c>
      <c r="D73" s="859" t="e">
        <f>PAI!#REF!</f>
        <v>#REF!</v>
      </c>
      <c r="E73" s="150" t="str">
        <f>PAI!F20</f>
        <v>Dr. Mashudi, M.Pd.</v>
      </c>
      <c r="F73" s="859" t="e">
        <f>PAI!#REF!</f>
        <v>#REF!</v>
      </c>
      <c r="G73" s="836"/>
    </row>
    <row r="74" spans="1:7" ht="15" customHeight="1">
      <c r="A74" s="842"/>
      <c r="B74" s="860"/>
      <c r="C74" s="860"/>
      <c r="D74" s="860"/>
      <c r="E74" s="150" t="str">
        <f>PAI!G20</f>
        <v>Prof. Dr. H. Miftah Arifin, M.Ag.</v>
      </c>
      <c r="F74" s="860"/>
      <c r="G74" s="836"/>
    </row>
    <row r="75" spans="1:7" ht="15" customHeight="1">
      <c r="A75" s="842"/>
      <c r="B75" s="859" t="s">
        <v>637</v>
      </c>
      <c r="C75" s="859" t="e">
        <f>PAI!#REF!</f>
        <v>#REF!</v>
      </c>
      <c r="D75" s="859" t="e">
        <f>PAI!#REF!</f>
        <v>#REF!</v>
      </c>
      <c r="E75" s="150" t="e">
        <f>PAI!#REF!</f>
        <v>#REF!</v>
      </c>
      <c r="F75" s="859" t="e">
        <f>PAI!#REF!</f>
        <v>#REF!</v>
      </c>
      <c r="G75" s="836"/>
    </row>
    <row r="76" spans="1:7" ht="15" customHeight="1">
      <c r="A76" s="843"/>
      <c r="B76" s="860"/>
      <c r="C76" s="860"/>
      <c r="D76" s="860"/>
      <c r="E76" s="150" t="e">
        <f>PAI!#REF!</f>
        <v>#REF!</v>
      </c>
      <c r="F76" s="860"/>
      <c r="G76" s="836"/>
    </row>
    <row r="77" spans="1:7" ht="15" customHeight="1">
      <c r="A77" s="841" t="s">
        <v>629</v>
      </c>
      <c r="B77" s="859" t="s">
        <v>635</v>
      </c>
      <c r="C77" s="859" t="e">
        <f>PAI!#REF!</f>
        <v>#REF!</v>
      </c>
      <c r="D77" s="859" t="e">
        <f>PAI!#REF!</f>
        <v>#REF!</v>
      </c>
      <c r="E77" s="150" t="e">
        <f>PAI!#REF!</f>
        <v>#REF!</v>
      </c>
      <c r="F77" s="859" t="e">
        <f>PAI!#REF!</f>
        <v>#REF!</v>
      </c>
      <c r="G77" s="836"/>
    </row>
    <row r="78" spans="1:7" ht="15" customHeight="1">
      <c r="A78" s="842"/>
      <c r="B78" s="860"/>
      <c r="C78" s="860"/>
      <c r="D78" s="860"/>
      <c r="E78" s="150" t="e">
        <f>PAI!#REF!</f>
        <v>#REF!</v>
      </c>
      <c r="F78" s="860"/>
      <c r="G78" s="836"/>
    </row>
    <row r="79" spans="1:7" ht="15" customHeight="1">
      <c r="A79" s="842"/>
      <c r="B79" s="845" t="s">
        <v>638</v>
      </c>
      <c r="C79" s="849"/>
      <c r="D79" s="134"/>
      <c r="E79" s="151"/>
      <c r="F79" s="134"/>
      <c r="G79" s="836"/>
    </row>
    <row r="80" spans="1:7" ht="15" customHeight="1">
      <c r="A80" s="843"/>
      <c r="B80" s="846"/>
      <c r="C80" s="849"/>
      <c r="D80" s="154"/>
      <c r="E80" s="153"/>
      <c r="F80" s="134"/>
      <c r="G80" s="837"/>
    </row>
    <row r="81" spans="1:7" s="149" customFormat="1" ht="15" customHeight="1">
      <c r="A81" s="130"/>
      <c r="B81" s="131"/>
      <c r="C81" s="131"/>
      <c r="D81" s="132"/>
      <c r="E81" s="133"/>
      <c r="F81" s="131"/>
      <c r="G81" s="132"/>
    </row>
    <row r="82" spans="1:7" s="149" customFormat="1" ht="15" customHeight="1">
      <c r="A82" s="137" t="s">
        <v>633</v>
      </c>
      <c r="B82" s="120"/>
      <c r="C82" s="121"/>
      <c r="D82" s="121"/>
      <c r="E82"/>
      <c r="F82" s="137" t="s">
        <v>655</v>
      </c>
      <c r="G82" s="120"/>
    </row>
    <row r="83" spans="1:7" s="149" customFormat="1" ht="15" customHeight="1">
      <c r="A83" s="126" t="s">
        <v>6</v>
      </c>
      <c r="B83" s="126" t="s">
        <v>623</v>
      </c>
      <c r="C83" s="126" t="s">
        <v>624</v>
      </c>
      <c r="D83" s="126" t="s">
        <v>3</v>
      </c>
      <c r="E83" s="126" t="s">
        <v>401</v>
      </c>
      <c r="F83" s="126" t="s">
        <v>625</v>
      </c>
      <c r="G83" s="126" t="s">
        <v>499</v>
      </c>
    </row>
    <row r="84" spans="1:7" ht="15" customHeight="1">
      <c r="A84" s="841" t="s">
        <v>631</v>
      </c>
      <c r="B84" s="859" t="s">
        <v>635</v>
      </c>
      <c r="C84" s="859" t="e">
        <f>PAI!#REF!</f>
        <v>#REF!</v>
      </c>
      <c r="D84" s="859" t="e">
        <f>PAI!#REF!</f>
        <v>#REF!</v>
      </c>
      <c r="E84" s="150" t="e">
        <f>PAI!#REF!</f>
        <v>#REF!</v>
      </c>
      <c r="F84" s="859" t="e">
        <f>PAI!#REF!</f>
        <v>#REF!</v>
      </c>
      <c r="G84" s="835" t="s">
        <v>640</v>
      </c>
    </row>
    <row r="85" spans="1:7" ht="15" customHeight="1">
      <c r="A85" s="842"/>
      <c r="B85" s="860"/>
      <c r="C85" s="860"/>
      <c r="D85" s="860"/>
      <c r="E85" s="150" t="e">
        <f>PAI!#REF!</f>
        <v>#REF!</v>
      </c>
      <c r="F85" s="860"/>
      <c r="G85" s="836"/>
    </row>
    <row r="86" spans="1:7" ht="15" customHeight="1">
      <c r="A86" s="842"/>
      <c r="B86" s="859" t="s">
        <v>637</v>
      </c>
      <c r="C86" s="859" t="e">
        <f>PAI!#REF!</f>
        <v>#REF!</v>
      </c>
      <c r="D86" s="859" t="e">
        <f>PAI!#REF!</f>
        <v>#REF!</v>
      </c>
      <c r="E86" s="150" t="e">
        <f>PAI!#REF!</f>
        <v>#REF!</v>
      </c>
      <c r="F86" s="859" t="e">
        <f>PAI!#REF!</f>
        <v>#REF!</v>
      </c>
      <c r="G86" s="836"/>
    </row>
    <row r="87" spans="1:7" ht="15" customHeight="1">
      <c r="A87" s="842"/>
      <c r="B87" s="860"/>
      <c r="C87" s="860"/>
      <c r="D87" s="860"/>
      <c r="E87" s="150" t="e">
        <f>PAI!#REF!</f>
        <v>#REF!</v>
      </c>
      <c r="F87" s="860"/>
      <c r="G87" s="836"/>
    </row>
    <row r="88" spans="1:7" ht="15" customHeight="1">
      <c r="A88" s="842"/>
      <c r="B88" s="859" t="s">
        <v>641</v>
      </c>
      <c r="C88" s="859" t="e">
        <f>PAI!#REF!</f>
        <v>#REF!</v>
      </c>
      <c r="D88" s="859" t="e">
        <f>PAI!#REF!</f>
        <v>#REF!</v>
      </c>
      <c r="E88" s="150" t="e">
        <f>PAI!#REF!</f>
        <v>#REF!</v>
      </c>
      <c r="F88" s="859" t="e">
        <f>PAI!#REF!</f>
        <v>#REF!</v>
      </c>
      <c r="G88" s="836"/>
    </row>
    <row r="89" spans="1:7" ht="15" customHeight="1">
      <c r="A89" s="843"/>
      <c r="B89" s="860"/>
      <c r="C89" s="860"/>
      <c r="D89" s="860"/>
      <c r="E89" s="150" t="e">
        <f>PAI!#REF!</f>
        <v>#REF!</v>
      </c>
      <c r="F89" s="860"/>
      <c r="G89" s="836"/>
    </row>
    <row r="90" spans="1:7" ht="15" customHeight="1">
      <c r="A90" s="841" t="s">
        <v>70</v>
      </c>
      <c r="B90" s="861" t="s">
        <v>642</v>
      </c>
      <c r="C90" s="859" t="e">
        <f>PAI!#REF!</f>
        <v>#REF!</v>
      </c>
      <c r="D90" s="859" t="e">
        <f>PAI!#REF!</f>
        <v>#REF!</v>
      </c>
      <c r="E90" s="150" t="e">
        <f>PAI!#REF!</f>
        <v>#REF!</v>
      </c>
      <c r="F90" s="859" t="e">
        <f>PAI!#REF!</f>
        <v>#REF!</v>
      </c>
      <c r="G90" s="836"/>
    </row>
    <row r="91" spans="1:7" ht="15" customHeight="1">
      <c r="A91" s="842"/>
      <c r="B91" s="862"/>
      <c r="C91" s="860"/>
      <c r="D91" s="860"/>
      <c r="E91" s="150" t="e">
        <f>PAI!#REF!</f>
        <v>#REF!</v>
      </c>
      <c r="F91" s="860"/>
      <c r="G91" s="836"/>
    </row>
    <row r="92" spans="1:7" ht="15" customHeight="1">
      <c r="A92" s="842"/>
      <c r="B92" s="859" t="s">
        <v>643</v>
      </c>
      <c r="C92" s="859" t="e">
        <f>PAI!#REF!</f>
        <v>#REF!</v>
      </c>
      <c r="D92" s="859" t="e">
        <f>PAI!#REF!</f>
        <v>#REF!</v>
      </c>
      <c r="E92" s="150" t="e">
        <f>PAI!#REF!</f>
        <v>#REF!</v>
      </c>
      <c r="F92" s="859" t="e">
        <f>PAI!#REF!</f>
        <v>#REF!</v>
      </c>
      <c r="G92" s="836"/>
    </row>
    <row r="93" spans="1:7" ht="15" customHeight="1">
      <c r="A93" s="843"/>
      <c r="B93" s="860"/>
      <c r="C93" s="860"/>
      <c r="D93" s="860"/>
      <c r="E93" s="150" t="e">
        <f>PAI!#REF!</f>
        <v>#REF!</v>
      </c>
      <c r="F93" s="860"/>
      <c r="G93" s="837"/>
    </row>
    <row r="95" spans="1:7" ht="15.75">
      <c r="E95" s="136" t="s">
        <v>644</v>
      </c>
    </row>
    <row r="96" spans="1:7" ht="15.75">
      <c r="E96" s="136" t="s">
        <v>333</v>
      </c>
    </row>
    <row r="97" spans="5:5" ht="15.75">
      <c r="E97" s="136"/>
    </row>
    <row r="98" spans="5:5" ht="15.75">
      <c r="E98" s="136"/>
    </row>
    <row r="99" spans="5:5" ht="15.75">
      <c r="E99" s="136"/>
    </row>
    <row r="100" spans="5:5" ht="18.75" customHeight="1">
      <c r="E100" s="136" t="s">
        <v>275</v>
      </c>
    </row>
    <row r="101" spans="5:5" ht="15.75">
      <c r="E101" s="136" t="s">
        <v>645</v>
      </c>
    </row>
  </sheetData>
  <mergeCells count="156">
    <mergeCell ref="C1:G1"/>
    <mergeCell ref="C2:G2"/>
    <mergeCell ref="C3:G3"/>
    <mergeCell ref="C4:G4"/>
    <mergeCell ref="C5:G5"/>
    <mergeCell ref="A7:G7"/>
    <mergeCell ref="A11:A14"/>
    <mergeCell ref="A15:A18"/>
    <mergeCell ref="A19:A22"/>
    <mergeCell ref="G11:G22"/>
    <mergeCell ref="A26:A29"/>
    <mergeCell ref="A30:A33"/>
    <mergeCell ref="A34:A37"/>
    <mergeCell ref="A41:A46"/>
    <mergeCell ref="A47:A50"/>
    <mergeCell ref="A54:A57"/>
    <mergeCell ref="A58:A61"/>
    <mergeCell ref="A62:A65"/>
    <mergeCell ref="A69:A72"/>
    <mergeCell ref="A73:A76"/>
    <mergeCell ref="A77:A80"/>
    <mergeCell ref="A84:A89"/>
    <mergeCell ref="A90:A93"/>
    <mergeCell ref="B11:B12"/>
    <mergeCell ref="B13:B14"/>
    <mergeCell ref="B15:B16"/>
    <mergeCell ref="B17:B18"/>
    <mergeCell ref="B19:B20"/>
    <mergeCell ref="B21:B22"/>
    <mergeCell ref="B26:B27"/>
    <mergeCell ref="B28:B29"/>
    <mergeCell ref="B30:B31"/>
    <mergeCell ref="B32:B33"/>
    <mergeCell ref="B34:B35"/>
    <mergeCell ref="B36:B37"/>
    <mergeCell ref="B41:B42"/>
    <mergeCell ref="B43:B44"/>
    <mergeCell ref="B45:B46"/>
    <mergeCell ref="B47:B48"/>
    <mergeCell ref="B49:B50"/>
    <mergeCell ref="B54:B55"/>
    <mergeCell ref="B56:B57"/>
    <mergeCell ref="B58:B59"/>
    <mergeCell ref="B60:B61"/>
    <mergeCell ref="B62:B63"/>
    <mergeCell ref="B64:B65"/>
    <mergeCell ref="B69:B70"/>
    <mergeCell ref="B71:B72"/>
    <mergeCell ref="B73:B74"/>
    <mergeCell ref="B75:B76"/>
    <mergeCell ref="B77:B78"/>
    <mergeCell ref="B79:B80"/>
    <mergeCell ref="B84:B85"/>
    <mergeCell ref="B86:B87"/>
    <mergeCell ref="B88:B89"/>
    <mergeCell ref="B90:B91"/>
    <mergeCell ref="B92:B93"/>
    <mergeCell ref="C11:C12"/>
    <mergeCell ref="C13:C14"/>
    <mergeCell ref="C15:C16"/>
    <mergeCell ref="C17:C18"/>
    <mergeCell ref="C19:C20"/>
    <mergeCell ref="C21:C22"/>
    <mergeCell ref="C26:C27"/>
    <mergeCell ref="C28:C29"/>
    <mergeCell ref="C30:C31"/>
    <mergeCell ref="C32:C33"/>
    <mergeCell ref="C34:C35"/>
    <mergeCell ref="C36:C37"/>
    <mergeCell ref="C41:C42"/>
    <mergeCell ref="C43:C44"/>
    <mergeCell ref="C45:C46"/>
    <mergeCell ref="C47:C48"/>
    <mergeCell ref="C49:C50"/>
    <mergeCell ref="C54:C55"/>
    <mergeCell ref="C56:C57"/>
    <mergeCell ref="C58:C59"/>
    <mergeCell ref="C60:C61"/>
    <mergeCell ref="C62:C63"/>
    <mergeCell ref="C64:C65"/>
    <mergeCell ref="C69:C70"/>
    <mergeCell ref="C71:C72"/>
    <mergeCell ref="C73:C74"/>
    <mergeCell ref="C75:C76"/>
    <mergeCell ref="C77:C78"/>
    <mergeCell ref="C79:C80"/>
    <mergeCell ref="C84:C85"/>
    <mergeCell ref="C86:C87"/>
    <mergeCell ref="C88:C89"/>
    <mergeCell ref="C90:C91"/>
    <mergeCell ref="C92:C93"/>
    <mergeCell ref="D11:D12"/>
    <mergeCell ref="D13:D14"/>
    <mergeCell ref="D15:D16"/>
    <mergeCell ref="D17:D18"/>
    <mergeCell ref="D19:D20"/>
    <mergeCell ref="D26:D27"/>
    <mergeCell ref="D28:D29"/>
    <mergeCell ref="D30:D31"/>
    <mergeCell ref="D32:D33"/>
    <mergeCell ref="D34:D35"/>
    <mergeCell ref="D41:D42"/>
    <mergeCell ref="D43:D44"/>
    <mergeCell ref="D45:D46"/>
    <mergeCell ref="D47:D48"/>
    <mergeCell ref="D49:D50"/>
    <mergeCell ref="D54:D55"/>
    <mergeCell ref="D56:D57"/>
    <mergeCell ref="D58:D59"/>
    <mergeCell ref="D60:D61"/>
    <mergeCell ref="D62:D63"/>
    <mergeCell ref="D69:D70"/>
    <mergeCell ref="D71:D72"/>
    <mergeCell ref="D73:D74"/>
    <mergeCell ref="D75:D76"/>
    <mergeCell ref="D77:D78"/>
    <mergeCell ref="D84:D85"/>
    <mergeCell ref="D86:D87"/>
    <mergeCell ref="D88:D89"/>
    <mergeCell ref="D90:D91"/>
    <mergeCell ref="D92:D93"/>
    <mergeCell ref="F11:F12"/>
    <mergeCell ref="F13:F14"/>
    <mergeCell ref="F15:F16"/>
    <mergeCell ref="F17:F18"/>
    <mergeCell ref="F19:F20"/>
    <mergeCell ref="F26:F27"/>
    <mergeCell ref="F28:F29"/>
    <mergeCell ref="F30:F31"/>
    <mergeCell ref="F32:F33"/>
    <mergeCell ref="F34:F35"/>
    <mergeCell ref="F41:F42"/>
    <mergeCell ref="F43:F44"/>
    <mergeCell ref="F45:F46"/>
    <mergeCell ref="F47:F48"/>
    <mergeCell ref="F49:F50"/>
    <mergeCell ref="F54:F55"/>
    <mergeCell ref="F56:F57"/>
    <mergeCell ref="F58:F59"/>
    <mergeCell ref="F60:F61"/>
    <mergeCell ref="F62:F63"/>
    <mergeCell ref="F69:F70"/>
    <mergeCell ref="G26:G37"/>
    <mergeCell ref="G41:G50"/>
    <mergeCell ref="G54:G65"/>
    <mergeCell ref="G69:G80"/>
    <mergeCell ref="G84:G93"/>
    <mergeCell ref="F71:F72"/>
    <mergeCell ref="F73:F74"/>
    <mergeCell ref="F75:F76"/>
    <mergeCell ref="F77:F78"/>
    <mergeCell ref="F84:F85"/>
    <mergeCell ref="F86:F87"/>
    <mergeCell ref="F88:F89"/>
    <mergeCell ref="F90:F91"/>
    <mergeCell ref="F92:F93"/>
  </mergeCells>
  <pageMargins left="0.39305555555555599" right="0.196527777777778" top="0.39305555555555599" bottom="0.39305555555555599" header="0.31388888888888899" footer="0.31388888888888899"/>
  <pageSetup paperSize="9" scale="99" orientation="portrait" horizontalDpi="180" verticalDpi="180"/>
  <colBreaks count="1" manualBreakCount="1">
    <brk id="7" max="104857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G41"/>
  <sheetViews>
    <sheetView topLeftCell="A7" workbookViewId="0">
      <selection activeCell="E24" sqref="E24"/>
    </sheetView>
  </sheetViews>
  <sheetFormatPr defaultColWidth="9" defaultRowHeight="15"/>
  <cols>
    <col min="1" max="1" width="7.42578125" customWidth="1"/>
    <col min="2" max="2" width="10.28515625" customWidth="1"/>
    <col min="3" max="3" width="27.28515625" customWidth="1"/>
    <col min="4" max="4" width="6.140625" customWidth="1"/>
    <col min="5" max="5" width="31.7109375" customWidth="1"/>
    <col min="6" max="6" width="10.42578125" customWidth="1"/>
  </cols>
  <sheetData>
    <row r="1" spans="1:7" ht="15.75">
      <c r="A1" s="110"/>
      <c r="B1" s="111"/>
      <c r="C1" s="852" t="s">
        <v>615</v>
      </c>
      <c r="D1" s="852"/>
      <c r="E1" s="852"/>
      <c r="F1" s="852"/>
      <c r="G1" s="852"/>
    </row>
    <row r="2" spans="1:7" ht="18">
      <c r="A2" s="112"/>
      <c r="B2" s="113"/>
      <c r="C2" s="853" t="s">
        <v>616</v>
      </c>
      <c r="D2" s="853"/>
      <c r="E2" s="853"/>
      <c r="F2" s="853"/>
      <c r="G2" s="853"/>
    </row>
    <row r="3" spans="1:7" ht="27.75">
      <c r="A3" s="114"/>
      <c r="B3" s="115"/>
      <c r="C3" s="854" t="s">
        <v>617</v>
      </c>
      <c r="D3" s="854"/>
      <c r="E3" s="854"/>
      <c r="F3" s="854"/>
      <c r="G3" s="854"/>
    </row>
    <row r="4" spans="1:7">
      <c r="A4" s="116"/>
      <c r="B4" s="117"/>
      <c r="C4" s="850" t="s">
        <v>618</v>
      </c>
      <c r="D4" s="850"/>
      <c r="E4" s="850"/>
      <c r="F4" s="850"/>
      <c r="G4" s="850"/>
    </row>
    <row r="5" spans="1:7">
      <c r="A5" s="116"/>
      <c r="B5" s="117"/>
      <c r="C5" s="850" t="s">
        <v>619</v>
      </c>
      <c r="D5" s="850"/>
      <c r="E5" s="850"/>
      <c r="F5" s="850"/>
      <c r="G5" s="850"/>
    </row>
    <row r="6" spans="1:7" ht="18.75">
      <c r="A6" s="118"/>
      <c r="B6" s="118"/>
      <c r="C6" s="118"/>
      <c r="D6" s="118"/>
      <c r="E6" s="118"/>
      <c r="F6" s="118"/>
      <c r="G6" s="118"/>
    </row>
    <row r="7" spans="1:7" ht="18">
      <c r="A7" s="863" t="s">
        <v>656</v>
      </c>
      <c r="B7" s="863"/>
      <c r="C7" s="863"/>
      <c r="D7" s="863"/>
      <c r="E7" s="863"/>
      <c r="F7" s="863"/>
      <c r="G7" s="863"/>
    </row>
    <row r="8" spans="1:7" ht="16.5">
      <c r="A8" s="119"/>
      <c r="B8" s="120"/>
      <c r="C8" s="121"/>
      <c r="D8" s="121"/>
      <c r="E8" s="122"/>
      <c r="F8" s="120"/>
      <c r="G8" s="120"/>
    </row>
    <row r="9" spans="1:7" ht="16.5">
      <c r="A9" s="137" t="s">
        <v>647</v>
      </c>
      <c r="B9" s="120"/>
      <c r="C9" s="121"/>
      <c r="D9" s="121"/>
      <c r="F9" s="137" t="s">
        <v>657</v>
      </c>
      <c r="G9" s="120"/>
    </row>
    <row r="10" spans="1:7" ht="21" customHeight="1">
      <c r="A10" s="126" t="s">
        <v>6</v>
      </c>
      <c r="B10" s="126" t="s">
        <v>623</v>
      </c>
      <c r="C10" s="126" t="s">
        <v>624</v>
      </c>
      <c r="D10" s="126" t="s">
        <v>3</v>
      </c>
      <c r="E10" s="126" t="s">
        <v>401</v>
      </c>
      <c r="F10" s="126" t="s">
        <v>625</v>
      </c>
      <c r="G10" s="126" t="s">
        <v>499</v>
      </c>
    </row>
    <row r="11" spans="1:7" ht="15" customHeight="1">
      <c r="A11" s="841" t="s">
        <v>631</v>
      </c>
      <c r="B11" s="864" t="s">
        <v>635</v>
      </c>
      <c r="C11" s="864" t="str">
        <f>HK!C3</f>
        <v>METODE ISTINBATH HUKUM KELUARGA</v>
      </c>
      <c r="D11" s="864">
        <f>HK!D3</f>
        <v>3</v>
      </c>
      <c r="E11" s="148" t="str">
        <f>HK!G3</f>
        <v>Dr. H. Abdullah, S.Ag, M.HI</v>
      </c>
      <c r="F11" s="864" t="str">
        <f>HK!E3</f>
        <v>S21702U003</v>
      </c>
      <c r="G11" s="835" t="s">
        <v>636</v>
      </c>
    </row>
    <row r="12" spans="1:7" ht="15" customHeight="1">
      <c r="A12" s="842"/>
      <c r="B12" s="865"/>
      <c r="C12" s="865"/>
      <c r="D12" s="865"/>
      <c r="E12" s="148" t="str">
        <f>HK!H3</f>
        <v>Dr. H. Abdul Haris, M.Ag.</v>
      </c>
      <c r="F12" s="865"/>
      <c r="G12" s="836"/>
    </row>
    <row r="13" spans="1:7" ht="15" customHeight="1">
      <c r="A13" s="842"/>
      <c r="B13" s="864" t="s">
        <v>637</v>
      </c>
      <c r="C13" s="864" t="str">
        <f>HK!C4</f>
        <v>SEJARAH SOSIAL PEMIKIRAN HUKUM ISLAM</v>
      </c>
      <c r="D13" s="864">
        <f>HK!D4</f>
        <v>3</v>
      </c>
      <c r="E13" s="148" t="str">
        <f>HK!G4</f>
        <v>Dr. Ishaq, M.Ag.</v>
      </c>
      <c r="F13" s="864" t="str">
        <f>HK!E4</f>
        <v>S21702U004</v>
      </c>
      <c r="G13" s="836"/>
    </row>
    <row r="14" spans="1:7" ht="15" customHeight="1">
      <c r="A14" s="842"/>
      <c r="B14" s="865"/>
      <c r="C14" s="865"/>
      <c r="D14" s="865"/>
      <c r="E14" s="148" t="str">
        <f>HK!H4</f>
        <v>Dr. H. Ahmad Junaidi, M.Ag.</v>
      </c>
      <c r="F14" s="865"/>
      <c r="G14" s="836"/>
    </row>
    <row r="15" spans="1:7" ht="15" customHeight="1">
      <c r="A15" s="842"/>
      <c r="B15" s="864" t="s">
        <v>641</v>
      </c>
      <c r="C15" s="864" t="str">
        <f>HK!C6</f>
        <v>SOSIOLOGI HUKUM ISLAM</v>
      </c>
      <c r="D15" s="864">
        <f>HK!D6</f>
        <v>3</v>
      </c>
      <c r="E15" s="148" t="str">
        <f>HK!G6</f>
        <v>Dr. H. Pujiono, M.Ag.</v>
      </c>
      <c r="F15" s="864" t="str">
        <f>HK!E6</f>
        <v>S21702U006</v>
      </c>
      <c r="G15" s="836"/>
    </row>
    <row r="16" spans="1:7" ht="15" customHeight="1">
      <c r="A16" s="843"/>
      <c r="B16" s="865"/>
      <c r="C16" s="865"/>
      <c r="D16" s="865"/>
      <c r="E16" s="148" t="str">
        <f>HK!H6</f>
        <v>Prof. Dr. M. Noor Harisuddin, M.Fil.I.</v>
      </c>
      <c r="F16" s="865"/>
      <c r="G16" s="836"/>
    </row>
    <row r="17" spans="1:7" ht="15" customHeight="1">
      <c r="A17" s="841" t="s">
        <v>70</v>
      </c>
      <c r="B17" s="866" t="s">
        <v>642</v>
      </c>
      <c r="C17" s="864" t="str">
        <f>HK!C7</f>
        <v>APLIKASI QAWAID FIQHIYYAH DALAM ISTINBATH HUKUM</v>
      </c>
      <c r="D17" s="864">
        <f>HK!D7</f>
        <v>3</v>
      </c>
      <c r="E17" s="148" t="str">
        <f>HK!G7</f>
        <v>Dr. H. Sutrisno, M.H.I.</v>
      </c>
      <c r="F17" s="864" t="str">
        <f>HK!E7</f>
        <v>S21702U007</v>
      </c>
      <c r="G17" s="836"/>
    </row>
    <row r="18" spans="1:7" ht="15" customHeight="1">
      <c r="A18" s="842"/>
      <c r="B18" s="867"/>
      <c r="C18" s="865"/>
      <c r="D18" s="865"/>
      <c r="E18" s="148" t="str">
        <f>HK!H7</f>
        <v>Dr. Ishaq, M.Ag.</v>
      </c>
      <c r="F18" s="865"/>
      <c r="G18" s="836"/>
    </row>
    <row r="19" spans="1:7" ht="15" customHeight="1">
      <c r="A19" s="842"/>
      <c r="B19" s="864" t="s">
        <v>643</v>
      </c>
      <c r="C19" s="864" t="str">
        <f>HK!C5</f>
        <v>PERADILAN AGAMA DI INDONESIA</v>
      </c>
      <c r="D19" s="864">
        <f>HK!D5</f>
        <v>3</v>
      </c>
      <c r="E19" s="148" t="str">
        <f>HK!G5</f>
        <v>Dr. Sri Lum'atus Sa’adah, M.H.I.</v>
      </c>
      <c r="F19" s="864" t="str">
        <f>HK!E5</f>
        <v>S21702U005</v>
      </c>
      <c r="G19" s="836"/>
    </row>
    <row r="20" spans="1:7" ht="15" customHeight="1">
      <c r="A20" s="843"/>
      <c r="B20" s="865"/>
      <c r="C20" s="865"/>
      <c r="D20" s="865"/>
      <c r="E20" s="148" t="str">
        <f>HK!H5</f>
        <v>Dr. Muhammad Faisol, M.Ag</v>
      </c>
      <c r="F20" s="865"/>
      <c r="G20" s="837"/>
    </row>
    <row r="22" spans="1:7" ht="16.5">
      <c r="A22" s="137" t="s">
        <v>633</v>
      </c>
      <c r="B22" s="120"/>
      <c r="C22" s="121"/>
      <c r="D22" s="121"/>
      <c r="F22" s="137" t="s">
        <v>658</v>
      </c>
      <c r="G22" s="120"/>
    </row>
    <row r="23" spans="1:7" ht="21" customHeight="1">
      <c r="A23" s="126" t="s">
        <v>6</v>
      </c>
      <c r="B23" s="126" t="s">
        <v>623</v>
      </c>
      <c r="C23" s="126" t="s">
        <v>624</v>
      </c>
      <c r="D23" s="126" t="s">
        <v>3</v>
      </c>
      <c r="E23" s="126" t="s">
        <v>401</v>
      </c>
      <c r="F23" s="126" t="s">
        <v>625</v>
      </c>
      <c r="G23" s="126" t="s">
        <v>499</v>
      </c>
    </row>
    <row r="24" spans="1:7" ht="15" customHeight="1">
      <c r="A24" s="841" t="s">
        <v>631</v>
      </c>
      <c r="B24" s="864" t="s">
        <v>635</v>
      </c>
      <c r="C24" s="864" t="str">
        <f>HK!C8</f>
        <v>PERADILAN AGAMA DI INDONESIA</v>
      </c>
      <c r="D24" s="864">
        <f>HK!D8</f>
        <v>3</v>
      </c>
      <c r="E24" s="148" t="str">
        <f>HK!G8</f>
        <v>Dr. Sri Lum'atus Sa’adah, M.H.I.</v>
      </c>
      <c r="F24" s="864" t="str">
        <f>HK!E8</f>
        <v>S21702U005</v>
      </c>
      <c r="G24" s="835" t="s">
        <v>636</v>
      </c>
    </row>
    <row r="25" spans="1:7" ht="15" customHeight="1">
      <c r="A25" s="842"/>
      <c r="B25" s="865"/>
      <c r="C25" s="865"/>
      <c r="D25" s="865"/>
      <c r="E25" s="148" t="str">
        <f>HK!H8</f>
        <v>Dr. Muhammad Faisol, M.Ag</v>
      </c>
      <c r="F25" s="865"/>
      <c r="G25" s="836"/>
    </row>
    <row r="26" spans="1:7" ht="15" customHeight="1">
      <c r="A26" s="842"/>
      <c r="B26" s="864" t="s">
        <v>637</v>
      </c>
      <c r="C26" s="864" t="str">
        <f>HK!C9</f>
        <v>SOSIOLOGI HUKUM ISLAM</v>
      </c>
      <c r="D26" s="864">
        <f>HK!D9</f>
        <v>3</v>
      </c>
      <c r="E26" s="148" t="str">
        <f>HK!G9</f>
        <v>Dr. H. Pujiono, M.Ag.</v>
      </c>
      <c r="F26" s="864" t="str">
        <f>HK!E9</f>
        <v>S21702U006</v>
      </c>
      <c r="G26" s="836"/>
    </row>
    <row r="27" spans="1:7" ht="15" customHeight="1">
      <c r="A27" s="842"/>
      <c r="B27" s="865"/>
      <c r="C27" s="865"/>
      <c r="D27" s="865"/>
      <c r="E27" s="148" t="str">
        <f>HK!H9</f>
        <v>Prof. Dr. M. Noor Harisuddin, M.Fil.I.</v>
      </c>
      <c r="F27" s="865"/>
      <c r="G27" s="836"/>
    </row>
    <row r="28" spans="1:7" ht="15" customHeight="1">
      <c r="A28" s="842"/>
      <c r="B28" s="864" t="s">
        <v>641</v>
      </c>
      <c r="C28" s="864" t="str">
        <f>HK!C10</f>
        <v>METODE ISTINBATH HUKUM KELUARGA</v>
      </c>
      <c r="D28" s="864">
        <f>HK!D10</f>
        <v>3</v>
      </c>
      <c r="E28" s="148" t="str">
        <f>HK!G10</f>
        <v>Dr. H. Abdullah, S.Ag, M.HI</v>
      </c>
      <c r="F28" s="864" t="str">
        <f>HK!E10</f>
        <v>S21702U003</v>
      </c>
      <c r="G28" s="836"/>
    </row>
    <row r="29" spans="1:7" ht="15" customHeight="1">
      <c r="A29" s="843"/>
      <c r="B29" s="865"/>
      <c r="C29" s="865"/>
      <c r="D29" s="865"/>
      <c r="E29" s="148" t="str">
        <f>HK!H10</f>
        <v>Dr. H. Abdul Haris, M.Ag.</v>
      </c>
      <c r="F29" s="865"/>
      <c r="G29" s="836"/>
    </row>
    <row r="30" spans="1:7" ht="15" customHeight="1">
      <c r="A30" s="841" t="s">
        <v>70</v>
      </c>
      <c r="B30" s="866" t="s">
        <v>642</v>
      </c>
      <c r="C30" s="864" t="str">
        <f>HK!C11</f>
        <v>APLIKASI QAWAID FIQHIYYAH DALAM ISTINBATH HUKUM</v>
      </c>
      <c r="D30" s="864">
        <f>HK!D11</f>
        <v>3</v>
      </c>
      <c r="E30" s="148" t="str">
        <f>HK!G11</f>
        <v>Dr. H. Sutrisno, M.H.I.</v>
      </c>
      <c r="F30" s="864" t="str">
        <f>HK!E11</f>
        <v>S21702U007</v>
      </c>
      <c r="G30" s="836"/>
    </row>
    <row r="31" spans="1:7" ht="15" customHeight="1">
      <c r="A31" s="842"/>
      <c r="B31" s="867"/>
      <c r="C31" s="865"/>
      <c r="D31" s="865"/>
      <c r="E31" s="148" t="str">
        <f>HK!H11</f>
        <v>Dr. Ishaq, M.Ag.</v>
      </c>
      <c r="F31" s="865"/>
      <c r="G31" s="836"/>
    </row>
    <row r="32" spans="1:7" ht="15" customHeight="1">
      <c r="A32" s="842"/>
      <c r="B32" s="864" t="s">
        <v>643</v>
      </c>
      <c r="C32" s="864" t="str">
        <f>HK!C12</f>
        <v>SEJARAH SOSIAL PEMIKIRAN HUKUM ISLAM</v>
      </c>
      <c r="D32" s="864">
        <f>HK!D12</f>
        <v>3</v>
      </c>
      <c r="E32" s="148" t="str">
        <f>HK!G12</f>
        <v>Dr. Ishaq, M.Ag.</v>
      </c>
      <c r="F32" s="864" t="str">
        <f>HK!E12</f>
        <v>S21702U004</v>
      </c>
      <c r="G32" s="836"/>
    </row>
    <row r="33" spans="1:7" ht="15" customHeight="1">
      <c r="A33" s="843"/>
      <c r="B33" s="865"/>
      <c r="C33" s="865"/>
      <c r="D33" s="865"/>
      <c r="E33" s="148" t="str">
        <f>HK!H12</f>
        <v>Dr. H. Ahmad Junaidi, M.Ag.</v>
      </c>
      <c r="F33" s="865"/>
      <c r="G33" s="837"/>
    </row>
    <row r="35" spans="1:7" ht="15.75">
      <c r="E35" s="136" t="s">
        <v>644</v>
      </c>
    </row>
    <row r="36" spans="1:7" ht="15.75">
      <c r="E36" s="136" t="s">
        <v>333</v>
      </c>
    </row>
    <row r="37" spans="1:7" ht="15.75">
      <c r="E37" s="136"/>
    </row>
    <row r="38" spans="1:7" ht="15.75">
      <c r="E38" s="136"/>
    </row>
    <row r="39" spans="1:7" ht="15.75">
      <c r="E39" s="136"/>
    </row>
    <row r="40" spans="1:7" ht="15.75">
      <c r="E40" s="136" t="s">
        <v>275</v>
      </c>
    </row>
    <row r="41" spans="1:7" ht="15.75">
      <c r="E41" s="136" t="s">
        <v>645</v>
      </c>
    </row>
  </sheetData>
  <mergeCells count="52">
    <mergeCell ref="C1:G1"/>
    <mergeCell ref="C2:G2"/>
    <mergeCell ref="C3:G3"/>
    <mergeCell ref="C4:G4"/>
    <mergeCell ref="C5:G5"/>
    <mergeCell ref="A30:A33"/>
    <mergeCell ref="B11:B12"/>
    <mergeCell ref="B13:B14"/>
    <mergeCell ref="B15:B16"/>
    <mergeCell ref="B17:B18"/>
    <mergeCell ref="B19:B20"/>
    <mergeCell ref="B24:B25"/>
    <mergeCell ref="B26:B27"/>
    <mergeCell ref="B28:B29"/>
    <mergeCell ref="B30:B31"/>
    <mergeCell ref="B32:B33"/>
    <mergeCell ref="C17:C18"/>
    <mergeCell ref="C19:C20"/>
    <mergeCell ref="C24:C25"/>
    <mergeCell ref="A7:G7"/>
    <mergeCell ref="A11:A16"/>
    <mergeCell ref="A17:A20"/>
    <mergeCell ref="A24:A29"/>
    <mergeCell ref="C11:C12"/>
    <mergeCell ref="C26:C27"/>
    <mergeCell ref="C28:C29"/>
    <mergeCell ref="C30:C31"/>
    <mergeCell ref="C32:C33"/>
    <mergeCell ref="D11:D12"/>
    <mergeCell ref="D13:D14"/>
    <mergeCell ref="D15:D16"/>
    <mergeCell ref="D17:D18"/>
    <mergeCell ref="D19:D20"/>
    <mergeCell ref="D24:D25"/>
    <mergeCell ref="D26:D27"/>
    <mergeCell ref="D28:D29"/>
    <mergeCell ref="D30:D31"/>
    <mergeCell ref="D32:D33"/>
    <mergeCell ref="C13:C14"/>
    <mergeCell ref="C15:C16"/>
    <mergeCell ref="G11:G20"/>
    <mergeCell ref="G24:G33"/>
    <mergeCell ref="F24:F25"/>
    <mergeCell ref="F26:F27"/>
    <mergeCell ref="F28:F29"/>
    <mergeCell ref="F30:F31"/>
    <mergeCell ref="F32:F33"/>
    <mergeCell ref="F11:F12"/>
    <mergeCell ref="F13:F14"/>
    <mergeCell ref="F15:F16"/>
    <mergeCell ref="F17:F18"/>
    <mergeCell ref="F19:F20"/>
  </mergeCells>
  <pageMargins left="0.22916666666666699" right="0.12916666666666701" top="0.60902777777777795" bottom="0.75" header="0.3" footer="0.3"/>
  <pageSetup paperSize="9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G85"/>
  <sheetViews>
    <sheetView workbookViewId="0"/>
  </sheetViews>
  <sheetFormatPr defaultColWidth="9" defaultRowHeight="15"/>
  <cols>
    <col min="1" max="1" width="7.7109375" customWidth="1"/>
    <col min="2" max="2" width="10.28515625" customWidth="1"/>
    <col min="3" max="3" width="27.28515625" customWidth="1"/>
    <col min="4" max="4" width="5.5703125" customWidth="1"/>
    <col min="5" max="5" width="31.7109375" customWidth="1"/>
  </cols>
  <sheetData>
    <row r="1" spans="1:7" ht="15.75">
      <c r="A1" s="110"/>
      <c r="B1" s="111"/>
      <c r="C1" s="852" t="s">
        <v>615</v>
      </c>
      <c r="D1" s="852"/>
      <c r="E1" s="852"/>
      <c r="F1" s="852"/>
      <c r="G1" s="852"/>
    </row>
    <row r="2" spans="1:7" ht="18">
      <c r="A2" s="112"/>
      <c r="B2" s="113"/>
      <c r="C2" s="853" t="s">
        <v>616</v>
      </c>
      <c r="D2" s="853"/>
      <c r="E2" s="853"/>
      <c r="F2" s="853"/>
      <c r="G2" s="853"/>
    </row>
    <row r="3" spans="1:7" ht="27.75">
      <c r="A3" s="114"/>
      <c r="B3" s="115"/>
      <c r="C3" s="854" t="s">
        <v>617</v>
      </c>
      <c r="D3" s="854"/>
      <c r="E3" s="854"/>
      <c r="F3" s="854"/>
      <c r="G3" s="854"/>
    </row>
    <row r="4" spans="1:7">
      <c r="A4" s="116"/>
      <c r="B4" s="117"/>
      <c r="C4" s="850" t="s">
        <v>618</v>
      </c>
      <c r="D4" s="850"/>
      <c r="E4" s="850"/>
      <c r="F4" s="850"/>
      <c r="G4" s="850"/>
    </row>
    <row r="5" spans="1:7">
      <c r="A5" s="116"/>
      <c r="B5" s="117"/>
      <c r="C5" s="850" t="s">
        <v>619</v>
      </c>
      <c r="D5" s="850"/>
      <c r="E5" s="850"/>
      <c r="F5" s="850"/>
      <c r="G5" s="850"/>
    </row>
    <row r="6" spans="1:7" ht="18.75">
      <c r="A6" s="118"/>
      <c r="B6" s="118"/>
      <c r="C6" s="118"/>
      <c r="D6" s="118"/>
      <c r="E6" s="118"/>
      <c r="F6" s="118"/>
      <c r="G6" s="118"/>
    </row>
    <row r="7" spans="1:7" ht="18">
      <c r="A7" s="863" t="s">
        <v>659</v>
      </c>
      <c r="B7" s="863"/>
      <c r="C7" s="863"/>
      <c r="D7" s="863"/>
      <c r="E7" s="863"/>
      <c r="F7" s="863"/>
      <c r="G7" s="863"/>
    </row>
    <row r="8" spans="1:7" ht="16.5">
      <c r="A8" s="119"/>
      <c r="B8" s="120"/>
      <c r="C8" s="121"/>
      <c r="D8" s="121"/>
      <c r="E8" s="122"/>
      <c r="F8" s="120"/>
      <c r="G8" s="120"/>
    </row>
    <row r="9" spans="1:7" ht="16.5">
      <c r="A9" s="137" t="s">
        <v>621</v>
      </c>
      <c r="B9" s="120"/>
      <c r="C9" s="121"/>
      <c r="D9" s="121"/>
      <c r="F9" s="137" t="s">
        <v>660</v>
      </c>
      <c r="G9" s="120"/>
    </row>
    <row r="10" spans="1:7" ht="21" customHeight="1">
      <c r="A10" s="126" t="s">
        <v>6</v>
      </c>
      <c r="B10" s="126" t="s">
        <v>623</v>
      </c>
      <c r="C10" s="126" t="s">
        <v>624</v>
      </c>
      <c r="D10" s="126" t="s">
        <v>3</v>
      </c>
      <c r="E10" s="126" t="s">
        <v>401</v>
      </c>
      <c r="F10" s="126" t="s">
        <v>625</v>
      </c>
      <c r="G10" s="126" t="s">
        <v>499</v>
      </c>
    </row>
    <row r="11" spans="1:7" ht="15" customHeight="1">
      <c r="A11" s="841" t="s">
        <v>626</v>
      </c>
      <c r="B11" s="872" t="s">
        <v>635</v>
      </c>
      <c r="C11" s="872" t="str">
        <f>ES!C3</f>
        <v>Metodologi Penelitian Ekonomi</v>
      </c>
      <c r="D11" s="872">
        <f>ES!D3</f>
        <v>3</v>
      </c>
      <c r="E11" s="143" t="str">
        <f>ES!F3</f>
        <v>Dr. Imam Suroso, SE, M.Si.</v>
      </c>
      <c r="F11" s="872" t="str">
        <f>ES!E3</f>
        <v>S21704U004</v>
      </c>
      <c r="G11" s="835" t="s">
        <v>636</v>
      </c>
    </row>
    <row r="12" spans="1:7" ht="15" customHeight="1">
      <c r="A12" s="842"/>
      <c r="B12" s="873"/>
      <c r="C12" s="873"/>
      <c r="D12" s="873"/>
      <c r="E12" s="143" t="str">
        <f>ES!G3</f>
        <v>Dr. H. Misbahul Munir, MM.</v>
      </c>
      <c r="F12" s="873"/>
      <c r="G12" s="836"/>
    </row>
    <row r="13" spans="1:7" ht="15" customHeight="1">
      <c r="A13" s="842"/>
      <c r="B13" s="872" t="s">
        <v>637</v>
      </c>
      <c r="C13" s="872" t="str">
        <f>ES!C4</f>
        <v>Manajemen Perbankan Islam</v>
      </c>
      <c r="D13" s="872">
        <f>ES!D4</f>
        <v>3</v>
      </c>
      <c r="E13" s="143" t="str">
        <f>ES!F4</f>
        <v>Dr. H. Misbahul Munir, MM.</v>
      </c>
      <c r="F13" s="872" t="str">
        <f>ES!E4</f>
        <v>S21704U005</v>
      </c>
      <c r="G13" s="836"/>
    </row>
    <row r="14" spans="1:7" ht="15" customHeight="1">
      <c r="A14" s="843"/>
      <c r="B14" s="873"/>
      <c r="C14" s="873"/>
      <c r="D14" s="873"/>
      <c r="E14" s="143" t="str">
        <f>ES!G4</f>
        <v>Dr. Abdul Rokhim, M.E.I.</v>
      </c>
      <c r="F14" s="873"/>
      <c r="G14" s="836"/>
    </row>
    <row r="15" spans="1:7" ht="15" customHeight="1">
      <c r="A15" s="841" t="s">
        <v>628</v>
      </c>
      <c r="B15" s="872" t="s">
        <v>635</v>
      </c>
      <c r="C15" s="872" t="str">
        <f>ES!C5</f>
        <v>Mikro Ekonomi Islam</v>
      </c>
      <c r="D15" s="872">
        <f>ES!D5</f>
        <v>3</v>
      </c>
      <c r="E15" s="143" t="str">
        <f>ES!F5</f>
        <v>Dr. Fatkhurrozi, M.Si.</v>
      </c>
      <c r="F15" s="872" t="str">
        <f>ES!E5</f>
        <v>S21704U006</v>
      </c>
      <c r="G15" s="836"/>
    </row>
    <row r="16" spans="1:7" ht="15" customHeight="1">
      <c r="A16" s="842"/>
      <c r="B16" s="873"/>
      <c r="C16" s="873"/>
      <c r="D16" s="873"/>
      <c r="E16" s="143" t="str">
        <f>ES!G5</f>
        <v>Dr. Moh. Haris Balady, S.E., M.M.</v>
      </c>
      <c r="F16" s="873"/>
      <c r="G16" s="836"/>
    </row>
    <row r="17" spans="1:7" ht="15" customHeight="1">
      <c r="A17" s="842"/>
      <c r="B17" s="872" t="s">
        <v>637</v>
      </c>
      <c r="C17" s="872" t="str">
        <f>ES!C6</f>
        <v>Lembaga Keuangan Syariah</v>
      </c>
      <c r="D17" s="872">
        <f>ES!D6</f>
        <v>3</v>
      </c>
      <c r="E17" s="143" t="str">
        <f>ES!F6</f>
        <v>Dr. Abdul Wadud Nafis, M.E.I.</v>
      </c>
      <c r="F17" s="872" t="str">
        <f>ES!E6</f>
        <v>S21704U007</v>
      </c>
      <c r="G17" s="836"/>
    </row>
    <row r="18" spans="1:7" ht="15" customHeight="1">
      <c r="A18" s="843"/>
      <c r="B18" s="873"/>
      <c r="C18" s="873"/>
      <c r="D18" s="873"/>
      <c r="E18" s="143" t="str">
        <f>ES!G6</f>
        <v>Dr. Moch. Chotib, MM.</v>
      </c>
      <c r="F18" s="873"/>
      <c r="G18" s="836"/>
    </row>
    <row r="19" spans="1:7" ht="15" customHeight="1">
      <c r="A19" s="841" t="s">
        <v>629</v>
      </c>
      <c r="B19" s="872" t="s">
        <v>635</v>
      </c>
      <c r="C19" s="872" t="str">
        <f>ES!C7</f>
        <v>Makro Ekonomi Islam</v>
      </c>
      <c r="D19" s="872">
        <f>ES!D7</f>
        <v>3</v>
      </c>
      <c r="E19" s="143" t="str">
        <f>ES!F7</f>
        <v>Dr. H. Moh. Armoyu, MM.</v>
      </c>
      <c r="F19" s="872" t="str">
        <f>ES!E7</f>
        <v>S21704U008</v>
      </c>
      <c r="G19" s="836"/>
    </row>
    <row r="20" spans="1:7" ht="15" customHeight="1">
      <c r="A20" s="842"/>
      <c r="B20" s="873"/>
      <c r="C20" s="873"/>
      <c r="D20" s="873"/>
      <c r="E20" s="143" t="str">
        <f>ES!G7</f>
        <v>Dr. Khamdan Rifa'i, S.E., M.Si.</v>
      </c>
      <c r="F20" s="873"/>
      <c r="G20" s="836"/>
    </row>
    <row r="21" spans="1:7" ht="15" customHeight="1">
      <c r="A21" s="842"/>
      <c r="B21" s="872" t="s">
        <v>653</v>
      </c>
      <c r="C21" s="872" t="str">
        <f>ES!C8</f>
        <v>Ekonometrika</v>
      </c>
      <c r="D21" s="872">
        <f>ES!D8</f>
        <v>3</v>
      </c>
      <c r="E21" s="144" t="str">
        <f>ES!F8</f>
        <v>Dr. Hj. Khoirunnisa, ST., M.M.T.</v>
      </c>
      <c r="F21" s="872" t="str">
        <f>F19</f>
        <v>S21704U008</v>
      </c>
      <c r="G21" s="836"/>
    </row>
    <row r="22" spans="1:7" ht="15" customHeight="1">
      <c r="A22" s="843"/>
      <c r="B22" s="873"/>
      <c r="C22" s="873"/>
      <c r="D22" s="873"/>
      <c r="E22" s="145" t="str">
        <f>ES!G8</f>
        <v>Dr. Fatkhurrozi, M.Si.</v>
      </c>
      <c r="F22" s="873"/>
      <c r="G22" s="837"/>
    </row>
    <row r="23" spans="1:7" ht="15" customHeight="1">
      <c r="A23" s="130"/>
      <c r="B23" s="131"/>
      <c r="C23" s="132"/>
      <c r="D23" s="132"/>
      <c r="E23" s="133"/>
      <c r="F23" s="131"/>
      <c r="G23" s="132"/>
    </row>
    <row r="24" spans="1:7" ht="16.5">
      <c r="A24" s="137" t="s">
        <v>621</v>
      </c>
      <c r="B24" s="120"/>
      <c r="C24" s="121"/>
      <c r="D24" s="121"/>
      <c r="F24" s="137" t="s">
        <v>661</v>
      </c>
      <c r="G24" s="120"/>
    </row>
    <row r="25" spans="1:7" ht="21" customHeight="1">
      <c r="A25" s="126" t="s">
        <v>6</v>
      </c>
      <c r="B25" s="126" t="s">
        <v>623</v>
      </c>
      <c r="C25" s="126" t="s">
        <v>624</v>
      </c>
      <c r="D25" s="126" t="s">
        <v>3</v>
      </c>
      <c r="E25" s="126" t="s">
        <v>401</v>
      </c>
      <c r="F25" s="126" t="s">
        <v>625</v>
      </c>
      <c r="G25" s="126" t="s">
        <v>499</v>
      </c>
    </row>
    <row r="26" spans="1:7" ht="15" customHeight="1">
      <c r="A26" s="841" t="s">
        <v>631</v>
      </c>
      <c r="B26" s="872" t="s">
        <v>635</v>
      </c>
      <c r="C26" s="872" t="str">
        <f>ES!C9</f>
        <v>Mikro Ekonomi Islam</v>
      </c>
      <c r="D26" s="872">
        <f>ES!D9</f>
        <v>3</v>
      </c>
      <c r="E26" s="143" t="str">
        <f>ES!F9</f>
        <v>Dr. Fatkhurrozi, M.Si.</v>
      </c>
      <c r="F26" s="872" t="str">
        <f>ES!E9</f>
        <v>S21704U009</v>
      </c>
      <c r="G26" s="835" t="s">
        <v>662</v>
      </c>
    </row>
    <row r="27" spans="1:7" ht="15" customHeight="1">
      <c r="A27" s="842"/>
      <c r="B27" s="873"/>
      <c r="C27" s="873"/>
      <c r="D27" s="873"/>
      <c r="E27" s="143" t="str">
        <f>ES!G9</f>
        <v>Dr. Moh. Haris Balady, S.E., M.M.</v>
      </c>
      <c r="F27" s="873"/>
      <c r="G27" s="836"/>
    </row>
    <row r="28" spans="1:7" ht="15" customHeight="1">
      <c r="A28" s="842"/>
      <c r="B28" s="872" t="s">
        <v>637</v>
      </c>
      <c r="C28" s="872" t="str">
        <f>ES!C10</f>
        <v>Metodologi Penelitian Ekonomi</v>
      </c>
      <c r="D28" s="872">
        <f>ES!D10</f>
        <v>3</v>
      </c>
      <c r="E28" s="143" t="str">
        <f>ES!F10</f>
        <v>Dr. Imam Suroso, SE, M.Si.</v>
      </c>
      <c r="F28" s="872" t="e">
        <f>ES!#REF!</f>
        <v>#REF!</v>
      </c>
      <c r="G28" s="836"/>
    </row>
    <row r="29" spans="1:7" ht="15" customHeight="1">
      <c r="A29" s="842"/>
      <c r="B29" s="873"/>
      <c r="C29" s="873"/>
      <c r="D29" s="873"/>
      <c r="E29" s="143" t="str">
        <f>ES!G10</f>
        <v>Dr. H. Misbahul Munir, MM.</v>
      </c>
      <c r="F29" s="873"/>
      <c r="G29" s="836"/>
    </row>
    <row r="30" spans="1:7" ht="15" customHeight="1">
      <c r="A30" s="842"/>
      <c r="B30" s="872" t="s">
        <v>641</v>
      </c>
      <c r="C30" s="872" t="str">
        <f>ES!C11</f>
        <v>Manajemen Perbankan Islam</v>
      </c>
      <c r="D30" s="872">
        <f>ES!D11</f>
        <v>3</v>
      </c>
      <c r="E30" s="143" t="str">
        <f>ES!F11</f>
        <v>Dr. H. Misbahul Munir, MM.</v>
      </c>
      <c r="F30" s="872" t="e">
        <f>ES!#REF!</f>
        <v>#REF!</v>
      </c>
      <c r="G30" s="836"/>
    </row>
    <row r="31" spans="1:7" ht="15" customHeight="1">
      <c r="A31" s="843"/>
      <c r="B31" s="873"/>
      <c r="C31" s="873"/>
      <c r="D31" s="873"/>
      <c r="E31" s="143" t="str">
        <f>ES!G11</f>
        <v>Dr. Abdul Rokhim, M.E.I.</v>
      </c>
      <c r="F31" s="873"/>
      <c r="G31" s="836"/>
    </row>
    <row r="32" spans="1:7" ht="15" customHeight="1">
      <c r="A32" s="841" t="s">
        <v>70</v>
      </c>
      <c r="B32" s="874" t="s">
        <v>642</v>
      </c>
      <c r="C32" s="872" t="str">
        <f>ES!C12</f>
        <v>Ekonometrika</v>
      </c>
      <c r="D32" s="872">
        <f>ES!D12</f>
        <v>3</v>
      </c>
      <c r="E32" s="143" t="str">
        <f>ES!F12</f>
        <v>Dr. Hj. Khoirunnisa, ST., M.M.T.</v>
      </c>
      <c r="F32" s="872" t="e">
        <f>ES!#REF!</f>
        <v>#REF!</v>
      </c>
      <c r="G32" s="836"/>
    </row>
    <row r="33" spans="1:7" ht="15" customHeight="1">
      <c r="A33" s="842"/>
      <c r="B33" s="875"/>
      <c r="C33" s="873"/>
      <c r="D33" s="873"/>
      <c r="E33" s="143" t="str">
        <f>ES!G12</f>
        <v>Dr. Fatkhurrozi, M.Si.</v>
      </c>
      <c r="F33" s="873"/>
      <c r="G33" s="836"/>
    </row>
    <row r="34" spans="1:7" ht="15" customHeight="1">
      <c r="A34" s="842"/>
      <c r="B34" s="872" t="s">
        <v>643</v>
      </c>
      <c r="C34" s="872" t="str">
        <f>ES!C13</f>
        <v>Lembaga Keuangan Syariah</v>
      </c>
      <c r="D34" s="872">
        <f>ES!D13</f>
        <v>3</v>
      </c>
      <c r="E34" s="143" t="str">
        <f>ES!F13</f>
        <v>Dr. Abdul Wadud Nafis, M.E.I.</v>
      </c>
      <c r="F34" s="872" t="e">
        <f>ES!#REF!</f>
        <v>#REF!</v>
      </c>
      <c r="G34" s="836"/>
    </row>
    <row r="35" spans="1:7" ht="15" customHeight="1">
      <c r="A35" s="843"/>
      <c r="B35" s="873"/>
      <c r="C35" s="873"/>
      <c r="D35" s="873"/>
      <c r="E35" s="143" t="str">
        <f>ES!G13</f>
        <v>Dr. Moch. Chotib, MM.</v>
      </c>
      <c r="F35" s="873"/>
      <c r="G35" s="837"/>
    </row>
    <row r="36" spans="1:7" ht="17.25" customHeight="1">
      <c r="A36" s="119"/>
      <c r="B36" s="120"/>
      <c r="C36" s="121"/>
      <c r="D36" s="121"/>
      <c r="E36" s="135"/>
      <c r="F36" s="120"/>
      <c r="G36" s="120"/>
    </row>
    <row r="37" spans="1:7" ht="17.25" customHeight="1">
      <c r="A37" s="119"/>
      <c r="B37" s="120"/>
      <c r="C37" s="121"/>
      <c r="D37" s="121"/>
      <c r="E37" s="136" t="s">
        <v>644</v>
      </c>
      <c r="F37" s="120"/>
      <c r="G37" s="120"/>
    </row>
    <row r="38" spans="1:7" ht="17.25" customHeight="1">
      <c r="A38" s="119"/>
      <c r="B38" s="120"/>
      <c r="C38" s="121"/>
      <c r="D38" s="121"/>
      <c r="E38" s="136" t="s">
        <v>333</v>
      </c>
      <c r="F38" s="120"/>
      <c r="G38" s="120"/>
    </row>
    <row r="39" spans="1:7" ht="17.25" customHeight="1">
      <c r="A39" s="119"/>
      <c r="B39" s="120"/>
      <c r="C39" s="121"/>
      <c r="D39" s="121"/>
      <c r="E39" s="136"/>
      <c r="F39" s="120"/>
      <c r="G39" s="120"/>
    </row>
    <row r="40" spans="1:7" ht="17.25" customHeight="1">
      <c r="A40" s="119"/>
      <c r="B40" s="120"/>
      <c r="C40" s="121"/>
      <c r="D40" s="121"/>
      <c r="E40" s="136"/>
      <c r="F40" s="120"/>
      <c r="G40" s="120"/>
    </row>
    <row r="41" spans="1:7" ht="17.25" customHeight="1">
      <c r="A41" s="119"/>
      <c r="B41" s="120"/>
      <c r="C41" s="121"/>
      <c r="D41" s="121"/>
      <c r="E41" s="136"/>
      <c r="F41" s="120"/>
      <c r="G41" s="120"/>
    </row>
    <row r="42" spans="1:7" ht="17.25" customHeight="1">
      <c r="A42" s="119"/>
      <c r="B42" s="120"/>
      <c r="C42" s="121"/>
      <c r="D42" s="121"/>
      <c r="E42" s="136" t="s">
        <v>275</v>
      </c>
      <c r="F42" s="120"/>
      <c r="G42" s="120"/>
    </row>
    <row r="43" spans="1:7" ht="17.25" customHeight="1">
      <c r="A43" s="119"/>
      <c r="B43" s="120"/>
      <c r="C43" s="121"/>
      <c r="D43" s="121"/>
      <c r="E43" s="136" t="s">
        <v>645</v>
      </c>
      <c r="F43" s="120"/>
      <c r="G43" s="120"/>
    </row>
    <row r="44" spans="1:7" ht="17.25" customHeight="1">
      <c r="A44" s="119"/>
      <c r="B44" s="120"/>
      <c r="C44" s="121"/>
      <c r="D44" s="121"/>
      <c r="E44" s="135"/>
      <c r="F44" s="120"/>
      <c r="G44" s="120"/>
    </row>
    <row r="45" spans="1:7" ht="17.25" customHeight="1">
      <c r="A45" s="119"/>
      <c r="B45" s="120"/>
      <c r="C45" s="121"/>
      <c r="D45" s="121"/>
      <c r="E45" s="135"/>
      <c r="F45" s="120"/>
      <c r="G45" s="120"/>
    </row>
    <row r="46" spans="1:7" ht="15.75">
      <c r="A46" s="110"/>
      <c r="B46" s="111"/>
      <c r="C46" s="852" t="s">
        <v>615</v>
      </c>
      <c r="D46" s="852"/>
      <c r="E46" s="852"/>
      <c r="F46" s="852"/>
      <c r="G46" s="852"/>
    </row>
    <row r="47" spans="1:7" ht="18">
      <c r="A47" s="112"/>
      <c r="B47" s="113"/>
      <c r="C47" s="853" t="s">
        <v>616</v>
      </c>
      <c r="D47" s="853"/>
      <c r="E47" s="853"/>
      <c r="F47" s="853"/>
      <c r="G47" s="853"/>
    </row>
    <row r="48" spans="1:7" ht="27.75">
      <c r="A48" s="114"/>
      <c r="B48" s="115"/>
      <c r="C48" s="854" t="s">
        <v>617</v>
      </c>
      <c r="D48" s="854"/>
      <c r="E48" s="854"/>
      <c r="F48" s="854"/>
      <c r="G48" s="854"/>
    </row>
    <row r="49" spans="1:7">
      <c r="A49" s="116"/>
      <c r="B49" s="117"/>
      <c r="C49" s="850" t="s">
        <v>618</v>
      </c>
      <c r="D49" s="850"/>
      <c r="E49" s="850"/>
      <c r="F49" s="850"/>
      <c r="G49" s="850"/>
    </row>
    <row r="50" spans="1:7">
      <c r="A50" s="116"/>
      <c r="B50" s="117"/>
      <c r="C50" s="850" t="s">
        <v>619</v>
      </c>
      <c r="D50" s="850"/>
      <c r="E50" s="850"/>
      <c r="F50" s="850"/>
      <c r="G50" s="850"/>
    </row>
    <row r="51" spans="1:7" ht="18.75">
      <c r="A51" s="118"/>
      <c r="B51" s="118"/>
      <c r="C51" s="118"/>
      <c r="D51" s="118"/>
      <c r="E51" s="118"/>
      <c r="F51" s="118"/>
      <c r="G51" s="118"/>
    </row>
    <row r="52" spans="1:7" ht="17.25" customHeight="1">
      <c r="A52" s="119"/>
      <c r="B52" s="120"/>
      <c r="C52" s="121"/>
      <c r="D52" s="121"/>
      <c r="E52" s="135"/>
      <c r="F52" s="120"/>
      <c r="G52" s="120"/>
    </row>
    <row r="53" spans="1:7" ht="16.5">
      <c r="A53" s="137" t="s">
        <v>633</v>
      </c>
      <c r="B53" s="120"/>
      <c r="C53" s="121"/>
      <c r="D53" s="121"/>
      <c r="F53" s="137" t="s">
        <v>663</v>
      </c>
      <c r="G53" s="120"/>
    </row>
    <row r="54" spans="1:7" ht="21" customHeight="1">
      <c r="A54" s="126" t="s">
        <v>6</v>
      </c>
      <c r="B54" s="126" t="s">
        <v>623</v>
      </c>
      <c r="C54" s="126" t="s">
        <v>624</v>
      </c>
      <c r="D54" s="126" t="s">
        <v>3</v>
      </c>
      <c r="E54" s="126" t="s">
        <v>401</v>
      </c>
      <c r="F54" s="126" t="s">
        <v>625</v>
      </c>
      <c r="G54" s="126" t="s">
        <v>499</v>
      </c>
    </row>
    <row r="55" spans="1:7" ht="15" customHeight="1">
      <c r="A55" s="841" t="s">
        <v>631</v>
      </c>
      <c r="B55" s="868" t="s">
        <v>635</v>
      </c>
      <c r="C55" s="868" t="e">
        <f>ES!#REF!</f>
        <v>#REF!</v>
      </c>
      <c r="D55" s="868" t="e">
        <f>ES!#REF!</f>
        <v>#REF!</v>
      </c>
      <c r="E55" s="146" t="e">
        <f>ES!#REF!</f>
        <v>#REF!</v>
      </c>
      <c r="F55" s="868" t="e">
        <f>ES!#REF!</f>
        <v>#REF!</v>
      </c>
      <c r="G55" s="835" t="s">
        <v>664</v>
      </c>
    </row>
    <row r="56" spans="1:7" ht="15" customHeight="1">
      <c r="A56" s="842"/>
      <c r="B56" s="869"/>
      <c r="C56" s="869"/>
      <c r="D56" s="869"/>
      <c r="E56" s="146" t="e">
        <f>ES!#REF!</f>
        <v>#REF!</v>
      </c>
      <c r="F56" s="869"/>
      <c r="G56" s="836"/>
    </row>
    <row r="57" spans="1:7" ht="15" customHeight="1">
      <c r="A57" s="842"/>
      <c r="B57" s="868" t="s">
        <v>637</v>
      </c>
      <c r="C57" s="868" t="e">
        <f>ES!#REF!</f>
        <v>#REF!</v>
      </c>
      <c r="D57" s="868" t="e">
        <f>ES!#REF!</f>
        <v>#REF!</v>
      </c>
      <c r="E57" s="146" t="e">
        <f>ES!#REF!</f>
        <v>#REF!</v>
      </c>
      <c r="F57" s="868" t="e">
        <f>ES!#REF!</f>
        <v>#REF!</v>
      </c>
      <c r="G57" s="836"/>
    </row>
    <row r="58" spans="1:7" ht="15" customHeight="1">
      <c r="A58" s="842"/>
      <c r="B58" s="869"/>
      <c r="C58" s="869"/>
      <c r="D58" s="869"/>
      <c r="E58" s="146" t="e">
        <f>ES!#REF!</f>
        <v>#REF!</v>
      </c>
      <c r="F58" s="869"/>
      <c r="G58" s="836"/>
    </row>
    <row r="59" spans="1:7" ht="15" customHeight="1">
      <c r="A59" s="842"/>
      <c r="B59" s="868" t="s">
        <v>641</v>
      </c>
      <c r="C59" s="868" t="e">
        <f>ES!#REF!</f>
        <v>#REF!</v>
      </c>
      <c r="D59" s="868" t="e">
        <f>ES!#REF!</f>
        <v>#REF!</v>
      </c>
      <c r="E59" s="146" t="e">
        <f>ES!#REF!</f>
        <v>#REF!</v>
      </c>
      <c r="F59" s="868" t="e">
        <f>ES!#REF!</f>
        <v>#REF!</v>
      </c>
      <c r="G59" s="836"/>
    </row>
    <row r="60" spans="1:7" ht="15" customHeight="1">
      <c r="A60" s="843"/>
      <c r="B60" s="869"/>
      <c r="C60" s="869"/>
      <c r="D60" s="869"/>
      <c r="E60" s="146" t="e">
        <f>ES!#REF!</f>
        <v>#REF!</v>
      </c>
      <c r="F60" s="869"/>
      <c r="G60" s="836"/>
    </row>
    <row r="61" spans="1:7" ht="15" customHeight="1">
      <c r="A61" s="841" t="s">
        <v>70</v>
      </c>
      <c r="B61" s="876" t="s">
        <v>642</v>
      </c>
      <c r="C61" s="870" t="e">
        <f>ES!#REF!</f>
        <v>#REF!</v>
      </c>
      <c r="D61" s="870" t="e">
        <f>ES!#REF!</f>
        <v>#REF!</v>
      </c>
      <c r="E61" s="147" t="e">
        <f>ES!#REF!</f>
        <v>#REF!</v>
      </c>
      <c r="F61" s="868" t="e">
        <f>ES!#REF!</f>
        <v>#REF!</v>
      </c>
      <c r="G61" s="836"/>
    </row>
    <row r="62" spans="1:7" ht="15" customHeight="1">
      <c r="A62" s="842"/>
      <c r="B62" s="877"/>
      <c r="C62" s="871"/>
      <c r="D62" s="871"/>
      <c r="E62" s="147" t="e">
        <f>ES!#REF!</f>
        <v>#REF!</v>
      </c>
      <c r="F62" s="869"/>
      <c r="G62" s="836"/>
    </row>
    <row r="63" spans="1:7" ht="15" customHeight="1">
      <c r="A63" s="842"/>
      <c r="B63" s="868" t="s">
        <v>643</v>
      </c>
      <c r="C63" s="868" t="e">
        <f>ES!#REF!</f>
        <v>#REF!</v>
      </c>
      <c r="D63" s="868" t="e">
        <f>ES!#REF!</f>
        <v>#REF!</v>
      </c>
      <c r="E63" s="146" t="e">
        <f>ES!#REF!</f>
        <v>#REF!</v>
      </c>
      <c r="F63" s="868" t="e">
        <f>ES!#REF!</f>
        <v>#REF!</v>
      </c>
      <c r="G63" s="836"/>
    </row>
    <row r="64" spans="1:7" ht="15" customHeight="1">
      <c r="A64" s="843"/>
      <c r="B64" s="869"/>
      <c r="C64" s="869"/>
      <c r="D64" s="869"/>
      <c r="E64" s="146" t="e">
        <f>ES!#REF!</f>
        <v>#REF!</v>
      </c>
      <c r="F64" s="869"/>
      <c r="G64" s="837"/>
    </row>
    <row r="66" spans="1:7" ht="16.5">
      <c r="A66" s="137" t="s">
        <v>633</v>
      </c>
      <c r="B66" s="120"/>
      <c r="C66" s="121"/>
      <c r="D66" s="121"/>
      <c r="F66" s="137" t="s">
        <v>665</v>
      </c>
      <c r="G66" s="120"/>
    </row>
    <row r="67" spans="1:7" ht="21" customHeight="1">
      <c r="A67" s="126" t="s">
        <v>6</v>
      </c>
      <c r="B67" s="126" t="s">
        <v>623</v>
      </c>
      <c r="C67" s="126" t="s">
        <v>624</v>
      </c>
      <c r="D67" s="126" t="s">
        <v>3</v>
      </c>
      <c r="E67" s="126" t="s">
        <v>401</v>
      </c>
      <c r="F67" s="126" t="s">
        <v>625</v>
      </c>
      <c r="G67" s="126" t="s">
        <v>499</v>
      </c>
    </row>
    <row r="68" spans="1:7" ht="15" customHeight="1">
      <c r="A68" s="841" t="s">
        <v>631</v>
      </c>
      <c r="B68" s="868" t="s">
        <v>635</v>
      </c>
      <c r="C68" s="868" t="e">
        <f>ES!#REF!</f>
        <v>#REF!</v>
      </c>
      <c r="D68" s="868" t="e">
        <f>ES!#REF!</f>
        <v>#REF!</v>
      </c>
      <c r="E68" s="146" t="e">
        <f>ES!#REF!</f>
        <v>#REF!</v>
      </c>
      <c r="F68" s="868" t="e">
        <f>ES!#REF!</f>
        <v>#REF!</v>
      </c>
      <c r="G68" s="835" t="s">
        <v>664</v>
      </c>
    </row>
    <row r="69" spans="1:7" ht="15" customHeight="1">
      <c r="A69" s="842"/>
      <c r="B69" s="869"/>
      <c r="C69" s="869"/>
      <c r="D69" s="869"/>
      <c r="E69" s="146" t="e">
        <f>ES!#REF!</f>
        <v>#REF!</v>
      </c>
      <c r="F69" s="869"/>
      <c r="G69" s="836"/>
    </row>
    <row r="70" spans="1:7" ht="15" customHeight="1">
      <c r="A70" s="842"/>
      <c r="B70" s="868" t="s">
        <v>637</v>
      </c>
      <c r="C70" s="868" t="e">
        <f>ES!#REF!</f>
        <v>#REF!</v>
      </c>
      <c r="D70" s="868" t="e">
        <f>ES!#REF!</f>
        <v>#REF!</v>
      </c>
      <c r="E70" s="146" t="e">
        <f>ES!#REF!</f>
        <v>#REF!</v>
      </c>
      <c r="F70" s="868" t="e">
        <f>ES!#REF!</f>
        <v>#REF!</v>
      </c>
      <c r="G70" s="836"/>
    </row>
    <row r="71" spans="1:7" ht="15" customHeight="1">
      <c r="A71" s="842"/>
      <c r="B71" s="869"/>
      <c r="C71" s="869"/>
      <c r="D71" s="869"/>
      <c r="E71" s="146" t="e">
        <f>ES!#REF!</f>
        <v>#REF!</v>
      </c>
      <c r="F71" s="869"/>
      <c r="G71" s="836"/>
    </row>
    <row r="72" spans="1:7" ht="15" customHeight="1">
      <c r="A72" s="842"/>
      <c r="B72" s="868" t="s">
        <v>641</v>
      </c>
      <c r="C72" s="868" t="e">
        <f>ES!#REF!</f>
        <v>#REF!</v>
      </c>
      <c r="D72" s="868" t="e">
        <f>ES!#REF!</f>
        <v>#REF!</v>
      </c>
      <c r="E72" s="146" t="e">
        <f>ES!#REF!</f>
        <v>#REF!</v>
      </c>
      <c r="F72" s="868" t="e">
        <f>ES!#REF!</f>
        <v>#REF!</v>
      </c>
      <c r="G72" s="836"/>
    </row>
    <row r="73" spans="1:7" ht="15" customHeight="1">
      <c r="A73" s="843"/>
      <c r="B73" s="869"/>
      <c r="C73" s="869"/>
      <c r="D73" s="869"/>
      <c r="E73" s="146" t="e">
        <f>ES!#REF!</f>
        <v>#REF!</v>
      </c>
      <c r="F73" s="869"/>
      <c r="G73" s="836"/>
    </row>
    <row r="74" spans="1:7" ht="15" customHeight="1">
      <c r="A74" s="841" t="s">
        <v>70</v>
      </c>
      <c r="B74" s="876" t="s">
        <v>642</v>
      </c>
      <c r="C74" s="870" t="e">
        <f>ES!#REF!</f>
        <v>#REF!</v>
      </c>
      <c r="D74" s="870" t="e">
        <f>ES!#REF!</f>
        <v>#REF!</v>
      </c>
      <c r="E74" s="147" t="e">
        <f>ES!#REF!</f>
        <v>#REF!</v>
      </c>
      <c r="F74" s="868" t="e">
        <f>ES!#REF!</f>
        <v>#REF!</v>
      </c>
      <c r="G74" s="836"/>
    </row>
    <row r="75" spans="1:7" ht="15" customHeight="1">
      <c r="A75" s="842"/>
      <c r="B75" s="877"/>
      <c r="C75" s="871"/>
      <c r="D75" s="871"/>
      <c r="E75" s="147" t="e">
        <f>ES!#REF!</f>
        <v>#REF!</v>
      </c>
      <c r="F75" s="869"/>
      <c r="G75" s="836"/>
    </row>
    <row r="76" spans="1:7" ht="15" customHeight="1">
      <c r="A76" s="842"/>
      <c r="B76" s="868" t="s">
        <v>643</v>
      </c>
      <c r="C76" s="868" t="e">
        <f>ES!#REF!</f>
        <v>#REF!</v>
      </c>
      <c r="D76" s="868" t="e">
        <f>ES!#REF!</f>
        <v>#REF!</v>
      </c>
      <c r="E76" s="146" t="e">
        <f>ES!#REF!</f>
        <v>#REF!</v>
      </c>
      <c r="F76" s="868" t="e">
        <f>ES!#REF!</f>
        <v>#REF!</v>
      </c>
      <c r="G76" s="836"/>
    </row>
    <row r="77" spans="1:7" ht="15" customHeight="1">
      <c r="A77" s="843"/>
      <c r="B77" s="869"/>
      <c r="C77" s="869"/>
      <c r="D77" s="869"/>
      <c r="E77" s="146" t="e">
        <f>ES!#REF!</f>
        <v>#REF!</v>
      </c>
      <c r="F77" s="869"/>
      <c r="G77" s="837"/>
    </row>
    <row r="79" spans="1:7" ht="15.75">
      <c r="E79" s="136" t="s">
        <v>644</v>
      </c>
    </row>
    <row r="80" spans="1:7" ht="15.75">
      <c r="E80" s="136" t="s">
        <v>333</v>
      </c>
    </row>
    <row r="81" spans="5:5" ht="15.75">
      <c r="E81" s="136"/>
    </row>
    <row r="82" spans="5:5" ht="15.75">
      <c r="E82" s="136"/>
    </row>
    <row r="83" spans="5:5" ht="15.75">
      <c r="E83" s="136"/>
    </row>
    <row r="84" spans="5:5" ht="15.75">
      <c r="E84" s="136" t="s">
        <v>275</v>
      </c>
    </row>
    <row r="85" spans="5:5" ht="15.75">
      <c r="E85" s="136" t="s">
        <v>645</v>
      </c>
    </row>
  </sheetData>
  <mergeCells count="108">
    <mergeCell ref="C61:C62"/>
    <mergeCell ref="C1:G1"/>
    <mergeCell ref="C2:G2"/>
    <mergeCell ref="C3:G3"/>
    <mergeCell ref="C4:G4"/>
    <mergeCell ref="C5:G5"/>
    <mergeCell ref="A7:G7"/>
    <mergeCell ref="C46:G46"/>
    <mergeCell ref="C47:G47"/>
    <mergeCell ref="C48:G48"/>
    <mergeCell ref="G11:G22"/>
    <mergeCell ref="G26:G35"/>
    <mergeCell ref="B76:B77"/>
    <mergeCell ref="C49:G49"/>
    <mergeCell ref="C50:G50"/>
    <mergeCell ref="A11:A14"/>
    <mergeCell ref="A15:A18"/>
    <mergeCell ref="A19:A22"/>
    <mergeCell ref="A26:A31"/>
    <mergeCell ref="A32:A35"/>
    <mergeCell ref="A55:A60"/>
    <mergeCell ref="A61:A64"/>
    <mergeCell ref="C11:C12"/>
    <mergeCell ref="C13:C14"/>
    <mergeCell ref="C15:C16"/>
    <mergeCell ref="C17:C18"/>
    <mergeCell ref="C19:C20"/>
    <mergeCell ref="C21:C22"/>
    <mergeCell ref="C26:C27"/>
    <mergeCell ref="C28:C29"/>
    <mergeCell ref="C30:C31"/>
    <mergeCell ref="C32:C33"/>
    <mergeCell ref="C34:C35"/>
    <mergeCell ref="C55:C56"/>
    <mergeCell ref="C57:C58"/>
    <mergeCell ref="C59:C60"/>
    <mergeCell ref="D68:D69"/>
    <mergeCell ref="D70:D71"/>
    <mergeCell ref="A68:A73"/>
    <mergeCell ref="A74:A77"/>
    <mergeCell ref="B11:B12"/>
    <mergeCell ref="B13:B14"/>
    <mergeCell ref="B15:B16"/>
    <mergeCell ref="B17:B18"/>
    <mergeCell ref="B19:B20"/>
    <mergeCell ref="B21:B22"/>
    <mergeCell ref="B26:B27"/>
    <mergeCell ref="B28:B29"/>
    <mergeCell ref="B30:B31"/>
    <mergeCell ref="B32:B33"/>
    <mergeCell ref="B34:B35"/>
    <mergeCell ref="B55:B56"/>
    <mergeCell ref="B57:B58"/>
    <mergeCell ref="B59:B60"/>
    <mergeCell ref="B61:B62"/>
    <mergeCell ref="B63:B64"/>
    <mergeCell ref="B68:B69"/>
    <mergeCell ref="B70:B71"/>
    <mergeCell ref="B72:B73"/>
    <mergeCell ref="B74:B75"/>
    <mergeCell ref="F74:F75"/>
    <mergeCell ref="F76:F77"/>
    <mergeCell ref="C63:C64"/>
    <mergeCell ref="C68:C69"/>
    <mergeCell ref="C70:C71"/>
    <mergeCell ref="C72:C73"/>
    <mergeCell ref="C74:C75"/>
    <mergeCell ref="C76:C77"/>
    <mergeCell ref="D11:D12"/>
    <mergeCell ref="D13:D14"/>
    <mergeCell ref="D15:D16"/>
    <mergeCell ref="D17:D18"/>
    <mergeCell ref="D19:D20"/>
    <mergeCell ref="D21:D22"/>
    <mergeCell ref="D26:D27"/>
    <mergeCell ref="D28:D29"/>
    <mergeCell ref="D30:D31"/>
    <mergeCell ref="D32:D33"/>
    <mergeCell ref="D34:D35"/>
    <mergeCell ref="D55:D56"/>
    <mergeCell ref="D57:D58"/>
    <mergeCell ref="D59:D60"/>
    <mergeCell ref="D61:D62"/>
    <mergeCell ref="D63:D64"/>
    <mergeCell ref="G55:G64"/>
    <mergeCell ref="G68:G77"/>
    <mergeCell ref="D72:D73"/>
    <mergeCell ref="D74:D75"/>
    <mergeCell ref="D76:D77"/>
    <mergeCell ref="F11:F12"/>
    <mergeCell ref="F13:F14"/>
    <mergeCell ref="F15:F16"/>
    <mergeCell ref="F17:F18"/>
    <mergeCell ref="F19:F20"/>
    <mergeCell ref="F21:F22"/>
    <mergeCell ref="F26:F27"/>
    <mergeCell ref="F28:F29"/>
    <mergeCell ref="F30:F31"/>
    <mergeCell ref="F32:F33"/>
    <mergeCell ref="F34:F35"/>
    <mergeCell ref="F55:F56"/>
    <mergeCell ref="F57:F58"/>
    <mergeCell ref="F59:F60"/>
    <mergeCell ref="F61:F62"/>
    <mergeCell ref="F63:F64"/>
    <mergeCell ref="F68:F69"/>
    <mergeCell ref="F70:F71"/>
    <mergeCell ref="F72:F73"/>
  </mergeCells>
  <pageMargins left="0.2" right="0.15902777777777799" top="0.75" bottom="0.75" header="0.3" footer="0.3"/>
  <pageSetup paperSize="9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39991454817346722"/>
  </sheetPr>
  <dimension ref="A1:G41"/>
  <sheetViews>
    <sheetView workbookViewId="0"/>
  </sheetViews>
  <sheetFormatPr defaultColWidth="9" defaultRowHeight="15"/>
  <cols>
    <col min="1" max="1" width="6.85546875" customWidth="1"/>
    <col min="2" max="2" width="10.28515625" customWidth="1"/>
    <col min="3" max="3" width="27.28515625" customWidth="1"/>
    <col min="4" max="4" width="5.140625" customWidth="1"/>
    <col min="5" max="5" width="31.7109375" customWidth="1"/>
    <col min="6" max="6" width="9" hidden="1" customWidth="1"/>
  </cols>
  <sheetData>
    <row r="1" spans="1:7" ht="15.75">
      <c r="A1" s="110"/>
      <c r="B1" s="111"/>
      <c r="C1" s="852" t="s">
        <v>615</v>
      </c>
      <c r="D1" s="852"/>
      <c r="E1" s="852"/>
      <c r="F1" s="852"/>
      <c r="G1" s="852"/>
    </row>
    <row r="2" spans="1:7" ht="18">
      <c r="A2" s="112"/>
      <c r="B2" s="113"/>
      <c r="C2" s="853" t="s">
        <v>616</v>
      </c>
      <c r="D2" s="853"/>
      <c r="E2" s="853"/>
      <c r="F2" s="853"/>
      <c r="G2" s="853"/>
    </row>
    <row r="3" spans="1:7" ht="27.75">
      <c r="A3" s="114"/>
      <c r="B3" s="115"/>
      <c r="C3" s="854" t="s">
        <v>617</v>
      </c>
      <c r="D3" s="854"/>
      <c r="E3" s="854"/>
      <c r="F3" s="854"/>
      <c r="G3" s="854"/>
    </row>
    <row r="4" spans="1:7">
      <c r="A4" s="116"/>
      <c r="B4" s="117"/>
      <c r="C4" s="850" t="s">
        <v>618</v>
      </c>
      <c r="D4" s="850"/>
      <c r="E4" s="850"/>
      <c r="F4" s="850"/>
      <c r="G4" s="850"/>
    </row>
    <row r="5" spans="1:7">
      <c r="A5" s="116"/>
      <c r="B5" s="117"/>
      <c r="C5" s="850" t="s">
        <v>619</v>
      </c>
      <c r="D5" s="850"/>
      <c r="E5" s="850"/>
      <c r="F5" s="850"/>
      <c r="G5" s="850"/>
    </row>
    <row r="6" spans="1:7" ht="18.75">
      <c r="A6" s="118"/>
      <c r="B6" s="118"/>
      <c r="C6" s="118"/>
      <c r="D6" s="118"/>
      <c r="E6" s="118"/>
      <c r="F6" s="118"/>
      <c r="G6" s="118"/>
    </row>
    <row r="7" spans="1:7" ht="18">
      <c r="A7" s="863" t="s">
        <v>666</v>
      </c>
      <c r="B7" s="863"/>
      <c r="C7" s="863"/>
      <c r="D7" s="863"/>
      <c r="E7" s="863"/>
      <c r="F7" s="863"/>
      <c r="G7" s="863"/>
    </row>
    <row r="8" spans="1:7" ht="16.5">
      <c r="A8" s="119"/>
      <c r="B8" s="120"/>
      <c r="C8" s="121"/>
      <c r="D8" s="121"/>
      <c r="E8" s="122"/>
      <c r="F8" s="120"/>
      <c r="G8" s="120"/>
    </row>
    <row r="9" spans="1:7" ht="16.5">
      <c r="A9" s="137" t="s">
        <v>647</v>
      </c>
      <c r="B9" s="120"/>
      <c r="C9" s="121"/>
      <c r="D9" s="121"/>
      <c r="F9" s="137" t="s">
        <v>667</v>
      </c>
      <c r="G9" s="120"/>
    </row>
    <row r="10" spans="1:7" ht="21" customHeight="1">
      <c r="A10" s="126" t="s">
        <v>6</v>
      </c>
      <c r="B10" s="126" t="s">
        <v>623</v>
      </c>
      <c r="C10" s="126" t="s">
        <v>624</v>
      </c>
      <c r="D10" s="126" t="s">
        <v>3</v>
      </c>
      <c r="E10" s="126" t="s">
        <v>401</v>
      </c>
      <c r="F10" s="126" t="s">
        <v>625</v>
      </c>
      <c r="G10" s="126" t="s">
        <v>499</v>
      </c>
    </row>
    <row r="11" spans="1:7" ht="15" customHeight="1">
      <c r="A11" s="851" t="s">
        <v>631</v>
      </c>
      <c r="B11" s="880" t="s">
        <v>668</v>
      </c>
      <c r="C11" s="880" t="str">
        <f>KPI!C3</f>
        <v>Filsafat dan Etika Komunikasi</v>
      </c>
      <c r="D11" s="880">
        <f>KPI!D3</f>
        <v>3</v>
      </c>
      <c r="E11" s="141" t="str">
        <f>KPI!F3</f>
        <v>Dr. Fawaizul Umam, M.Ag.</v>
      </c>
      <c r="F11" s="878" t="str">
        <f>KPI!E3</f>
        <v>S21705U004</v>
      </c>
      <c r="G11" s="835" t="s">
        <v>669</v>
      </c>
    </row>
    <row r="12" spans="1:7" ht="15" customHeight="1">
      <c r="A12" s="851"/>
      <c r="B12" s="881"/>
      <c r="C12" s="881"/>
      <c r="D12" s="881"/>
      <c r="E12" s="141" t="str">
        <f>KPI!G3</f>
        <v>Dr. Ahidul Asror, M.Ag.</v>
      </c>
      <c r="F12" s="879"/>
      <c r="G12" s="836"/>
    </row>
    <row r="13" spans="1:7" ht="15" customHeight="1">
      <c r="A13" s="851" t="s">
        <v>70</v>
      </c>
      <c r="B13" s="880" t="s">
        <v>670</v>
      </c>
      <c r="C13" s="880" t="str">
        <f>KPI!C4</f>
        <v>Studi Al - Quran</v>
      </c>
      <c r="D13" s="880">
        <f>KPI!D4</f>
        <v>2</v>
      </c>
      <c r="E13" s="141" t="str">
        <f>KPI!F4</f>
        <v>Dr. Syafruddin Edi Wibowo, M.Ag.</v>
      </c>
      <c r="F13" s="878" t="str">
        <f>KPI!E4</f>
        <v>INS217D001</v>
      </c>
      <c r="G13" s="836"/>
    </row>
    <row r="14" spans="1:7" ht="15" customHeight="1">
      <c r="A14" s="851"/>
      <c r="B14" s="881"/>
      <c r="C14" s="881"/>
      <c r="D14" s="881"/>
      <c r="E14" s="141" t="str">
        <f>KPI!G4</f>
        <v>Dr. H. Faisol Nasar bin Madi, MA.</v>
      </c>
      <c r="F14" s="879"/>
      <c r="G14" s="836"/>
    </row>
    <row r="15" spans="1:7" ht="15" customHeight="1">
      <c r="A15" s="851"/>
      <c r="B15" s="880" t="s">
        <v>515</v>
      </c>
      <c r="C15" s="880" t="str">
        <f>KPI!C5</f>
        <v>Sosiologi Komunikasi dan Media</v>
      </c>
      <c r="D15" s="880">
        <f>KPI!D5</f>
        <v>3</v>
      </c>
      <c r="E15" s="141" t="str">
        <f>KPI!F5</f>
        <v>Dr. M. Khusna Amal, S.Ag., Msi.</v>
      </c>
      <c r="F15" s="878" t="str">
        <f>KPI!E5</f>
        <v>S21705P003</v>
      </c>
      <c r="G15" s="836"/>
    </row>
    <row r="16" spans="1:7" ht="15" customHeight="1">
      <c r="A16" s="851"/>
      <c r="B16" s="881"/>
      <c r="C16" s="881"/>
      <c r="D16" s="881"/>
      <c r="E16" s="141" t="e">
        <f>KPI!#REF!</f>
        <v>#REF!</v>
      </c>
      <c r="F16" s="879"/>
      <c r="G16" s="836"/>
    </row>
    <row r="17" spans="1:7" ht="15" customHeight="1">
      <c r="A17" s="851"/>
      <c r="B17" s="882" t="s">
        <v>335</v>
      </c>
      <c r="C17" s="880" t="str">
        <f>KPI!C6</f>
        <v>Media dan Teknologi Komunikasi Massa</v>
      </c>
      <c r="D17" s="880">
        <f>KPI!D6</f>
        <v>3</v>
      </c>
      <c r="E17" s="141" t="str">
        <f>KPI!F6</f>
        <v>Dr. Choirul Arif, M.Si.</v>
      </c>
      <c r="F17" s="878" t="str">
        <f>KPI!E6</f>
        <v>S21705U005</v>
      </c>
      <c r="G17" s="836"/>
    </row>
    <row r="18" spans="1:7" ht="15" customHeight="1">
      <c r="A18" s="851"/>
      <c r="B18" s="883"/>
      <c r="C18" s="881"/>
      <c r="D18" s="881"/>
      <c r="E18" s="141" t="str">
        <f>KPI!G6</f>
        <v>Dr. Nurul Widyawati Islami R., M.Si.</v>
      </c>
      <c r="F18" s="879"/>
      <c r="G18" s="836"/>
    </row>
    <row r="19" spans="1:7" ht="15" customHeight="1">
      <c r="A19" s="851"/>
      <c r="B19" s="880" t="s">
        <v>336</v>
      </c>
      <c r="C19" s="880" t="str">
        <f>KPI!C7</f>
        <v>Psikologi Komunikasi dan Media</v>
      </c>
      <c r="D19" s="880">
        <f>KPI!D7</f>
        <v>3</v>
      </c>
      <c r="E19" s="141" t="str">
        <f>KPI!F7</f>
        <v>Dr.  Abd. Muhid, M.Psi.</v>
      </c>
      <c r="F19" s="878" t="str">
        <f>KPI!E7</f>
        <v>S21705P004</v>
      </c>
      <c r="G19" s="836"/>
    </row>
    <row r="20" spans="1:7" ht="15" customHeight="1">
      <c r="A20" s="851"/>
      <c r="B20" s="881"/>
      <c r="C20" s="881"/>
      <c r="D20" s="881"/>
      <c r="E20" s="141" t="str">
        <f>KPI!G7</f>
        <v>Dr. Sofyan Hadi, M.Pd.</v>
      </c>
      <c r="F20" s="879"/>
      <c r="G20" s="837"/>
    </row>
    <row r="22" spans="1:7" ht="16.5" hidden="1">
      <c r="A22" s="137" t="s">
        <v>633</v>
      </c>
      <c r="B22" s="120"/>
      <c r="C22" s="121"/>
      <c r="D22" s="121"/>
      <c r="F22" s="137" t="s">
        <v>671</v>
      </c>
      <c r="G22" s="120"/>
    </row>
    <row r="23" spans="1:7" ht="21" hidden="1" customHeight="1">
      <c r="A23" s="126" t="s">
        <v>6</v>
      </c>
      <c r="B23" s="126" t="s">
        <v>623</v>
      </c>
      <c r="C23" s="126" t="s">
        <v>624</v>
      </c>
      <c r="D23" s="126" t="s">
        <v>3</v>
      </c>
      <c r="E23" s="126" t="s">
        <v>401</v>
      </c>
      <c r="F23" s="126" t="s">
        <v>625</v>
      </c>
      <c r="G23" s="126" t="s">
        <v>499</v>
      </c>
    </row>
    <row r="24" spans="1:7" ht="15" hidden="1" customHeight="1">
      <c r="A24" s="841" t="s">
        <v>631</v>
      </c>
      <c r="B24" s="845" t="s">
        <v>635</v>
      </c>
      <c r="C24" s="845" t="e">
        <f>KPI!#REF!</f>
        <v>#REF!</v>
      </c>
      <c r="D24" s="845">
        <f>KPI!D12</f>
        <v>0</v>
      </c>
      <c r="E24" s="128">
        <f>KPI!F12</f>
        <v>0</v>
      </c>
      <c r="F24" s="845" t="e">
        <f>KPI!#REF!</f>
        <v>#REF!</v>
      </c>
      <c r="G24" s="835" t="s">
        <v>649</v>
      </c>
    </row>
    <row r="25" spans="1:7" ht="15" hidden="1" customHeight="1">
      <c r="A25" s="842"/>
      <c r="B25" s="846"/>
      <c r="C25" s="846"/>
      <c r="D25" s="846"/>
      <c r="E25" s="128" t="str">
        <f>KPI!G5</f>
        <v>Dr. Kun Wazis, M.I.Kom.</v>
      </c>
      <c r="F25" s="846"/>
      <c r="G25" s="836"/>
    </row>
    <row r="26" spans="1:7" ht="15" hidden="1" customHeight="1">
      <c r="A26" s="842"/>
      <c r="B26" s="878" t="s">
        <v>637</v>
      </c>
      <c r="C26" s="878">
        <f>KPI!C10</f>
        <v>0</v>
      </c>
      <c r="D26" s="878">
        <f>KPI!D10</f>
        <v>0</v>
      </c>
      <c r="E26" s="142">
        <f>KPI!F10</f>
        <v>0</v>
      </c>
      <c r="F26" s="878">
        <f>KPI!E10</f>
        <v>0</v>
      </c>
      <c r="G26" s="836"/>
    </row>
    <row r="27" spans="1:7" ht="15" hidden="1" customHeight="1">
      <c r="A27" s="842"/>
      <c r="B27" s="879"/>
      <c r="C27" s="879"/>
      <c r="D27" s="879"/>
      <c r="E27" s="142">
        <f>KPI!G10</f>
        <v>0</v>
      </c>
      <c r="F27" s="879"/>
      <c r="G27" s="836"/>
    </row>
    <row r="28" spans="1:7" ht="15" hidden="1" customHeight="1">
      <c r="A28" s="842"/>
      <c r="B28" s="845" t="s">
        <v>641</v>
      </c>
      <c r="C28" s="845" t="e">
        <f>KPI!#REF!</f>
        <v>#REF!</v>
      </c>
      <c r="D28" s="845">
        <f>KPI!D16</f>
        <v>0</v>
      </c>
      <c r="E28" s="128">
        <f>KPI!F16</f>
        <v>0</v>
      </c>
      <c r="F28" s="845" t="e">
        <f>KPI!#REF!</f>
        <v>#REF!</v>
      </c>
      <c r="G28" s="836"/>
    </row>
    <row r="29" spans="1:7" ht="15" hidden="1" customHeight="1">
      <c r="A29" s="843"/>
      <c r="B29" s="846"/>
      <c r="C29" s="846"/>
      <c r="D29" s="846"/>
      <c r="E29" s="128">
        <f>KPI!G16</f>
        <v>0</v>
      </c>
      <c r="F29" s="846"/>
      <c r="G29" s="836"/>
    </row>
    <row r="30" spans="1:7" ht="15" hidden="1" customHeight="1">
      <c r="A30" s="841" t="s">
        <v>70</v>
      </c>
      <c r="B30" s="884" t="s">
        <v>642</v>
      </c>
      <c r="C30" s="878">
        <f>KPI!C10</f>
        <v>0</v>
      </c>
      <c r="D30" s="878">
        <f>KPI!D10</f>
        <v>0</v>
      </c>
      <c r="E30" s="142">
        <f>KPI!F10</f>
        <v>0</v>
      </c>
      <c r="F30" s="878">
        <f>KPI!E10</f>
        <v>0</v>
      </c>
      <c r="G30" s="836"/>
    </row>
    <row r="31" spans="1:7" ht="15" hidden="1" customHeight="1">
      <c r="A31" s="842"/>
      <c r="B31" s="885"/>
      <c r="C31" s="879"/>
      <c r="D31" s="879"/>
      <c r="E31" s="142">
        <f>KPI!G10</f>
        <v>0</v>
      </c>
      <c r="F31" s="879"/>
      <c r="G31" s="836"/>
    </row>
    <row r="32" spans="1:7" ht="15" hidden="1" customHeight="1">
      <c r="A32" s="842"/>
      <c r="B32" s="878" t="s">
        <v>643</v>
      </c>
      <c r="C32" s="878">
        <f>KPI!C11</f>
        <v>0</v>
      </c>
      <c r="D32" s="878">
        <f>KPI!D11</f>
        <v>0</v>
      </c>
      <c r="E32" s="142">
        <f>KPI!F11</f>
        <v>0</v>
      </c>
      <c r="F32" s="878">
        <f>KPI!E11</f>
        <v>0</v>
      </c>
      <c r="G32" s="836"/>
    </row>
    <row r="33" spans="1:7" ht="15" hidden="1" customHeight="1">
      <c r="A33" s="843"/>
      <c r="B33" s="879"/>
      <c r="C33" s="879"/>
      <c r="D33" s="879"/>
      <c r="E33" s="142">
        <f>KPI!G11</f>
        <v>0</v>
      </c>
      <c r="F33" s="879"/>
      <c r="G33" s="837"/>
    </row>
    <row r="35" spans="1:7" ht="15.75">
      <c r="E35" s="136" t="s">
        <v>672</v>
      </c>
    </row>
    <row r="36" spans="1:7" ht="15.75">
      <c r="E36" s="136" t="s">
        <v>333</v>
      </c>
    </row>
    <row r="37" spans="1:7" ht="15.75">
      <c r="E37" s="136"/>
    </row>
    <row r="38" spans="1:7" ht="15.75">
      <c r="E38" s="136"/>
    </row>
    <row r="39" spans="1:7" ht="15.75">
      <c r="E39" s="136"/>
    </row>
    <row r="40" spans="1:7" ht="15.75">
      <c r="E40" s="136" t="s">
        <v>275</v>
      </c>
    </row>
    <row r="41" spans="1:7" ht="15.75">
      <c r="E41" s="136" t="s">
        <v>645</v>
      </c>
    </row>
  </sheetData>
  <mergeCells count="52">
    <mergeCell ref="C1:G1"/>
    <mergeCell ref="C2:G2"/>
    <mergeCell ref="C3:G3"/>
    <mergeCell ref="C4:G4"/>
    <mergeCell ref="C5:G5"/>
    <mergeCell ref="A30:A33"/>
    <mergeCell ref="B11:B12"/>
    <mergeCell ref="B13:B14"/>
    <mergeCell ref="B15:B16"/>
    <mergeCell ref="B17:B18"/>
    <mergeCell ref="B19:B20"/>
    <mergeCell ref="B24:B25"/>
    <mergeCell ref="B26:B27"/>
    <mergeCell ref="B28:B29"/>
    <mergeCell ref="B30:B31"/>
    <mergeCell ref="B32:B33"/>
    <mergeCell ref="C17:C18"/>
    <mergeCell ref="C19:C20"/>
    <mergeCell ref="C24:C25"/>
    <mergeCell ref="A7:G7"/>
    <mergeCell ref="A11:A12"/>
    <mergeCell ref="A13:A20"/>
    <mergeCell ref="A24:A29"/>
    <mergeCell ref="C11:C12"/>
    <mergeCell ref="C26:C27"/>
    <mergeCell ref="C28:C29"/>
    <mergeCell ref="C30:C31"/>
    <mergeCell ref="C32:C33"/>
    <mergeCell ref="D11:D12"/>
    <mergeCell ref="D13:D14"/>
    <mergeCell ref="D15:D16"/>
    <mergeCell ref="D17:D18"/>
    <mergeCell ref="D19:D20"/>
    <mergeCell ref="D24:D25"/>
    <mergeCell ref="D26:D27"/>
    <mergeCell ref="D28:D29"/>
    <mergeCell ref="D30:D31"/>
    <mergeCell ref="D32:D33"/>
    <mergeCell ref="C13:C14"/>
    <mergeCell ref="C15:C16"/>
    <mergeCell ref="G11:G20"/>
    <mergeCell ref="G24:G33"/>
    <mergeCell ref="F24:F25"/>
    <mergeCell ref="F26:F27"/>
    <mergeCell ref="F28:F29"/>
    <mergeCell ref="F30:F31"/>
    <mergeCell ref="F32:F33"/>
    <mergeCell ref="F11:F12"/>
    <mergeCell ref="F13:F14"/>
    <mergeCell ref="F15:F16"/>
    <mergeCell ref="F17:F18"/>
    <mergeCell ref="F19:F20"/>
  </mergeCells>
  <pageMargins left="0.22916666666666699" right="0.179166666666667" top="0.40902777777777799" bottom="0.75" header="0.3" footer="0.3"/>
  <pageSetup paperSize="9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G41"/>
  <sheetViews>
    <sheetView workbookViewId="0"/>
  </sheetViews>
  <sheetFormatPr defaultColWidth="9" defaultRowHeight="15"/>
  <cols>
    <col min="2" max="2" width="10.28515625" customWidth="1"/>
    <col min="3" max="3" width="27.28515625" customWidth="1"/>
    <col min="4" max="4" width="7.140625" customWidth="1"/>
    <col min="5" max="5" width="31.7109375" customWidth="1"/>
  </cols>
  <sheetData>
    <row r="1" spans="1:7" ht="15.75">
      <c r="A1" s="110"/>
      <c r="B1" s="111"/>
      <c r="C1" s="852" t="s">
        <v>615</v>
      </c>
      <c r="D1" s="852"/>
      <c r="E1" s="852"/>
      <c r="F1" s="852"/>
      <c r="G1" s="852"/>
    </row>
    <row r="2" spans="1:7" ht="18">
      <c r="A2" s="112"/>
      <c r="B2" s="113"/>
      <c r="C2" s="853" t="s">
        <v>616</v>
      </c>
      <c r="D2" s="853"/>
      <c r="E2" s="853"/>
      <c r="F2" s="853"/>
      <c r="G2" s="853"/>
    </row>
    <row r="3" spans="1:7" ht="27.75">
      <c r="A3" s="114"/>
      <c r="B3" s="115"/>
      <c r="C3" s="854" t="s">
        <v>617</v>
      </c>
      <c r="D3" s="854"/>
      <c r="E3" s="854"/>
      <c r="F3" s="854"/>
      <c r="G3" s="854"/>
    </row>
    <row r="4" spans="1:7">
      <c r="A4" s="116"/>
      <c r="B4" s="117"/>
      <c r="C4" s="850" t="s">
        <v>618</v>
      </c>
      <c r="D4" s="850"/>
      <c r="E4" s="850"/>
      <c r="F4" s="850"/>
      <c r="G4" s="850"/>
    </row>
    <row r="5" spans="1:7">
      <c r="A5" s="116"/>
      <c r="B5" s="117"/>
      <c r="C5" s="850" t="s">
        <v>619</v>
      </c>
      <c r="D5" s="850"/>
      <c r="E5" s="850"/>
      <c r="F5" s="850"/>
      <c r="G5" s="850"/>
    </row>
    <row r="6" spans="1:7" ht="18.75">
      <c r="A6" s="118"/>
      <c r="B6" s="118"/>
      <c r="C6" s="118"/>
      <c r="D6" s="118"/>
      <c r="E6" s="118"/>
      <c r="F6" s="118"/>
      <c r="G6" s="118"/>
    </row>
    <row r="7" spans="1:7" ht="18">
      <c r="A7" s="863" t="s">
        <v>673</v>
      </c>
      <c r="B7" s="863"/>
      <c r="C7" s="863"/>
      <c r="D7" s="863"/>
      <c r="E7" s="863"/>
      <c r="F7" s="863"/>
      <c r="G7" s="863"/>
    </row>
    <row r="8" spans="1:7" ht="16.5">
      <c r="A8" s="119"/>
      <c r="B8" s="120"/>
      <c r="C8" s="121"/>
      <c r="D8" s="121"/>
      <c r="E8" s="122"/>
      <c r="F8" s="120"/>
      <c r="G8" s="120"/>
    </row>
    <row r="9" spans="1:7" ht="16.5">
      <c r="A9" s="137" t="s">
        <v>621</v>
      </c>
      <c r="B9" s="120"/>
      <c r="C9" s="121"/>
      <c r="D9" s="121"/>
      <c r="F9" s="137" t="s">
        <v>674</v>
      </c>
      <c r="G9" s="120"/>
    </row>
    <row r="10" spans="1:7" ht="21" customHeight="1">
      <c r="A10" s="126" t="s">
        <v>6</v>
      </c>
      <c r="B10" s="126" t="s">
        <v>623</v>
      </c>
      <c r="C10" s="126" t="s">
        <v>624</v>
      </c>
      <c r="D10" s="126" t="s">
        <v>3</v>
      </c>
      <c r="E10" s="126" t="s">
        <v>401</v>
      </c>
      <c r="F10" s="126" t="s">
        <v>625</v>
      </c>
      <c r="G10" s="126" t="s">
        <v>499</v>
      </c>
    </row>
    <row r="11" spans="1:7" ht="15" customHeight="1">
      <c r="A11" s="851" t="s">
        <v>631</v>
      </c>
      <c r="B11" s="886" t="s">
        <v>635</v>
      </c>
      <c r="C11" s="886" t="str">
        <f>PGMI!C3</f>
        <v>PENGEMBANGAN BAHAN AJAR BAHASA INDONESIA MI</v>
      </c>
      <c r="D11" s="886">
        <f>PGMI!D3</f>
        <v>2</v>
      </c>
      <c r="E11" s="140" t="str">
        <f>PGMI!F3</f>
        <v>Dr. Hj. St. Mislikhah, M.Ag.</v>
      </c>
      <c r="F11" s="886" t="str">
        <f>PGMI!E3</f>
        <v>S21707U007</v>
      </c>
      <c r="G11" s="835" t="s">
        <v>669</v>
      </c>
    </row>
    <row r="12" spans="1:7" ht="15" customHeight="1">
      <c r="A12" s="851"/>
      <c r="B12" s="887"/>
      <c r="C12" s="887"/>
      <c r="D12" s="887"/>
      <c r="E12" s="140" t="str">
        <f>PGMI!G3</f>
        <v>Dr. Khotibul Umam, M.A.</v>
      </c>
      <c r="F12" s="887"/>
      <c r="G12" s="836"/>
    </row>
    <row r="13" spans="1:7" ht="15" customHeight="1">
      <c r="A13" s="851"/>
      <c r="B13" s="886" t="s">
        <v>637</v>
      </c>
      <c r="C13" s="886" t="str">
        <f>PGMI!C4</f>
        <v>DESAIN DAN ANALISIS MATERI MI</v>
      </c>
      <c r="D13" s="886">
        <f>PGMI!D4</f>
        <v>2</v>
      </c>
      <c r="E13" s="140" t="str">
        <f>PGMI!F4</f>
        <v>Dr. H. Saihan, S.Ag., M.Pd.I.</v>
      </c>
      <c r="F13" s="886" t="str">
        <f>PGMI!E4</f>
        <v>S21707U004</v>
      </c>
      <c r="G13" s="836"/>
    </row>
    <row r="14" spans="1:7" ht="15" customHeight="1">
      <c r="A14" s="851"/>
      <c r="B14" s="887"/>
      <c r="C14" s="887"/>
      <c r="D14" s="887"/>
      <c r="E14" s="140" t="str">
        <f>PGMI!G4</f>
        <v>Dr. Hj. Erma Fatmawati, M.Pd.I</v>
      </c>
      <c r="F14" s="887"/>
      <c r="G14" s="836"/>
    </row>
    <row r="15" spans="1:7" ht="15" customHeight="1">
      <c r="A15" s="851"/>
      <c r="B15" s="886" t="s">
        <v>641</v>
      </c>
      <c r="C15" s="886" t="str">
        <f>PGMI!C5</f>
        <v>ANALISIS STRATEGI PEMBELAJARAN TEMATIK TERPADU</v>
      </c>
      <c r="D15" s="886">
        <f>PGMI!D5</f>
        <v>2</v>
      </c>
      <c r="E15" s="140" t="str">
        <f>PGMI!F5</f>
        <v>Dr. Hj. Mukni’ah, M.Pd.I.</v>
      </c>
      <c r="F15" s="886" t="str">
        <f>PGMI!E5</f>
        <v>S21707U005</v>
      </c>
      <c r="G15" s="836"/>
    </row>
    <row r="16" spans="1:7" ht="15" customHeight="1">
      <c r="A16" s="851"/>
      <c r="B16" s="887"/>
      <c r="C16" s="887"/>
      <c r="D16" s="887"/>
      <c r="E16" s="140" t="str">
        <f>PGMI!G5</f>
        <v>Dr. H. Abd. Muhith, M.Pd.I</v>
      </c>
      <c r="F16" s="887"/>
      <c r="G16" s="836"/>
    </row>
    <row r="17" spans="1:7" ht="15" customHeight="1">
      <c r="A17" s="842" t="s">
        <v>70</v>
      </c>
      <c r="B17" s="886" t="s">
        <v>642</v>
      </c>
      <c r="C17" s="886" t="str">
        <f>PGMI!C6</f>
        <v>STUDI HADITS</v>
      </c>
      <c r="D17" s="886">
        <f>PGMI!D6</f>
        <v>2</v>
      </c>
      <c r="E17" s="140" t="str">
        <f>PGMI!F6</f>
        <v>Dr. Uun Yusufa, MA.</v>
      </c>
      <c r="F17" s="886" t="str">
        <f>PGMI!E6</f>
        <v>INS217D002</v>
      </c>
      <c r="G17" s="836"/>
    </row>
    <row r="18" spans="1:7" ht="15" customHeight="1">
      <c r="A18" s="842"/>
      <c r="B18" s="887"/>
      <c r="C18" s="887"/>
      <c r="D18" s="887"/>
      <c r="E18" s="140" t="str">
        <f>PGMI!G6</f>
        <v>Dr. Syafruddin Edi Wibowo, M.Ag.</v>
      </c>
      <c r="F18" s="887"/>
      <c r="G18" s="836"/>
    </row>
    <row r="19" spans="1:7" ht="15" customHeight="1">
      <c r="A19" s="842"/>
      <c r="B19" s="886" t="s">
        <v>643</v>
      </c>
      <c r="C19" s="888" t="str">
        <f>PGMI!C7</f>
        <v>PENGEMBANGAN MEDIA PEMBELAJARAN BERDASARKAN ICT</v>
      </c>
      <c r="D19" s="886">
        <f>PGMI!D7</f>
        <v>2</v>
      </c>
      <c r="E19" s="140" t="str">
        <f>PGMI!F7</f>
        <v>Dr. H. Mundir. M.Pd.</v>
      </c>
      <c r="F19" s="886" t="str">
        <f>PGMI!E7</f>
        <v>S21707P003</v>
      </c>
      <c r="G19" s="836"/>
    </row>
    <row r="20" spans="1:7" ht="15" customHeight="1">
      <c r="A20" s="842"/>
      <c r="B20" s="887"/>
      <c r="C20" s="889"/>
      <c r="D20" s="887"/>
      <c r="E20" s="140" t="str">
        <f>PGMI!G7</f>
        <v>Dr. Andi Suhardi, M.Pd.</v>
      </c>
      <c r="F20" s="887"/>
      <c r="G20" s="836"/>
    </row>
    <row r="21" spans="1:7" ht="15" customHeight="1">
      <c r="A21" s="130"/>
      <c r="B21" s="131"/>
      <c r="C21" s="132"/>
      <c r="D21" s="132"/>
      <c r="E21" s="133"/>
      <c r="F21" s="131"/>
      <c r="G21" s="132"/>
    </row>
    <row r="22" spans="1:7" ht="16.5">
      <c r="A22" s="137" t="s">
        <v>621</v>
      </c>
      <c r="B22" s="120"/>
      <c r="C22" s="121"/>
      <c r="D22" s="121"/>
      <c r="F22" s="137" t="s">
        <v>675</v>
      </c>
      <c r="G22" s="120"/>
    </row>
    <row r="23" spans="1:7" ht="21" customHeight="1">
      <c r="A23" s="126" t="s">
        <v>6</v>
      </c>
      <c r="B23" s="126" t="s">
        <v>623</v>
      </c>
      <c r="C23" s="126" t="s">
        <v>624</v>
      </c>
      <c r="D23" s="126" t="s">
        <v>3</v>
      </c>
      <c r="E23" s="126" t="s">
        <v>401</v>
      </c>
      <c r="F23" s="126" t="s">
        <v>625</v>
      </c>
      <c r="G23" s="126" t="s">
        <v>499</v>
      </c>
    </row>
    <row r="24" spans="1:7" ht="15" customHeight="1">
      <c r="A24" s="841" t="s">
        <v>631</v>
      </c>
      <c r="B24" s="886" t="s">
        <v>635</v>
      </c>
      <c r="C24" s="886" t="str">
        <f>PGMI!C9</f>
        <v>TESIS</v>
      </c>
      <c r="D24" s="886">
        <f>PGMI!D9</f>
        <v>6</v>
      </c>
      <c r="E24" s="140" t="str">
        <f>PGMI!F9</f>
        <v>Kaprodi</v>
      </c>
      <c r="F24" s="886" t="e">
        <f>PGMI!#REF!</f>
        <v>#REF!</v>
      </c>
      <c r="G24" s="835" t="s">
        <v>649</v>
      </c>
    </row>
    <row r="25" spans="1:7" ht="15" customHeight="1">
      <c r="A25" s="842"/>
      <c r="B25" s="887"/>
      <c r="C25" s="887"/>
      <c r="D25" s="887"/>
      <c r="E25" s="140" t="str">
        <f>PGMI!G9</f>
        <v>Kaprodi</v>
      </c>
      <c r="F25" s="887"/>
      <c r="G25" s="836"/>
    </row>
    <row r="26" spans="1:7" ht="15" customHeight="1">
      <c r="A26" s="842"/>
      <c r="B26" s="886" t="s">
        <v>637</v>
      </c>
      <c r="C26" s="886" t="e">
        <f>PGMI!#REF!</f>
        <v>#REF!</v>
      </c>
      <c r="D26" s="886" t="e">
        <f>PGMI!#REF!</f>
        <v>#REF!</v>
      </c>
      <c r="E26" s="140" t="e">
        <f>PGMI!#REF!</f>
        <v>#REF!</v>
      </c>
      <c r="F26" s="886" t="e">
        <f>PGMI!#REF!</f>
        <v>#REF!</v>
      </c>
      <c r="G26" s="836"/>
    </row>
    <row r="27" spans="1:7" ht="15" customHeight="1">
      <c r="A27" s="842"/>
      <c r="B27" s="887"/>
      <c r="C27" s="887"/>
      <c r="D27" s="887"/>
      <c r="E27" s="140" t="e">
        <f>PGMI!#REF!</f>
        <v>#REF!</v>
      </c>
      <c r="F27" s="887"/>
      <c r="G27" s="836"/>
    </row>
    <row r="28" spans="1:7" ht="15" customHeight="1">
      <c r="A28" s="842"/>
      <c r="B28" s="886" t="s">
        <v>641</v>
      </c>
      <c r="C28" s="886" t="e">
        <f>PGMI!#REF!</f>
        <v>#REF!</v>
      </c>
      <c r="D28" s="886" t="e">
        <f>PGMI!#REF!</f>
        <v>#REF!</v>
      </c>
      <c r="E28" s="140" t="e">
        <f>PGMI!#REF!</f>
        <v>#REF!</v>
      </c>
      <c r="F28" s="886" t="e">
        <f>PGMI!#REF!</f>
        <v>#REF!</v>
      </c>
      <c r="G28" s="836"/>
    </row>
    <row r="29" spans="1:7" ht="15" customHeight="1">
      <c r="A29" s="843"/>
      <c r="B29" s="887"/>
      <c r="C29" s="887"/>
      <c r="D29" s="887"/>
      <c r="E29" s="140" t="e">
        <f>PGMI!#REF!</f>
        <v>#REF!</v>
      </c>
      <c r="F29" s="887"/>
      <c r="G29" s="836"/>
    </row>
    <row r="30" spans="1:7" ht="15" customHeight="1">
      <c r="A30" s="841" t="s">
        <v>70</v>
      </c>
      <c r="B30" s="890" t="s">
        <v>642</v>
      </c>
      <c r="C30" s="886" t="e">
        <f>PGMI!#REF!</f>
        <v>#REF!</v>
      </c>
      <c r="D30" s="886" t="e">
        <f>PGMI!#REF!</f>
        <v>#REF!</v>
      </c>
      <c r="E30" s="140" t="e">
        <f>PGMI!#REF!</f>
        <v>#REF!</v>
      </c>
      <c r="F30" s="886" t="e">
        <f>PGMI!#REF!</f>
        <v>#REF!</v>
      </c>
      <c r="G30" s="836"/>
    </row>
    <row r="31" spans="1:7" ht="15" customHeight="1">
      <c r="A31" s="842"/>
      <c r="B31" s="891"/>
      <c r="C31" s="887"/>
      <c r="D31" s="887"/>
      <c r="E31" s="140" t="e">
        <f>PGMI!#REF!</f>
        <v>#REF!</v>
      </c>
      <c r="F31" s="887"/>
      <c r="G31" s="836"/>
    </row>
    <row r="32" spans="1:7" ht="15" customHeight="1">
      <c r="A32" s="842"/>
      <c r="B32" s="886" t="s">
        <v>643</v>
      </c>
      <c r="C32" s="886" t="e">
        <f>PGMI!#REF!</f>
        <v>#REF!</v>
      </c>
      <c r="D32" s="886" t="e">
        <f>PGMI!#REF!</f>
        <v>#REF!</v>
      </c>
      <c r="E32" s="140" t="e">
        <f>PGMI!#REF!</f>
        <v>#REF!</v>
      </c>
      <c r="F32" s="886" t="e">
        <f>PGMI!#REF!</f>
        <v>#REF!</v>
      </c>
      <c r="G32" s="836"/>
    </row>
    <row r="33" spans="1:7" ht="15" customHeight="1">
      <c r="A33" s="843"/>
      <c r="B33" s="887"/>
      <c r="C33" s="887"/>
      <c r="D33" s="887"/>
      <c r="E33" s="140"/>
      <c r="F33" s="887"/>
      <c r="G33" s="837"/>
    </row>
    <row r="34" spans="1:7" ht="17.25" customHeight="1">
      <c r="A34" s="119"/>
      <c r="B34" s="120"/>
      <c r="C34" s="121"/>
      <c r="D34" s="121"/>
      <c r="E34" s="135"/>
      <c r="F34" s="120"/>
      <c r="G34" s="120"/>
    </row>
    <row r="35" spans="1:7" ht="15.75">
      <c r="E35" s="136" t="s">
        <v>644</v>
      </c>
    </row>
    <row r="36" spans="1:7" ht="15.75">
      <c r="E36" s="136" t="s">
        <v>333</v>
      </c>
    </row>
    <row r="37" spans="1:7" ht="15.75">
      <c r="E37" s="136"/>
    </row>
    <row r="38" spans="1:7" ht="15.75">
      <c r="E38" s="136"/>
    </row>
    <row r="39" spans="1:7" ht="15.75">
      <c r="E39" s="136"/>
    </row>
    <row r="40" spans="1:7" ht="15.75">
      <c r="E40" s="136" t="s">
        <v>275</v>
      </c>
    </row>
    <row r="41" spans="1:7" ht="15.75">
      <c r="E41" s="136" t="s">
        <v>645</v>
      </c>
    </row>
  </sheetData>
  <mergeCells count="52">
    <mergeCell ref="C1:G1"/>
    <mergeCell ref="C2:G2"/>
    <mergeCell ref="C3:G3"/>
    <mergeCell ref="C4:G4"/>
    <mergeCell ref="C5:G5"/>
    <mergeCell ref="A30:A33"/>
    <mergeCell ref="B11:B12"/>
    <mergeCell ref="B13:B14"/>
    <mergeCell ref="B15:B16"/>
    <mergeCell ref="B17:B18"/>
    <mergeCell ref="B19:B20"/>
    <mergeCell ref="B24:B25"/>
    <mergeCell ref="B26:B27"/>
    <mergeCell ref="B28:B29"/>
    <mergeCell ref="B30:B31"/>
    <mergeCell ref="B32:B33"/>
    <mergeCell ref="C17:C18"/>
    <mergeCell ref="C19:C20"/>
    <mergeCell ref="C24:C25"/>
    <mergeCell ref="A7:G7"/>
    <mergeCell ref="A11:A16"/>
    <mergeCell ref="A17:A20"/>
    <mergeCell ref="A24:A29"/>
    <mergeCell ref="C11:C12"/>
    <mergeCell ref="C26:C27"/>
    <mergeCell ref="C28:C29"/>
    <mergeCell ref="C30:C31"/>
    <mergeCell ref="C32:C33"/>
    <mergeCell ref="D11:D12"/>
    <mergeCell ref="D13:D14"/>
    <mergeCell ref="D15:D16"/>
    <mergeCell ref="D17:D18"/>
    <mergeCell ref="D19:D20"/>
    <mergeCell ref="D24:D25"/>
    <mergeCell ref="D26:D27"/>
    <mergeCell ref="D28:D29"/>
    <mergeCell ref="D30:D31"/>
    <mergeCell ref="D32:D33"/>
    <mergeCell ref="C13:C14"/>
    <mergeCell ref="C15:C16"/>
    <mergeCell ref="G11:G20"/>
    <mergeCell ref="G24:G33"/>
    <mergeCell ref="F24:F25"/>
    <mergeCell ref="F26:F27"/>
    <mergeCell ref="F28:F29"/>
    <mergeCell ref="F30:F31"/>
    <mergeCell ref="F32:F33"/>
    <mergeCell ref="F11:F12"/>
    <mergeCell ref="F13:F14"/>
    <mergeCell ref="F15:F16"/>
    <mergeCell ref="F17:F18"/>
    <mergeCell ref="F19:F20"/>
  </mergeCells>
  <pageMargins left="0.39305555555555599" right="0.39305555555555599" top="0.43263888888888902" bottom="0.39305555555555599" header="0.31388888888888899" footer="0.31388888888888899"/>
  <pageSetup paperSize="9" scale="92" orientation="landscape" horizontalDpi="180" verticalDpi="180"/>
  <colBreaks count="1" manualBreakCount="1">
    <brk id="7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99"/>
  <sheetViews>
    <sheetView workbookViewId="0"/>
  </sheetViews>
  <sheetFormatPr defaultColWidth="9" defaultRowHeight="15"/>
  <cols>
    <col min="1" max="1" width="6" style="556" customWidth="1"/>
    <col min="2" max="2" width="28.5703125" style="557" customWidth="1"/>
    <col min="3" max="3" width="7.7109375" style="557" customWidth="1"/>
    <col min="4" max="4" width="6" style="557" customWidth="1"/>
    <col min="5" max="5" width="11.140625" style="557" customWidth="1"/>
    <col min="6" max="6" width="5.85546875" style="558" customWidth="1"/>
    <col min="7" max="8" width="32.28515625" style="559" customWidth="1"/>
    <col min="10" max="10" width="19.140625" customWidth="1"/>
  </cols>
  <sheetData>
    <row r="1" spans="1:11" s="378" customFormat="1">
      <c r="A1" s="556"/>
      <c r="B1" s="560" t="s">
        <v>319</v>
      </c>
      <c r="C1" s="561"/>
      <c r="D1" s="561"/>
      <c r="E1" s="561"/>
      <c r="F1" s="562"/>
      <c r="G1" s="563"/>
      <c r="H1" s="564"/>
    </row>
    <row r="2" spans="1:11" s="378" customFormat="1">
      <c r="A2" s="556"/>
      <c r="B2" s="557" t="s">
        <v>320</v>
      </c>
      <c r="C2" s="565"/>
      <c r="D2" s="561"/>
      <c r="E2" s="561"/>
      <c r="F2" s="566"/>
      <c r="G2" s="567"/>
      <c r="H2" s="564"/>
    </row>
    <row r="3" spans="1:11" s="378" customFormat="1">
      <c r="A3" s="556"/>
      <c r="B3" s="557" t="s">
        <v>321</v>
      </c>
      <c r="C3" s="561"/>
      <c r="D3" s="561"/>
      <c r="E3" s="561"/>
      <c r="F3" s="566"/>
      <c r="G3" s="567"/>
      <c r="H3" s="564"/>
    </row>
    <row r="4" spans="1:11" s="378" customFormat="1">
      <c r="A4" s="556"/>
      <c r="B4" s="557" t="s">
        <v>322</v>
      </c>
      <c r="C4" s="561"/>
      <c r="D4" s="561"/>
      <c r="E4" s="561"/>
      <c r="F4" s="568"/>
      <c r="G4" s="569"/>
      <c r="H4" s="564"/>
    </row>
    <row r="5" spans="1:11" s="378" customFormat="1">
      <c r="A5" s="556"/>
      <c r="B5" s="557" t="s">
        <v>323</v>
      </c>
      <c r="C5" s="561"/>
      <c r="D5" s="561"/>
      <c r="E5" s="561"/>
      <c r="F5" s="568"/>
      <c r="G5" s="569"/>
      <c r="H5" s="564"/>
    </row>
    <row r="6" spans="1:11" ht="18.75">
      <c r="A6" s="570"/>
      <c r="B6" s="571"/>
      <c r="C6" s="571"/>
      <c r="D6" s="571"/>
      <c r="E6" s="571"/>
      <c r="F6" s="571"/>
      <c r="G6" s="572"/>
    </row>
    <row r="7" spans="1:11" ht="18">
      <c r="F7" s="573"/>
      <c r="G7" s="574"/>
      <c r="H7" s="574"/>
      <c r="I7" s="155"/>
      <c r="J7" s="155"/>
      <c r="K7" s="155"/>
    </row>
    <row r="8" spans="1:11" ht="16.5">
      <c r="A8" s="575"/>
      <c r="B8" s="576"/>
      <c r="C8" s="577"/>
      <c r="D8" s="577"/>
      <c r="E8" s="578"/>
      <c r="F8" s="576"/>
      <c r="G8" s="579"/>
    </row>
    <row r="9" spans="1:11" ht="16.5">
      <c r="A9" s="580" t="s">
        <v>324</v>
      </c>
      <c r="B9" s="581" t="s">
        <v>119</v>
      </c>
      <c r="C9" s="577"/>
      <c r="D9" s="577"/>
      <c r="F9" s="582"/>
      <c r="G9" s="579"/>
    </row>
    <row r="10" spans="1:11">
      <c r="A10" s="583" t="s">
        <v>325</v>
      </c>
      <c r="B10" s="584" t="s">
        <v>326</v>
      </c>
      <c r="C10" s="585" t="s">
        <v>327</v>
      </c>
      <c r="D10" s="584" t="s">
        <v>328</v>
      </c>
      <c r="E10" s="584" t="s">
        <v>329</v>
      </c>
      <c r="F10" s="584" t="s">
        <v>330</v>
      </c>
      <c r="G10" s="833" t="s">
        <v>331</v>
      </c>
      <c r="H10" s="834"/>
    </row>
    <row r="11" spans="1:11" ht="38.25">
      <c r="A11" s="586">
        <v>1</v>
      </c>
      <c r="B11" s="587" t="str">
        <f t="shared" ref="B11:B17" si="0">VLOOKUP(A11,JADWAL,4,FALSE)</f>
        <v>Manajemen Sumber Daya Pendidikan dan Tenaga Kependidikan</v>
      </c>
      <c r="C11" s="588" t="str">
        <f t="shared" ref="C11:C17" si="1">VLOOKUP(A11,JADWAL,2,FALSE)</f>
        <v>MPI - 2A</v>
      </c>
      <c r="D11" s="588" t="str">
        <f t="shared" ref="D11:D17" si="2">VLOOKUP(A11,JADWAL,9,FALSE)</f>
        <v>Selasa</v>
      </c>
      <c r="E11" s="771" t="str">
        <f t="shared" ref="E11:E17" si="3">VLOOKUP(A11,JADWAL,10,FALSE)</f>
        <v>13.30 - 15.30</v>
      </c>
      <c r="F11" s="589" t="str">
        <f t="shared" ref="F11:F17" si="4">VLOOKUP(A11,JADWAL,11,FALSE)</f>
        <v>R16</v>
      </c>
      <c r="G11" s="590" t="str">
        <f t="shared" ref="G11:G17" si="5">VLOOKUP(A11,JADWAL,6,FALSE)</f>
        <v>Prof. Dr. H. Babun Suharto, SE., MM.</v>
      </c>
      <c r="H11" s="591" t="str">
        <f t="shared" ref="H11:H17" si="6">VLOOKUP(A11,JADWAL,7,FALSE)</f>
        <v>Dr. H. Sofyan Tsauri, MM.</v>
      </c>
    </row>
    <row r="12" spans="1:11" ht="38.25">
      <c r="A12" s="586">
        <v>6</v>
      </c>
      <c r="B12" s="592" t="str">
        <f t="shared" si="0"/>
        <v>Manajemen Sumber Daya Pendidikan dan Tenaga Kependidikan</v>
      </c>
      <c r="C12" s="593" t="str">
        <f t="shared" si="1"/>
        <v>MPI - 2B</v>
      </c>
      <c r="D12" s="593" t="str">
        <f t="shared" si="2"/>
        <v>Jumat</v>
      </c>
      <c r="E12" s="772" t="str">
        <f t="shared" si="3"/>
        <v>13.30 - 15.30</v>
      </c>
      <c r="F12" s="594" t="str">
        <f t="shared" si="4"/>
        <v>R11</v>
      </c>
      <c r="G12" s="595" t="str">
        <f t="shared" si="5"/>
        <v>Prof. Dr. H. Babun Suharto, SE., MM.</v>
      </c>
      <c r="H12" s="596" t="str">
        <f t="shared" si="6"/>
        <v>Dr. H. Sofyan Tsauri, MM.</v>
      </c>
    </row>
    <row r="13" spans="1:11" ht="25.5">
      <c r="A13" s="586">
        <v>33</v>
      </c>
      <c r="B13" s="592" t="str">
        <f t="shared" si="0"/>
        <v>Pengembangan Sumber Belajar dan Media Pembelajaran PAI</v>
      </c>
      <c r="C13" s="593" t="str">
        <f t="shared" si="1"/>
        <v>PAI - 2C</v>
      </c>
      <c r="D13" s="593" t="str">
        <f t="shared" si="2"/>
        <v>Jumat</v>
      </c>
      <c r="E13" s="772" t="str">
        <f t="shared" si="3"/>
        <v>18:30 - 20:30</v>
      </c>
      <c r="F13" s="594" t="str">
        <f t="shared" si="4"/>
        <v>R23</v>
      </c>
      <c r="G13" s="595" t="str">
        <f t="shared" si="5"/>
        <v>Dr. Mashudi, M.Pd.</v>
      </c>
      <c r="H13" s="596" t="str">
        <f t="shared" si="6"/>
        <v>Dr. H. Moh. Sahlan, M.Ag.</v>
      </c>
    </row>
    <row r="14" spans="1:11">
      <c r="A14" s="586">
        <v>58</v>
      </c>
      <c r="B14" s="592" t="str">
        <f t="shared" si="0"/>
        <v>Lembaga Keuangan Syariah</v>
      </c>
      <c r="C14" s="593" t="str">
        <f t="shared" si="1"/>
        <v>ES - 2B</v>
      </c>
      <c r="D14" s="593" t="str">
        <f t="shared" si="2"/>
        <v>Sabtu</v>
      </c>
      <c r="E14" s="593" t="str">
        <f t="shared" si="3"/>
        <v>10.15 - 12.15</v>
      </c>
      <c r="F14" s="594" t="str">
        <f t="shared" si="4"/>
        <v>RU23</v>
      </c>
      <c r="G14" s="595" t="str">
        <f t="shared" si="5"/>
        <v>Dr. Abdul Wadud Nafis, M.E.I.</v>
      </c>
      <c r="H14" s="596" t="str">
        <f t="shared" si="6"/>
        <v>Dr. Moch. Chotib, MM.</v>
      </c>
    </row>
    <row r="15" spans="1:11">
      <c r="A15" s="586">
        <v>66</v>
      </c>
      <c r="B15" s="592" t="str">
        <f t="shared" si="0"/>
        <v>Filsafat dan Etika Komunikasi</v>
      </c>
      <c r="C15" s="593" t="str">
        <f t="shared" si="1"/>
        <v>KPI - 2</v>
      </c>
      <c r="D15" s="593" t="str">
        <f t="shared" si="2"/>
        <v>JUMAT</v>
      </c>
      <c r="E15" s="772" t="str">
        <f t="shared" si="3"/>
        <v>13.30 - 15.30</v>
      </c>
      <c r="F15" s="594" t="str">
        <f t="shared" si="4"/>
        <v>R24</v>
      </c>
      <c r="G15" s="595" t="str">
        <f t="shared" si="5"/>
        <v>Dr. Fawaizul Umam, M.Ag.</v>
      </c>
      <c r="H15" s="596" t="str">
        <f t="shared" si="6"/>
        <v>Dr. Ahidul Asror, M.Ag.</v>
      </c>
    </row>
    <row r="16" spans="1:11">
      <c r="A16" s="586">
        <v>68</v>
      </c>
      <c r="B16" s="592" t="str">
        <f t="shared" si="0"/>
        <v>Sosiologi Komunikasi dan Media</v>
      </c>
      <c r="C16" s="593" t="str">
        <f t="shared" si="1"/>
        <v>KPI - 2</v>
      </c>
      <c r="D16" s="593" t="str">
        <f t="shared" si="2"/>
        <v>JUMAT</v>
      </c>
      <c r="E16" s="772" t="str">
        <f t="shared" si="3"/>
        <v>18.30 - 20.30</v>
      </c>
      <c r="F16" s="594" t="str">
        <f t="shared" si="4"/>
        <v>R24</v>
      </c>
      <c r="G16" s="595" t="str">
        <f t="shared" si="5"/>
        <v>Dr. M. Khusna Amal, S.Ag., Msi.</v>
      </c>
      <c r="H16" s="596" t="str">
        <f t="shared" si="6"/>
        <v>Dr. Kun Wazis, M.I.Kom.</v>
      </c>
    </row>
    <row r="17" spans="1:8">
      <c r="A17" s="586">
        <v>141</v>
      </c>
      <c r="B17" s="597" t="e">
        <f t="shared" si="0"/>
        <v>#N/A</v>
      </c>
      <c r="C17" s="598" t="e">
        <f t="shared" si="1"/>
        <v>#N/A</v>
      </c>
      <c r="D17" s="598" t="e">
        <f t="shared" si="2"/>
        <v>#N/A</v>
      </c>
      <c r="E17" s="598" t="e">
        <f t="shared" si="3"/>
        <v>#N/A</v>
      </c>
      <c r="F17" s="599" t="e">
        <f t="shared" si="4"/>
        <v>#N/A</v>
      </c>
      <c r="G17" s="600" t="e">
        <f t="shared" si="5"/>
        <v>#N/A</v>
      </c>
      <c r="H17" s="601" t="e">
        <f t="shared" si="6"/>
        <v>#N/A</v>
      </c>
    </row>
    <row r="18" spans="1:8" ht="15" customHeight="1"/>
    <row r="19" spans="1:8" ht="15" customHeight="1"/>
    <row r="20" spans="1:8" ht="15" customHeight="1"/>
    <row r="21" spans="1:8" ht="15" customHeight="1"/>
    <row r="22" spans="1:8" ht="15" customHeight="1">
      <c r="H22" s="602" t="s">
        <v>332</v>
      </c>
    </row>
    <row r="23" spans="1:8" ht="15" customHeight="1">
      <c r="H23" s="602" t="s">
        <v>333</v>
      </c>
    </row>
    <row r="24" spans="1:8" ht="15.75">
      <c r="H24" s="602"/>
    </row>
    <row r="25" spans="1:8" ht="15.75">
      <c r="H25" s="602"/>
    </row>
    <row r="26" spans="1:8" ht="15.75">
      <c r="H26" s="602"/>
    </row>
    <row r="27" spans="1:8">
      <c r="H27" s="603" t="s">
        <v>334</v>
      </c>
    </row>
    <row r="28" spans="1:8" ht="15.75">
      <c r="H28" s="602"/>
    </row>
    <row r="29" spans="1:8" ht="15.75">
      <c r="H29" s="602"/>
    </row>
    <row r="30" spans="1:8" ht="16.5">
      <c r="A30" s="580" t="s">
        <v>324</v>
      </c>
      <c r="B30" s="581" t="s">
        <v>48</v>
      </c>
      <c r="C30" s="577"/>
      <c r="D30" s="577"/>
      <c r="F30" s="582"/>
      <c r="G30" s="579"/>
    </row>
    <row r="31" spans="1:8">
      <c r="A31" s="583" t="s">
        <v>325</v>
      </c>
      <c r="B31" s="584" t="s">
        <v>326</v>
      </c>
      <c r="C31" s="585" t="s">
        <v>327</v>
      </c>
      <c r="D31" s="584" t="s">
        <v>328</v>
      </c>
      <c r="E31" s="584" t="s">
        <v>329</v>
      </c>
      <c r="F31" s="584" t="s">
        <v>330</v>
      </c>
      <c r="G31" s="833" t="s">
        <v>331</v>
      </c>
      <c r="H31" s="834"/>
    </row>
    <row r="32" spans="1:8" ht="38.25">
      <c r="A32" s="586">
        <v>6</v>
      </c>
      <c r="B32" s="587" t="str">
        <f t="shared" ref="B32:B36" si="7">VLOOKUP(A32,JADWAL,4,FALSE)</f>
        <v>Manajemen Sumber Daya Pendidikan dan Tenaga Kependidikan</v>
      </c>
      <c r="C32" s="588" t="str">
        <f t="shared" ref="C32:C36" si="8">VLOOKUP(A32,JADWAL,2,FALSE)</f>
        <v>MPI - 2B</v>
      </c>
      <c r="D32" s="588" t="str">
        <f t="shared" ref="D32:D36" si="9">VLOOKUP(A32,JADWAL,9,FALSE)</f>
        <v>Jumat</v>
      </c>
      <c r="E32" s="771" t="str">
        <f t="shared" ref="E32:E36" si="10">VLOOKUP(A32,JADWAL,10,FALSE)</f>
        <v>13.30 - 15.30</v>
      </c>
      <c r="F32" s="589" t="str">
        <f t="shared" ref="F32:F36" si="11">VLOOKUP(A32,JADWAL,11,FALSE)</f>
        <v>R11</v>
      </c>
      <c r="G32" s="590" t="str">
        <f t="shared" ref="G32:G36" si="12">VLOOKUP(A32,JADWAL,6,FALSE)</f>
        <v>Prof. Dr. H. Babun Suharto, SE., MM.</v>
      </c>
      <c r="H32" s="591" t="str">
        <f t="shared" ref="H32:H36" si="13">VLOOKUP(A32,JADWAL,7,FALSE)</f>
        <v>Dr. H. Sofyan Tsauri, MM.</v>
      </c>
    </row>
    <row r="33" spans="1:8">
      <c r="A33" s="586">
        <v>19</v>
      </c>
      <c r="B33" s="592" t="str">
        <f t="shared" si="7"/>
        <v>Studi Mandiri</v>
      </c>
      <c r="C33" s="593" t="str">
        <f t="shared" si="8"/>
        <v>PAI - 2A</v>
      </c>
      <c r="D33" s="593" t="str">
        <f t="shared" si="9"/>
        <v>Selasa</v>
      </c>
      <c r="E33" s="772" t="str">
        <f t="shared" si="10"/>
        <v>13:30 - 15:30</v>
      </c>
      <c r="F33" s="594" t="str">
        <f t="shared" si="11"/>
        <v>R15</v>
      </c>
      <c r="G33" s="595" t="str">
        <f t="shared" si="12"/>
        <v>Dr. Mashudi, M.Pd.</v>
      </c>
      <c r="H33" s="596" t="str">
        <f t="shared" si="13"/>
        <v>Prof. Dr. H. Miftah Arifin, M.Ag.</v>
      </c>
    </row>
    <row r="34" spans="1:8">
      <c r="A34" s="586">
        <v>137</v>
      </c>
      <c r="B34" s="592" t="e">
        <f t="shared" si="7"/>
        <v>#N/A</v>
      </c>
      <c r="C34" s="593" t="e">
        <f t="shared" si="8"/>
        <v>#N/A</v>
      </c>
      <c r="D34" s="593" t="e">
        <f t="shared" si="9"/>
        <v>#N/A</v>
      </c>
      <c r="E34" s="593" t="e">
        <f t="shared" si="10"/>
        <v>#N/A</v>
      </c>
      <c r="F34" s="594" t="e">
        <f t="shared" si="11"/>
        <v>#N/A</v>
      </c>
      <c r="G34" s="592" t="e">
        <f t="shared" si="12"/>
        <v>#N/A</v>
      </c>
      <c r="H34" s="604" t="e">
        <f t="shared" si="13"/>
        <v>#N/A</v>
      </c>
    </row>
    <row r="35" spans="1:8">
      <c r="A35" s="586">
        <v>138</v>
      </c>
      <c r="B35" s="592" t="e">
        <f t="shared" si="7"/>
        <v>#N/A</v>
      </c>
      <c r="C35" s="593" t="e">
        <f t="shared" si="8"/>
        <v>#N/A</v>
      </c>
      <c r="D35" s="593" t="e">
        <f t="shared" si="9"/>
        <v>#N/A</v>
      </c>
      <c r="E35" s="593" t="e">
        <f t="shared" si="10"/>
        <v>#N/A</v>
      </c>
      <c r="F35" s="594" t="e">
        <f t="shared" si="11"/>
        <v>#N/A</v>
      </c>
      <c r="G35" s="592" t="e">
        <f t="shared" si="12"/>
        <v>#N/A</v>
      </c>
      <c r="H35" s="604" t="e">
        <f t="shared" si="13"/>
        <v>#N/A</v>
      </c>
    </row>
    <row r="36" spans="1:8">
      <c r="A36" s="586">
        <v>142</v>
      </c>
      <c r="B36" s="597" t="e">
        <f t="shared" si="7"/>
        <v>#N/A</v>
      </c>
      <c r="C36" s="598" t="e">
        <f t="shared" si="8"/>
        <v>#N/A</v>
      </c>
      <c r="D36" s="598" t="e">
        <f t="shared" si="9"/>
        <v>#N/A</v>
      </c>
      <c r="E36" s="598" t="e">
        <f t="shared" si="10"/>
        <v>#N/A</v>
      </c>
      <c r="F36" s="599" t="e">
        <f t="shared" si="11"/>
        <v>#N/A</v>
      </c>
      <c r="G36" s="597" t="e">
        <f t="shared" si="12"/>
        <v>#N/A</v>
      </c>
      <c r="H36" s="605" t="e">
        <f t="shared" si="13"/>
        <v>#N/A</v>
      </c>
    </row>
    <row r="37" spans="1:8" ht="15" customHeight="1"/>
    <row r="38" spans="1:8" ht="15" customHeight="1"/>
    <row r="39" spans="1:8" ht="15" customHeight="1"/>
    <row r="40" spans="1:8" ht="15" customHeight="1"/>
    <row r="41" spans="1:8" ht="15" customHeight="1">
      <c r="H41" s="602" t="s">
        <v>332</v>
      </c>
    </row>
    <row r="42" spans="1:8" ht="15" customHeight="1">
      <c r="H42" s="602" t="s">
        <v>333</v>
      </c>
    </row>
    <row r="43" spans="1:8" ht="15.75">
      <c r="H43" s="602"/>
    </row>
    <row r="44" spans="1:8" ht="15.75">
      <c r="H44" s="602"/>
    </row>
    <row r="45" spans="1:8" ht="15.75">
      <c r="H45" s="602"/>
    </row>
    <row r="46" spans="1:8">
      <c r="H46" s="603" t="s">
        <v>334</v>
      </c>
    </row>
    <row r="47" spans="1:8" ht="15.75">
      <c r="H47" s="602"/>
    </row>
    <row r="49" spans="1:8" ht="15.75">
      <c r="H49" s="602"/>
    </row>
    <row r="50" spans="1:8" ht="15.75">
      <c r="H50" s="602"/>
    </row>
    <row r="51" spans="1:8" ht="15.75">
      <c r="H51" s="602"/>
    </row>
    <row r="52" spans="1:8" ht="16.5">
      <c r="A52" s="580" t="s">
        <v>324</v>
      </c>
      <c r="B52" s="581" t="s">
        <v>278</v>
      </c>
      <c r="C52" s="577"/>
      <c r="D52" s="577"/>
      <c r="F52" s="582"/>
      <c r="G52" s="579"/>
    </row>
    <row r="53" spans="1:8">
      <c r="A53" s="583" t="s">
        <v>325</v>
      </c>
      <c r="B53" s="584" t="s">
        <v>326</v>
      </c>
      <c r="C53" s="585" t="s">
        <v>327</v>
      </c>
      <c r="D53" s="584" t="s">
        <v>328</v>
      </c>
      <c r="E53" s="584" t="s">
        <v>329</v>
      </c>
      <c r="F53" s="584" t="s">
        <v>330</v>
      </c>
      <c r="G53" s="833" t="s">
        <v>331</v>
      </c>
      <c r="H53" s="834"/>
    </row>
    <row r="54" spans="1:8">
      <c r="A54" s="606">
        <v>131</v>
      </c>
      <c r="B54" s="587" t="e">
        <f t="shared" ref="B54:B56" si="14">VLOOKUP(A54,JADWAL,4,FALSE)</f>
        <v>#N/A</v>
      </c>
      <c r="C54" s="588" t="e">
        <f t="shared" ref="C54:C56" si="15">VLOOKUP(A54,JADWAL,2,FALSE)</f>
        <v>#N/A</v>
      </c>
      <c r="D54" s="588" t="e">
        <f t="shared" ref="D54:D56" si="16">VLOOKUP(A54,JADWAL,9,FALSE)</f>
        <v>#N/A</v>
      </c>
      <c r="E54" s="588" t="s">
        <v>335</v>
      </c>
      <c r="F54" s="589" t="e">
        <f t="shared" ref="F54:F56" si="17">VLOOKUP(A54,JADWAL,11,FALSE)</f>
        <v>#N/A</v>
      </c>
      <c r="G54" s="590" t="e">
        <f t="shared" ref="G54:G56" si="18">VLOOKUP(A54,JADWAL,6,FALSE)</f>
        <v>#N/A</v>
      </c>
      <c r="H54" s="591" t="e">
        <f t="shared" ref="H54:H56" si="19">VLOOKUP(A54,JADWAL,7,FALSE)</f>
        <v>#N/A</v>
      </c>
    </row>
    <row r="55" spans="1:8">
      <c r="A55" s="606">
        <v>137</v>
      </c>
      <c r="B55" s="592" t="e">
        <f t="shared" si="14"/>
        <v>#N/A</v>
      </c>
      <c r="C55" s="593" t="e">
        <f t="shared" si="15"/>
        <v>#N/A</v>
      </c>
      <c r="D55" s="593" t="e">
        <f t="shared" si="16"/>
        <v>#N/A</v>
      </c>
      <c r="E55" t="s">
        <v>335</v>
      </c>
      <c r="F55" s="594" t="e">
        <f t="shared" si="17"/>
        <v>#N/A</v>
      </c>
      <c r="G55" s="595" t="e">
        <f t="shared" si="18"/>
        <v>#N/A</v>
      </c>
      <c r="H55" s="596" t="e">
        <f t="shared" si="19"/>
        <v>#N/A</v>
      </c>
    </row>
    <row r="56" spans="1:8">
      <c r="A56" s="606">
        <v>142</v>
      </c>
      <c r="B56" s="597" t="e">
        <f t="shared" si="14"/>
        <v>#N/A</v>
      </c>
      <c r="C56" s="598" t="e">
        <f t="shared" si="15"/>
        <v>#N/A</v>
      </c>
      <c r="D56" s="598" t="e">
        <f t="shared" si="16"/>
        <v>#N/A</v>
      </c>
      <c r="E56" t="s">
        <v>336</v>
      </c>
      <c r="F56" s="599" t="e">
        <f t="shared" si="17"/>
        <v>#N/A</v>
      </c>
      <c r="G56" s="600" t="e">
        <f t="shared" si="18"/>
        <v>#N/A</v>
      </c>
      <c r="H56" s="601" t="e">
        <f t="shared" si="19"/>
        <v>#N/A</v>
      </c>
    </row>
    <row r="57" spans="1:8" ht="15" customHeight="1"/>
    <row r="58" spans="1:8" ht="15" customHeight="1"/>
    <row r="59" spans="1:8" ht="15" customHeight="1"/>
    <row r="60" spans="1:8" ht="15" customHeight="1">
      <c r="H60" s="602" t="s">
        <v>332</v>
      </c>
    </row>
    <row r="61" spans="1:8" ht="15" customHeight="1">
      <c r="H61" s="602" t="s">
        <v>333</v>
      </c>
    </row>
    <row r="62" spans="1:8" ht="15.75">
      <c r="H62" s="602"/>
    </row>
    <row r="63" spans="1:8" ht="15.75">
      <c r="H63" s="602"/>
    </row>
    <row r="64" spans="1:8" ht="15.75">
      <c r="H64" s="602"/>
    </row>
    <row r="65" spans="1:8">
      <c r="H65" s="603" t="s">
        <v>334</v>
      </c>
    </row>
    <row r="66" spans="1:8" ht="15.75">
      <c r="H66" s="602"/>
    </row>
    <row r="67" spans="1:8" ht="15" customHeight="1"/>
    <row r="71" spans="1:8" ht="15.75">
      <c r="H71" s="602"/>
    </row>
    <row r="72" spans="1:8" ht="15.75">
      <c r="H72" s="602"/>
    </row>
    <row r="73" spans="1:8" ht="15.75">
      <c r="H73" s="602"/>
    </row>
    <row r="74" spans="1:8" ht="15.75">
      <c r="H74" s="602"/>
    </row>
    <row r="75" spans="1:8" ht="16.5">
      <c r="A75" s="580" t="s">
        <v>324</v>
      </c>
      <c r="B75" s="581" t="s">
        <v>275</v>
      </c>
      <c r="C75" s="577"/>
      <c r="D75" s="577"/>
      <c r="F75" s="582"/>
      <c r="G75" s="579"/>
    </row>
    <row r="76" spans="1:8">
      <c r="A76" s="583" t="s">
        <v>325</v>
      </c>
      <c r="B76" s="584" t="s">
        <v>326</v>
      </c>
      <c r="C76" s="585" t="s">
        <v>327</v>
      </c>
      <c r="D76" s="584" t="s">
        <v>328</v>
      </c>
      <c r="E76" s="584" t="s">
        <v>329</v>
      </c>
      <c r="F76" s="584" t="s">
        <v>330</v>
      </c>
      <c r="G76" s="833" t="s">
        <v>331</v>
      </c>
      <c r="H76" s="834"/>
    </row>
    <row r="77" spans="1:8" ht="25.5">
      <c r="A77" s="606">
        <v>8</v>
      </c>
      <c r="B77" s="587" t="str">
        <f t="shared" ref="B77:B84" si="20">VLOOKUP(A77,JADWAL,4,FALSE)</f>
        <v>Perilaku Organisasi dan Kepemimpinan Pendidikan</v>
      </c>
      <c r="C77" s="588" t="str">
        <f t="shared" ref="C77:C84" si="21">VLOOKUP(A77,JADWAL,2,FALSE)</f>
        <v>MPI - 2B</v>
      </c>
      <c r="D77" s="588" t="str">
        <f t="shared" ref="D77:D84" si="22">VLOOKUP(A77,JADWAL,9,FALSE)</f>
        <v>Jumat</v>
      </c>
      <c r="E77" s="771" t="str">
        <f t="shared" ref="E77:E84" si="23">VLOOKUP(A77,JADWAL,10,FALSE)</f>
        <v>18.30 - 20.30</v>
      </c>
      <c r="F77" s="589" t="str">
        <f t="shared" ref="F77:F84" si="24">VLOOKUP(A77,JADWAL,11,FALSE)</f>
        <v>R11</v>
      </c>
      <c r="G77" s="590" t="str">
        <f t="shared" ref="G77:G84" si="25">VLOOKUP(A77,JADWAL,6,FALSE)</f>
        <v>Dr. H. Suhadi Winoto, M.Pd.</v>
      </c>
      <c r="H77" s="591" t="str">
        <f t="shared" ref="H77:H84" si="26">VLOOKUP(A77,JADWAL,7,FALSE)</f>
        <v>Dr. H. Zainuddin Alhaj Zaini, M.Pd.I.</v>
      </c>
    </row>
    <row r="78" spans="1:8" ht="25.5">
      <c r="A78" s="606">
        <v>21</v>
      </c>
      <c r="B78" s="592" t="str">
        <f t="shared" si="20"/>
        <v>Pengembangan Kurikulum PAI</v>
      </c>
      <c r="C78" s="593" t="str">
        <f t="shared" si="21"/>
        <v>PAI - 2A</v>
      </c>
      <c r="D78" s="593" t="str">
        <f t="shared" si="22"/>
        <v>Rabu</v>
      </c>
      <c r="E78" s="772" t="str">
        <f t="shared" si="23"/>
        <v>13:30 - 15:30</v>
      </c>
      <c r="F78" s="594" t="str">
        <f t="shared" si="24"/>
        <v>R15</v>
      </c>
      <c r="G78" s="595" t="str">
        <f t="shared" si="25"/>
        <v>Prof. Dr. Hj. Titiek Rohanah Hidayati, M.Pd.</v>
      </c>
      <c r="H78" s="596" t="str">
        <f t="shared" si="26"/>
        <v>Dr. Hj. Mukni’ah, M.Pd.I.</v>
      </c>
    </row>
    <row r="79" spans="1:8">
      <c r="A79" s="606">
        <v>34</v>
      </c>
      <c r="B79" s="592" t="str">
        <f t="shared" si="20"/>
        <v>Pengembangan Kurikulum PAI</v>
      </c>
      <c r="C79" s="593" t="str">
        <f t="shared" si="21"/>
        <v>PAI - 2C</v>
      </c>
      <c r="D79" s="593" t="str">
        <f t="shared" si="22"/>
        <v>Sabtu</v>
      </c>
      <c r="E79" s="772" t="str">
        <f t="shared" si="23"/>
        <v>08:00 - 10:00</v>
      </c>
      <c r="F79" s="594" t="str">
        <f t="shared" si="24"/>
        <v>R23</v>
      </c>
      <c r="G79" s="595" t="str">
        <f t="shared" si="25"/>
        <v>Dr. H. Mundir. M.Pd.</v>
      </c>
      <c r="H79" s="596" t="str">
        <f t="shared" si="26"/>
        <v>Dr. Hj. Mukni’ah, M.Pd.I.</v>
      </c>
    </row>
    <row r="80" spans="1:8">
      <c r="A80" s="606">
        <v>39</v>
      </c>
      <c r="B80" s="592" t="str">
        <f t="shared" si="20"/>
        <v>PERADILAN AGAMA DI INDONESIA</v>
      </c>
      <c r="C80" s="593" t="str">
        <f t="shared" si="21"/>
        <v>HK - 2A</v>
      </c>
      <c r="D80" s="593" t="str">
        <f t="shared" si="22"/>
        <v>Jumat</v>
      </c>
      <c r="E80" s="593" t="str">
        <f t="shared" si="23"/>
        <v>18.30 - 20.30</v>
      </c>
      <c r="F80" s="594" t="str">
        <f t="shared" si="24"/>
        <v>R16</v>
      </c>
      <c r="G80" s="595" t="str">
        <f t="shared" si="25"/>
        <v>Dr. Sri Lum'atus Sa’adah, M.H.I.</v>
      </c>
      <c r="H80" s="596" t="str">
        <f t="shared" si="26"/>
        <v>Dr. Muhammad Faisol, M.Ag</v>
      </c>
    </row>
    <row r="81" spans="1:8">
      <c r="A81" s="606">
        <v>42</v>
      </c>
      <c r="B81" s="592" t="str">
        <f t="shared" si="20"/>
        <v>PERADILAN AGAMA DI INDONESIA</v>
      </c>
      <c r="C81" s="593" t="str">
        <f t="shared" si="21"/>
        <v>HK - 2B</v>
      </c>
      <c r="D81" s="593" t="str">
        <f t="shared" si="22"/>
        <v>Jumat</v>
      </c>
      <c r="E81" s="772" t="str">
        <f t="shared" si="23"/>
        <v>13.30 - 15.30</v>
      </c>
      <c r="F81" s="594" t="str">
        <f t="shared" si="24"/>
        <v>RU22</v>
      </c>
      <c r="G81" s="595" t="str">
        <f t="shared" si="25"/>
        <v>Dr. Sri Lum'atus Sa’adah, M.H.I.</v>
      </c>
      <c r="H81" s="596" t="str">
        <f t="shared" si="26"/>
        <v>Dr. Muhammad Faisol, M.Ag</v>
      </c>
    </row>
    <row r="82" spans="1:8">
      <c r="A82" s="606">
        <v>47</v>
      </c>
      <c r="B82" s="592" t="str">
        <f t="shared" si="20"/>
        <v>TESIS</v>
      </c>
      <c r="C82" s="593" t="str">
        <f t="shared" si="21"/>
        <v>HK - 4</v>
      </c>
      <c r="D82" s="593" t="str">
        <f t="shared" si="22"/>
        <v>Sabtu</v>
      </c>
      <c r="E82" s="772" t="str">
        <f t="shared" si="23"/>
        <v>12.30 - 14.30</v>
      </c>
      <c r="F82" s="594" t="str">
        <f t="shared" si="24"/>
        <v>R16</v>
      </c>
      <c r="G82" s="592" t="str">
        <f t="shared" si="25"/>
        <v>Kaprodi</v>
      </c>
      <c r="H82" s="604" t="str">
        <f t="shared" si="26"/>
        <v>Kaprodi</v>
      </c>
    </row>
    <row r="83" spans="1:8">
      <c r="A83" s="606">
        <v>120</v>
      </c>
      <c r="B83" s="592" t="e">
        <f t="shared" si="20"/>
        <v>#N/A</v>
      </c>
      <c r="C83" s="593" t="e">
        <f t="shared" si="21"/>
        <v>#N/A</v>
      </c>
      <c r="D83" s="593" t="e">
        <f t="shared" si="22"/>
        <v>#N/A</v>
      </c>
      <c r="E83" s="593" t="e">
        <f t="shared" si="23"/>
        <v>#N/A</v>
      </c>
      <c r="F83" s="594" t="e">
        <f t="shared" si="24"/>
        <v>#N/A</v>
      </c>
      <c r="G83" s="595" t="e">
        <f t="shared" si="25"/>
        <v>#N/A</v>
      </c>
      <c r="H83" s="596" t="e">
        <f t="shared" si="26"/>
        <v>#N/A</v>
      </c>
    </row>
    <row r="84" spans="1:8" ht="15" customHeight="1">
      <c r="A84" s="606">
        <v>132</v>
      </c>
      <c r="B84" s="597" t="e">
        <f t="shared" si="20"/>
        <v>#N/A</v>
      </c>
      <c r="C84" s="598" t="e">
        <f t="shared" si="21"/>
        <v>#N/A</v>
      </c>
      <c r="D84" s="598" t="e">
        <f t="shared" si="22"/>
        <v>#N/A</v>
      </c>
      <c r="E84" s="598" t="e">
        <f t="shared" si="23"/>
        <v>#N/A</v>
      </c>
      <c r="F84" s="599" t="e">
        <f t="shared" si="24"/>
        <v>#N/A</v>
      </c>
      <c r="G84" s="600" t="e">
        <f t="shared" si="25"/>
        <v>#N/A</v>
      </c>
      <c r="H84" s="601" t="e">
        <f t="shared" si="26"/>
        <v>#N/A</v>
      </c>
    </row>
    <row r="85" spans="1:8" ht="15" customHeight="1"/>
    <row r="86" spans="1:8" ht="15" customHeight="1"/>
    <row r="87" spans="1:8" ht="15" customHeight="1"/>
    <row r="88" spans="1:8" ht="15" customHeight="1">
      <c r="H88" s="602" t="s">
        <v>332</v>
      </c>
    </row>
    <row r="89" spans="1:8" ht="15" customHeight="1">
      <c r="H89" s="602" t="s">
        <v>333</v>
      </c>
    </row>
    <row r="90" spans="1:8" ht="15.75">
      <c r="H90" s="602"/>
    </row>
    <row r="91" spans="1:8" ht="15.75">
      <c r="H91" s="602"/>
    </row>
    <row r="92" spans="1:8" ht="15.75">
      <c r="H92" s="602"/>
    </row>
    <row r="93" spans="1:8">
      <c r="H93" s="603" t="s">
        <v>334</v>
      </c>
    </row>
    <row r="94" spans="1:8" ht="15.75">
      <c r="H94" s="602"/>
    </row>
    <row r="98" spans="1:8" ht="15.75">
      <c r="H98" s="602"/>
    </row>
    <row r="99" spans="1:8" ht="15.75">
      <c r="H99" s="602"/>
    </row>
    <row r="100" spans="1:8" ht="16.5">
      <c r="A100" s="580" t="s">
        <v>324</v>
      </c>
      <c r="B100" s="581" t="s">
        <v>184</v>
      </c>
      <c r="C100" s="577"/>
      <c r="D100" s="577"/>
      <c r="F100" s="582"/>
      <c r="G100" s="579"/>
    </row>
    <row r="101" spans="1:8">
      <c r="A101" s="583" t="s">
        <v>325</v>
      </c>
      <c r="B101" s="584" t="s">
        <v>326</v>
      </c>
      <c r="C101" s="585" t="s">
        <v>327</v>
      </c>
      <c r="D101" s="584" t="s">
        <v>328</v>
      </c>
      <c r="E101" s="584" t="s">
        <v>329</v>
      </c>
      <c r="F101" s="584" t="s">
        <v>330</v>
      </c>
      <c r="G101" s="833" t="s">
        <v>331</v>
      </c>
      <c r="H101" s="834"/>
    </row>
    <row r="102" spans="1:8">
      <c r="A102" s="606">
        <v>37</v>
      </c>
      <c r="B102" s="588" t="str">
        <f t="shared" ref="B102:B105" si="27">VLOOKUP(A102,JADWAL,4,FALSE)</f>
        <v>METODE ISTINBATH HUKUM KELUARGA</v>
      </c>
      <c r="C102" s="588" t="str">
        <f t="shared" ref="C102:C105" si="28">VLOOKUP(A102,JADWAL,2,FALSE)</f>
        <v>HK - 2A</v>
      </c>
      <c r="D102" s="588" t="str">
        <f t="shared" ref="D102:D105" si="29">VLOOKUP(A102,JADWAL,9,FALSE)</f>
        <v>Jumat</v>
      </c>
      <c r="E102" s="771" t="str">
        <f t="shared" ref="E102:E105" si="30">VLOOKUP(A102,JADWAL,10,FALSE)</f>
        <v>13.30 - 15.30</v>
      </c>
      <c r="F102" s="589" t="str">
        <f t="shared" ref="F102:F105" si="31">VLOOKUP(A102,JADWAL,11,FALSE)</f>
        <v>R16</v>
      </c>
      <c r="G102" s="590" t="str">
        <f t="shared" ref="G102:G105" si="32">VLOOKUP(A102,JADWAL,6,FALSE)</f>
        <v>Dr. H. Abdullah, S.Ag, M.HI</v>
      </c>
      <c r="H102" s="591" t="str">
        <f t="shared" ref="H102:H105" si="33">VLOOKUP(A102,JADWAL,7,FALSE)</f>
        <v>Dr. H. Abdul Haris, M.Ag.</v>
      </c>
    </row>
    <row r="103" spans="1:8" ht="25.5">
      <c r="A103" s="606">
        <v>76</v>
      </c>
      <c r="B103" s="592" t="str">
        <f t="shared" si="27"/>
        <v>PENGEMBANGAN MEDIA PEMBELAJARAN BERDASARKAN ICT</v>
      </c>
      <c r="C103" s="593" t="str">
        <f t="shared" si="28"/>
        <v>PGMI - 2</v>
      </c>
      <c r="D103" s="593" t="str">
        <f t="shared" si="29"/>
        <v>Sabtu</v>
      </c>
      <c r="E103" s="772" t="str">
        <f t="shared" si="30"/>
        <v>10.15 - 12.15</v>
      </c>
      <c r="F103" s="594" t="str">
        <f t="shared" si="31"/>
        <v>R25</v>
      </c>
      <c r="G103" s="595" t="str">
        <f t="shared" si="32"/>
        <v>Dr. H. Mundir. M.Pd.</v>
      </c>
      <c r="H103" s="596" t="str">
        <f t="shared" si="33"/>
        <v>Dr. Andi Suhardi, M.Pd.</v>
      </c>
    </row>
    <row r="104" spans="1:8" ht="25.5">
      <c r="A104" s="606">
        <v>84</v>
      </c>
      <c r="B104" s="592" t="str">
        <f t="shared" si="27"/>
        <v>Manhaju al Bahtsi fi Ta'lim al Lughoh Arobiyah</v>
      </c>
      <c r="C104" s="593" t="str">
        <f t="shared" si="28"/>
        <v>PBA - 2</v>
      </c>
      <c r="D104" s="593" t="str">
        <f t="shared" si="29"/>
        <v>Sabtu</v>
      </c>
      <c r="E104" s="593" t="str">
        <f t="shared" si="30"/>
        <v>10.00 - 12.00</v>
      </c>
      <c r="F104" s="594" t="str">
        <f t="shared" si="31"/>
        <v>RU21</v>
      </c>
      <c r="G104" s="595" t="str">
        <f t="shared" si="32"/>
        <v>Dr. M. Khusna Amal, S.Ag., Msi.</v>
      </c>
      <c r="H104" s="596" t="str">
        <f t="shared" si="33"/>
        <v>Dr. Imam Bonjol, M.Si.</v>
      </c>
    </row>
    <row r="105" spans="1:8">
      <c r="A105" s="606">
        <v>133</v>
      </c>
      <c r="B105" s="597" t="e">
        <f t="shared" si="27"/>
        <v>#N/A</v>
      </c>
      <c r="C105" s="598" t="e">
        <f t="shared" si="28"/>
        <v>#N/A</v>
      </c>
      <c r="D105" s="598" t="e">
        <f t="shared" si="29"/>
        <v>#N/A</v>
      </c>
      <c r="E105" s="598" t="e">
        <f t="shared" si="30"/>
        <v>#N/A</v>
      </c>
      <c r="F105" s="599" t="e">
        <f t="shared" si="31"/>
        <v>#N/A</v>
      </c>
      <c r="G105" s="600" t="e">
        <f t="shared" si="32"/>
        <v>#N/A</v>
      </c>
      <c r="H105" s="601" t="e">
        <f t="shared" si="33"/>
        <v>#N/A</v>
      </c>
    </row>
    <row r="106" spans="1:8" ht="15" customHeight="1"/>
    <row r="107" spans="1:8" ht="15" customHeight="1"/>
    <row r="108" spans="1:8" ht="15" customHeight="1"/>
    <row r="109" spans="1:8" ht="15" customHeight="1"/>
    <row r="110" spans="1:8" ht="15" customHeight="1">
      <c r="H110" s="602" t="s">
        <v>332</v>
      </c>
    </row>
    <row r="111" spans="1:8" ht="15" customHeight="1">
      <c r="H111" s="602" t="s">
        <v>333</v>
      </c>
    </row>
    <row r="112" spans="1:8" ht="15.75">
      <c r="H112" s="602"/>
    </row>
    <row r="113" spans="1:8" ht="15.75">
      <c r="H113" s="602"/>
    </row>
    <row r="114" spans="1:8" ht="15.75">
      <c r="H114" s="602"/>
    </row>
    <row r="115" spans="1:8">
      <c r="H115" s="603" t="s">
        <v>334</v>
      </c>
    </row>
    <row r="116" spans="1:8" ht="15.75">
      <c r="H116" s="602"/>
    </row>
    <row r="120" spans="1:8" ht="15.75">
      <c r="H120" s="602"/>
    </row>
    <row r="121" spans="1:8" ht="15.75">
      <c r="H121" s="602"/>
    </row>
    <row r="122" spans="1:8" ht="15.75">
      <c r="H122" s="602"/>
    </row>
    <row r="123" spans="1:8" ht="15.75">
      <c r="H123" s="602"/>
    </row>
    <row r="124" spans="1:8" ht="15.75">
      <c r="H124" s="602"/>
    </row>
    <row r="125" spans="1:8" ht="16.5">
      <c r="A125" s="580" t="s">
        <v>324</v>
      </c>
      <c r="B125" s="581" t="s">
        <v>337</v>
      </c>
      <c r="C125" s="577"/>
      <c r="D125" s="577"/>
      <c r="F125" s="582"/>
      <c r="G125" s="579"/>
    </row>
    <row r="126" spans="1:8">
      <c r="A126" s="583" t="s">
        <v>325</v>
      </c>
      <c r="B126" s="584" t="s">
        <v>326</v>
      </c>
      <c r="C126" s="585" t="s">
        <v>327</v>
      </c>
      <c r="D126" s="584" t="s">
        <v>328</v>
      </c>
      <c r="E126" s="584" t="s">
        <v>329</v>
      </c>
      <c r="F126" s="584" t="s">
        <v>330</v>
      </c>
      <c r="G126" s="833" t="s">
        <v>331</v>
      </c>
      <c r="H126" s="834"/>
    </row>
    <row r="127" spans="1:8">
      <c r="A127" s="606">
        <v>4</v>
      </c>
      <c r="B127" s="587" t="str">
        <f t="shared" ref="B127:B134" si="34">VLOOKUP(A127,JADWAL,4,FALSE)</f>
        <v>Studi Hadits</v>
      </c>
      <c r="C127" s="588" t="str">
        <f t="shared" ref="C127:C134" si="35">VLOOKUP(A127,JADWAL,2,FALSE)</f>
        <v>MPI - 2A</v>
      </c>
      <c r="D127" s="588" t="str">
        <f t="shared" ref="D127:D134" si="36">VLOOKUP(A127,JADWAL,9,FALSE)</f>
        <v>Rabu</v>
      </c>
      <c r="E127" s="771" t="str">
        <f t="shared" ref="E127:E134" si="37">VLOOKUP(A127,JADWAL,10,FALSE)</f>
        <v>15.45 - 17.45</v>
      </c>
      <c r="F127" s="589" t="str">
        <f t="shared" ref="F127:F134" si="38">VLOOKUP(A127,JADWAL,11,FALSE)</f>
        <v>R16</v>
      </c>
      <c r="G127" s="590" t="str">
        <f t="shared" ref="G127:G134" si="39">VLOOKUP(A127,JADWAL,6,FALSE)</f>
        <v>Prof. Dr. H. Mahjuddin, M.Pd.I.</v>
      </c>
      <c r="H127" s="591" t="str">
        <f t="shared" ref="H127:H134" si="40">VLOOKUP(A127,JADWAL,7,FALSE)</f>
        <v>Dr. H. Aminullah, M.Ag.</v>
      </c>
    </row>
    <row r="128" spans="1:8">
      <c r="A128" s="606">
        <v>17</v>
      </c>
      <c r="B128" s="592" t="str">
        <f t="shared" si="34"/>
        <v>TESIS</v>
      </c>
      <c r="C128" s="593" t="str">
        <f t="shared" si="35"/>
        <v>MPI - 2B</v>
      </c>
      <c r="D128" s="593" t="str">
        <f t="shared" si="36"/>
        <v>Sabtu</v>
      </c>
      <c r="E128" s="593" t="str">
        <f t="shared" si="37"/>
        <v>13.00 - 15.00</v>
      </c>
      <c r="F128" s="594" t="str">
        <f t="shared" si="38"/>
        <v>R11</v>
      </c>
      <c r="G128" s="592" t="str">
        <f t="shared" si="39"/>
        <v>Kaprodi</v>
      </c>
      <c r="H128" s="604" t="str">
        <f t="shared" si="40"/>
        <v>Kaprodi</v>
      </c>
    </row>
    <row r="129" spans="1:8">
      <c r="A129" s="606">
        <v>20</v>
      </c>
      <c r="B129" s="592" t="str">
        <f t="shared" si="34"/>
        <v>Studi Hadits</v>
      </c>
      <c r="C129" s="593" t="str">
        <f t="shared" si="35"/>
        <v>PAI - 2B</v>
      </c>
      <c r="D129" s="593" t="str">
        <f t="shared" si="36"/>
        <v>Sabtu</v>
      </c>
      <c r="E129" s="593" t="str">
        <f t="shared" si="37"/>
        <v>15.15 - 17.15</v>
      </c>
      <c r="F129" s="594" t="str">
        <f t="shared" si="38"/>
        <v>R14</v>
      </c>
      <c r="G129" s="595" t="str">
        <f t="shared" si="39"/>
        <v>Dr. H. Aminullah, M.Ag.</v>
      </c>
      <c r="H129" s="596" t="str">
        <f t="shared" si="40"/>
        <v>Dr. H. Kasman, M.Fil.I.</v>
      </c>
    </row>
    <row r="130" spans="1:8" ht="25.5">
      <c r="A130" s="606">
        <v>29</v>
      </c>
      <c r="B130" s="592" t="str">
        <f t="shared" si="34"/>
        <v>Pengembangan Kurikulum PAI</v>
      </c>
      <c r="C130" s="593" t="str">
        <f t="shared" si="35"/>
        <v>PAI - 2B</v>
      </c>
      <c r="D130" s="593" t="str">
        <f t="shared" si="36"/>
        <v>Sabtu</v>
      </c>
      <c r="E130" s="772" t="str">
        <f t="shared" si="37"/>
        <v>10:15 - 12:15</v>
      </c>
      <c r="F130" s="594" t="str">
        <f t="shared" si="38"/>
        <v>R14</v>
      </c>
      <c r="G130" s="595" t="str">
        <f t="shared" si="39"/>
        <v>Prof. Dr. Hj. Titiek Rohanah Hidayati, M.Pd.</v>
      </c>
      <c r="H130" s="596" t="str">
        <f t="shared" si="40"/>
        <v>Dr. Dyah Nawangsari, M.Ag.</v>
      </c>
    </row>
    <row r="131" spans="1:8">
      <c r="A131" s="606">
        <v>49</v>
      </c>
      <c r="B131" s="592" t="str">
        <f t="shared" si="34"/>
        <v>Manajemen Perbankan Islam</v>
      </c>
      <c r="C131" s="593" t="str">
        <f t="shared" si="35"/>
        <v>ES - 2A</v>
      </c>
      <c r="D131" s="593" t="str">
        <f t="shared" si="36"/>
        <v>Jum'at</v>
      </c>
      <c r="E131" s="772" t="str">
        <f t="shared" si="37"/>
        <v>15.45 - 17.45</v>
      </c>
      <c r="F131" s="594" t="str">
        <f t="shared" si="38"/>
        <v>R15</v>
      </c>
      <c r="G131" s="592" t="str">
        <f t="shared" si="39"/>
        <v>Dr. H. Misbahul Munir, MM.</v>
      </c>
      <c r="H131" s="604" t="str">
        <f t="shared" si="40"/>
        <v>Dr. Abdul Rokhim, M.E.I.</v>
      </c>
    </row>
    <row r="132" spans="1:8">
      <c r="A132" s="606">
        <v>110</v>
      </c>
      <c r="B132" s="592" t="e">
        <f t="shared" si="34"/>
        <v>#N/A</v>
      </c>
      <c r="C132" s="593" t="e">
        <f t="shared" si="35"/>
        <v>#N/A</v>
      </c>
      <c r="D132" s="593" t="e">
        <f t="shared" si="36"/>
        <v>#N/A</v>
      </c>
      <c r="E132" s="593" t="e">
        <f t="shared" si="37"/>
        <v>#N/A</v>
      </c>
      <c r="F132" s="594" t="e">
        <f t="shared" si="38"/>
        <v>#N/A</v>
      </c>
      <c r="G132" s="595" t="e">
        <f t="shared" si="39"/>
        <v>#N/A</v>
      </c>
      <c r="H132" s="596" t="e">
        <f t="shared" si="40"/>
        <v>#N/A</v>
      </c>
    </row>
    <row r="133" spans="1:8">
      <c r="A133" s="606">
        <v>117</v>
      </c>
      <c r="B133" s="592" t="e">
        <f t="shared" si="34"/>
        <v>#N/A</v>
      </c>
      <c r="C133" s="593" t="e">
        <f t="shared" si="35"/>
        <v>#N/A</v>
      </c>
      <c r="D133" s="593" t="e">
        <f t="shared" si="36"/>
        <v>#N/A</v>
      </c>
      <c r="E133" s="593" t="e">
        <f t="shared" si="37"/>
        <v>#N/A</v>
      </c>
      <c r="F133" s="594" t="e">
        <f t="shared" si="38"/>
        <v>#N/A</v>
      </c>
      <c r="G133" s="592" t="e">
        <f t="shared" si="39"/>
        <v>#N/A</v>
      </c>
      <c r="H133" s="604" t="e">
        <f t="shared" si="40"/>
        <v>#N/A</v>
      </c>
    </row>
    <row r="134" spans="1:8" ht="15" customHeight="1">
      <c r="A134" s="606">
        <v>132</v>
      </c>
      <c r="B134" s="597" t="e">
        <f t="shared" si="34"/>
        <v>#N/A</v>
      </c>
      <c r="C134" s="598" t="e">
        <f t="shared" si="35"/>
        <v>#N/A</v>
      </c>
      <c r="D134" s="598" t="e">
        <f t="shared" si="36"/>
        <v>#N/A</v>
      </c>
      <c r="E134" s="598" t="e">
        <f t="shared" si="37"/>
        <v>#N/A</v>
      </c>
      <c r="F134" s="599" t="e">
        <f t="shared" si="38"/>
        <v>#N/A</v>
      </c>
      <c r="G134" s="597" t="e">
        <f t="shared" si="39"/>
        <v>#N/A</v>
      </c>
      <c r="H134" s="605" t="e">
        <f t="shared" si="40"/>
        <v>#N/A</v>
      </c>
    </row>
    <row r="135" spans="1:8" ht="15" customHeight="1"/>
    <row r="136" spans="1:8" ht="15" customHeight="1"/>
    <row r="137" spans="1:8" ht="15" customHeight="1"/>
    <row r="138" spans="1:8" ht="15" customHeight="1">
      <c r="H138" s="602" t="s">
        <v>332</v>
      </c>
    </row>
    <row r="139" spans="1:8" ht="15" customHeight="1">
      <c r="H139" s="602" t="s">
        <v>333</v>
      </c>
    </row>
    <row r="140" spans="1:8" ht="15.75">
      <c r="H140" s="602"/>
    </row>
    <row r="141" spans="1:8" ht="15.75">
      <c r="H141" s="602"/>
    </row>
    <row r="142" spans="1:8" ht="15.75">
      <c r="H142" s="602"/>
    </row>
    <row r="143" spans="1:8">
      <c r="H143" s="603" t="s">
        <v>334</v>
      </c>
    </row>
    <row r="144" spans="1:8" ht="15.75">
      <c r="H144" s="602"/>
    </row>
    <row r="145" spans="1:8" ht="16.5">
      <c r="A145" s="580" t="s">
        <v>324</v>
      </c>
      <c r="B145" s="581" t="s">
        <v>338</v>
      </c>
      <c r="C145" s="577"/>
      <c r="D145" s="577"/>
      <c r="F145" s="582"/>
      <c r="G145" s="579"/>
    </row>
    <row r="146" spans="1:8">
      <c r="A146" s="583" t="s">
        <v>325</v>
      </c>
      <c r="B146" s="584" t="s">
        <v>326</v>
      </c>
      <c r="C146" s="585" t="s">
        <v>327</v>
      </c>
      <c r="D146" s="584" t="s">
        <v>328</v>
      </c>
      <c r="E146" s="584" t="s">
        <v>329</v>
      </c>
      <c r="F146" s="584" t="s">
        <v>330</v>
      </c>
      <c r="G146" s="833" t="s">
        <v>331</v>
      </c>
      <c r="H146" s="834"/>
    </row>
    <row r="147" spans="1:8" ht="25.5">
      <c r="A147" s="606">
        <v>35</v>
      </c>
      <c r="B147" s="587" t="str">
        <f t="shared" ref="B147:B154" si="41">VLOOKUP(A147,JADWAL,4,FALSE)</f>
        <v>Metodologi Penelitian Pendidikan Agama Islam</v>
      </c>
      <c r="C147" s="588" t="str">
        <f t="shared" ref="C147:C154" si="42">VLOOKUP(A147,JADWAL,2,FALSE)</f>
        <v>PAI - 2C</v>
      </c>
      <c r="D147" s="588" t="str">
        <f t="shared" ref="D147:D154" si="43">VLOOKUP(A147,JADWAL,9,FALSE)</f>
        <v>Sabtu</v>
      </c>
      <c r="E147" s="771" t="str">
        <f t="shared" ref="E147:E154" si="44">VLOOKUP(A147,JADWAL,10,FALSE)</f>
        <v>10:15 - 12:15</v>
      </c>
      <c r="F147" s="589" t="str">
        <f t="shared" ref="F147:F154" si="45">VLOOKUP(A147,JADWAL,11,FALSE)</f>
        <v>R23</v>
      </c>
      <c r="G147" s="590" t="str">
        <f t="shared" ref="G147:G154" si="46">VLOOKUP(A147,JADWAL,6,FALSE)</f>
        <v>Dr. Hj. St. Mislikhah, M.Ag.</v>
      </c>
      <c r="H147" s="591" t="str">
        <f t="shared" ref="H147:H154" si="47">VLOOKUP(A147,JADWAL,7,FALSE)</f>
        <v>Dr. H. Hepni, S.Ag., MM.</v>
      </c>
    </row>
    <row r="148" spans="1:8" ht="25.5">
      <c r="A148" s="606">
        <v>38</v>
      </c>
      <c r="B148" s="592" t="str">
        <f t="shared" si="41"/>
        <v>SEJARAH SOSIAL PEMIKIRAN HUKUM ISLAM</v>
      </c>
      <c r="C148" s="593" t="str">
        <f t="shared" si="42"/>
        <v>HK - 2A</v>
      </c>
      <c r="D148" s="593" t="str">
        <f t="shared" si="43"/>
        <v>Jumat</v>
      </c>
      <c r="E148" s="772" t="str">
        <f t="shared" si="44"/>
        <v>15.45 - 17.45</v>
      </c>
      <c r="F148" s="594" t="str">
        <f t="shared" si="45"/>
        <v>R16</v>
      </c>
      <c r="G148" s="595" t="str">
        <f t="shared" si="46"/>
        <v>Dr. Ishaq, M.Ag.</v>
      </c>
      <c r="H148" s="596" t="str">
        <f t="shared" si="47"/>
        <v>Dr. H. Ahmad Junaidi, M.Ag.</v>
      </c>
    </row>
    <row r="149" spans="1:8" ht="25.5">
      <c r="A149" s="606">
        <v>44</v>
      </c>
      <c r="B149" s="592" t="str">
        <f t="shared" si="41"/>
        <v>METODE ISTINBATH HUKUM KELUARGA</v>
      </c>
      <c r="C149" s="593" t="str">
        <f t="shared" si="42"/>
        <v>HK - 2B</v>
      </c>
      <c r="D149" s="593" t="str">
        <f t="shared" si="43"/>
        <v>Jumat</v>
      </c>
      <c r="E149" s="593" t="str">
        <f t="shared" si="44"/>
        <v>18.30 - 20.30</v>
      </c>
      <c r="F149" s="594" t="str">
        <f t="shared" si="45"/>
        <v>RU22</v>
      </c>
      <c r="G149" s="595" t="str">
        <f t="shared" si="46"/>
        <v>Dr. H. Abdullah, S.Ag, M.HI</v>
      </c>
      <c r="H149" s="596" t="str">
        <f t="shared" si="47"/>
        <v>Dr. H. Abdul Haris, M.Ag.</v>
      </c>
    </row>
    <row r="150" spans="1:8" ht="25.5">
      <c r="A150" s="606">
        <v>46</v>
      </c>
      <c r="B150" s="592" t="str">
        <f t="shared" si="41"/>
        <v>SEJARAH SOSIAL PEMIKIRAN HUKUM ISLAM</v>
      </c>
      <c r="C150" s="593" t="str">
        <f t="shared" si="42"/>
        <v>HK - 2B</v>
      </c>
      <c r="D150" s="593" t="str">
        <f t="shared" si="43"/>
        <v>Sabtu</v>
      </c>
      <c r="E150" s="772" t="str">
        <f t="shared" si="44"/>
        <v>10.15 - 12.15</v>
      </c>
      <c r="F150" s="594" t="str">
        <f t="shared" si="45"/>
        <v>RU22</v>
      </c>
      <c r="G150" s="592" t="str">
        <f t="shared" si="46"/>
        <v>Dr. Ishaq, M.Ag.</v>
      </c>
      <c r="H150" s="604" t="str">
        <f t="shared" si="47"/>
        <v>Dr. H. Ahmad Junaidi, M.Ag.</v>
      </c>
    </row>
    <row r="151" spans="1:8">
      <c r="A151" s="606">
        <v>47</v>
      </c>
      <c r="B151" s="592" t="str">
        <f t="shared" si="41"/>
        <v>TESIS</v>
      </c>
      <c r="C151" s="593" t="str">
        <f t="shared" si="42"/>
        <v>HK - 4</v>
      </c>
      <c r="D151" s="593" t="str">
        <f t="shared" si="43"/>
        <v>Sabtu</v>
      </c>
      <c r="E151" s="772" t="str">
        <f t="shared" si="44"/>
        <v>12.30 - 14.30</v>
      </c>
      <c r="F151" s="594" t="str">
        <f t="shared" si="45"/>
        <v>R16</v>
      </c>
      <c r="G151" s="595" t="str">
        <f t="shared" si="46"/>
        <v>Kaprodi</v>
      </c>
      <c r="H151" s="596" t="str">
        <f t="shared" si="47"/>
        <v>Kaprodi</v>
      </c>
    </row>
    <row r="152" spans="1:8">
      <c r="A152" s="606">
        <v>49</v>
      </c>
      <c r="B152" s="592" t="str">
        <f t="shared" si="41"/>
        <v>Manajemen Perbankan Islam</v>
      </c>
      <c r="C152" s="593" t="str">
        <f t="shared" si="42"/>
        <v>ES - 2A</v>
      </c>
      <c r="D152" s="593" t="str">
        <f t="shared" si="43"/>
        <v>Jum'at</v>
      </c>
      <c r="E152" s="772" t="str">
        <f t="shared" si="44"/>
        <v>15.45 - 17.45</v>
      </c>
      <c r="F152" s="594" t="str">
        <f t="shared" si="45"/>
        <v>R15</v>
      </c>
      <c r="G152" s="595" t="str">
        <f t="shared" si="46"/>
        <v>Dr. H. Misbahul Munir, MM.</v>
      </c>
      <c r="H152" s="596" t="str">
        <f t="shared" si="47"/>
        <v>Dr. Abdul Rokhim, M.E.I.</v>
      </c>
    </row>
    <row r="153" spans="1:8">
      <c r="A153" s="606">
        <v>51</v>
      </c>
      <c r="B153" s="592" t="str">
        <f t="shared" si="41"/>
        <v>Lembaga Keuangan Syariah</v>
      </c>
      <c r="C153" s="593" t="str">
        <f t="shared" si="42"/>
        <v>ES - 2A</v>
      </c>
      <c r="D153" s="593" t="str">
        <f t="shared" si="43"/>
        <v>Sabtu</v>
      </c>
      <c r="E153" s="772" t="str">
        <f t="shared" si="44"/>
        <v>08.00 - 10.00</v>
      </c>
      <c r="F153" s="594" t="str">
        <f t="shared" si="45"/>
        <v>R15</v>
      </c>
      <c r="G153" s="592" t="str">
        <f t="shared" si="46"/>
        <v>Dr. Abdul Wadud Nafis, M.E.I.</v>
      </c>
      <c r="H153" s="604" t="str">
        <f t="shared" si="47"/>
        <v>Dr. Moch. Chotib, MM.</v>
      </c>
    </row>
    <row r="154" spans="1:8" ht="15" customHeight="1">
      <c r="A154" s="606">
        <v>54</v>
      </c>
      <c r="B154" s="597" t="str">
        <f t="shared" si="41"/>
        <v>Mikro Ekonomi Islam</v>
      </c>
      <c r="C154" s="598" t="str">
        <f t="shared" si="42"/>
        <v>ES - 2B</v>
      </c>
      <c r="D154" s="598" t="str">
        <f t="shared" si="43"/>
        <v>Jum’at</v>
      </c>
      <c r="E154" s="773" t="str">
        <f t="shared" si="44"/>
        <v>13.30 - 15.30</v>
      </c>
      <c r="F154" s="599" t="str">
        <f t="shared" si="45"/>
        <v>RU23</v>
      </c>
      <c r="G154" s="600" t="str">
        <f t="shared" si="46"/>
        <v>Dr. Fatkhurrozi, M.Si.</v>
      </c>
      <c r="H154" s="601" t="str">
        <f t="shared" si="47"/>
        <v>Dr. Moh. Haris Balady, S.E., M.M.</v>
      </c>
    </row>
    <row r="155" spans="1:8" ht="15" customHeight="1"/>
    <row r="156" spans="1:8" ht="15" customHeight="1"/>
    <row r="157" spans="1:8" ht="15" customHeight="1"/>
    <row r="158" spans="1:8" ht="15" customHeight="1">
      <c r="H158" s="602" t="s">
        <v>332</v>
      </c>
    </row>
    <row r="159" spans="1:8" ht="15" customHeight="1">
      <c r="H159" s="602" t="s">
        <v>333</v>
      </c>
    </row>
    <row r="160" spans="1:8" ht="15.75">
      <c r="H160" s="602"/>
    </row>
    <row r="161" spans="1:8" ht="15.75">
      <c r="H161" s="602"/>
    </row>
    <row r="162" spans="1:8" ht="15.75">
      <c r="H162" s="602"/>
    </row>
    <row r="163" spans="1:8">
      <c r="H163" s="603" t="s">
        <v>334</v>
      </c>
    </row>
    <row r="164" spans="1:8" ht="15.75">
      <c r="H164" s="602"/>
    </row>
    <row r="167" spans="1:8" ht="16.5">
      <c r="A167" s="580" t="s">
        <v>324</v>
      </c>
      <c r="B167" s="581" t="s">
        <v>59</v>
      </c>
      <c r="C167" s="577"/>
      <c r="D167" s="577"/>
      <c r="F167" s="582"/>
      <c r="G167" s="579"/>
    </row>
    <row r="168" spans="1:8">
      <c r="A168" s="583" t="s">
        <v>325</v>
      </c>
      <c r="B168" s="584" t="s">
        <v>326</v>
      </c>
      <c r="C168" s="585" t="s">
        <v>327</v>
      </c>
      <c r="D168" s="584" t="s">
        <v>328</v>
      </c>
      <c r="E168" s="584" t="s">
        <v>329</v>
      </c>
      <c r="F168" s="584" t="s">
        <v>330</v>
      </c>
      <c r="G168" s="833" t="s">
        <v>331</v>
      </c>
      <c r="H168" s="834"/>
    </row>
    <row r="169" spans="1:8" ht="38.25">
      <c r="A169" s="606">
        <v>1</v>
      </c>
      <c r="B169" s="587" t="str">
        <f t="shared" ref="B169:B174" si="48">VLOOKUP(A169,JADWAL,4,FALSE)</f>
        <v>Manajemen Sumber Daya Pendidikan dan Tenaga Kependidikan</v>
      </c>
      <c r="C169" s="588" t="str">
        <f t="shared" ref="C169:C174" si="49">VLOOKUP(A169,JADWAL,2,FALSE)</f>
        <v>MPI - 2A</v>
      </c>
      <c r="D169" s="588" t="str">
        <f t="shared" ref="D169:D174" si="50">VLOOKUP(A169,JADWAL,9,FALSE)</f>
        <v>Selasa</v>
      </c>
      <c r="E169" s="771" t="str">
        <f t="shared" ref="E169:E174" si="51">VLOOKUP(A169,JADWAL,10,FALSE)</f>
        <v>13.30 - 15.30</v>
      </c>
      <c r="F169" s="589" t="str">
        <f t="shared" ref="F169:F174" si="52">VLOOKUP(A169,JADWAL,11,FALSE)</f>
        <v>R16</v>
      </c>
      <c r="G169" s="587" t="str">
        <f>VLOOKUP(A169,JADWAL,6,FALSE)</f>
        <v>Prof. Dr. H. Babun Suharto, SE., MM.</v>
      </c>
      <c r="H169" s="607" t="str">
        <f>VLOOKUP(A169,JADWAL,7,FALSE)</f>
        <v>Dr. H. Sofyan Tsauri, MM.</v>
      </c>
    </row>
    <row r="170" spans="1:8">
      <c r="A170" s="606">
        <v>20</v>
      </c>
      <c r="B170" s="592" t="str">
        <f t="shared" si="48"/>
        <v>Studi Hadits</v>
      </c>
      <c r="C170" s="593" t="str">
        <f t="shared" si="49"/>
        <v>PAI - 2B</v>
      </c>
      <c r="D170" s="593" t="str">
        <f t="shared" si="50"/>
        <v>Sabtu</v>
      </c>
      <c r="E170" s="593" t="str">
        <f t="shared" si="51"/>
        <v>15.15 - 17.15</v>
      </c>
      <c r="F170" s="594" t="str">
        <f t="shared" si="52"/>
        <v>R14</v>
      </c>
      <c r="G170" s="592" t="str">
        <f>VLOOKUP(A170,JADWAL,6,FALSE)</f>
        <v>Dr. H. Aminullah, M.Ag.</v>
      </c>
      <c r="H170" s="604" t="str">
        <f>VLOOKUP(A170,JADWAL,7,FALSE)</f>
        <v>Dr. H. Kasman, M.Fil.I.</v>
      </c>
    </row>
    <row r="171" spans="1:8" ht="25.5">
      <c r="A171" s="606">
        <v>21</v>
      </c>
      <c r="B171" s="592" t="str">
        <f t="shared" si="48"/>
        <v>Pengembangan Kurikulum PAI</v>
      </c>
      <c r="C171" s="593" t="str">
        <f t="shared" si="49"/>
        <v>PAI - 2A</v>
      </c>
      <c r="D171" s="593" t="str">
        <f t="shared" si="50"/>
        <v>Rabu</v>
      </c>
      <c r="E171" s="772" t="str">
        <f t="shared" si="51"/>
        <v>13:30 - 15:30</v>
      </c>
      <c r="F171" s="594" t="str">
        <f t="shared" si="52"/>
        <v>R15</v>
      </c>
      <c r="G171" s="592" t="str">
        <f>VLOOKUP(A171,JADWAL,6,FALSE)</f>
        <v>Prof. Dr. Hj. Titiek Rohanah Hidayati, M.Pd.</v>
      </c>
      <c r="H171" s="604" t="str">
        <f>VLOOKUP(A171,JADWAL,7,FALSE)</f>
        <v>Dr. Hj. Mukni’ah, M.Pd.I.</v>
      </c>
    </row>
    <row r="172" spans="1:8">
      <c r="A172" s="606">
        <v>25</v>
      </c>
      <c r="B172" s="592" t="str">
        <f t="shared" si="48"/>
        <v>Studi Hadits</v>
      </c>
      <c r="C172" s="593" t="str">
        <f t="shared" si="49"/>
        <v>PAI - 2A</v>
      </c>
      <c r="D172" s="593" t="str">
        <f t="shared" si="50"/>
        <v>Kamis</v>
      </c>
      <c r="E172" s="593" t="str">
        <f t="shared" si="51"/>
        <v>18.30 - 20.30</v>
      </c>
      <c r="F172" s="594" t="str">
        <f t="shared" si="52"/>
        <v>R15</v>
      </c>
      <c r="G172" s="592" t="str">
        <f t="shared" ref="G172:G174" si="53">VLOOKUP(A172,JADWAL,6,FALSE)</f>
        <v>Dr. H. Kasman, M.Fil.I.</v>
      </c>
      <c r="H172" s="604" t="str">
        <f t="shared" ref="H172:H174" si="54">VLOOKUP(A172,JADWAL,7,FALSE)</f>
        <v>Dr. H. Aminullah, M.Ag.</v>
      </c>
    </row>
    <row r="173" spans="1:8">
      <c r="A173" s="606">
        <v>28</v>
      </c>
      <c r="B173" s="592" t="str">
        <f t="shared" si="48"/>
        <v>Studi Mandiri</v>
      </c>
      <c r="C173" s="593" t="str">
        <f t="shared" si="49"/>
        <v>PAI - 2B</v>
      </c>
      <c r="D173" s="593" t="str">
        <f t="shared" si="50"/>
        <v>Sabtu</v>
      </c>
      <c r="E173" s="772" t="str">
        <f t="shared" si="51"/>
        <v>08:00 - 10:00</v>
      </c>
      <c r="F173" s="594" t="str">
        <f t="shared" si="52"/>
        <v>R14</v>
      </c>
      <c r="G173" s="592" t="str">
        <f t="shared" si="53"/>
        <v>Dr. Mashudi, M.Pd.</v>
      </c>
      <c r="H173" s="604" t="str">
        <f t="shared" si="54"/>
        <v>Dr. Hj. St. Mislikhah, M.Ag.</v>
      </c>
    </row>
    <row r="174" spans="1:8" ht="25.5">
      <c r="A174" s="606">
        <v>29</v>
      </c>
      <c r="B174" s="597" t="str">
        <f t="shared" si="48"/>
        <v>Pengembangan Kurikulum PAI</v>
      </c>
      <c r="C174" s="598" t="str">
        <f t="shared" si="49"/>
        <v>PAI - 2B</v>
      </c>
      <c r="D174" s="598" t="str">
        <f t="shared" si="50"/>
        <v>Sabtu</v>
      </c>
      <c r="E174" s="773" t="str">
        <f t="shared" si="51"/>
        <v>10:15 - 12:15</v>
      </c>
      <c r="F174" s="599" t="str">
        <f t="shared" si="52"/>
        <v>R14</v>
      </c>
      <c r="G174" s="597" t="str">
        <f t="shared" si="53"/>
        <v>Prof. Dr. Hj. Titiek Rohanah Hidayati, M.Pd.</v>
      </c>
      <c r="H174" s="605" t="str">
        <f t="shared" si="54"/>
        <v>Dr. Dyah Nawangsari, M.Ag.</v>
      </c>
    </row>
    <row r="175" spans="1:8" ht="15" customHeight="1"/>
    <row r="176" spans="1:8" ht="15" customHeight="1"/>
    <row r="177" spans="1:8" ht="15" customHeight="1"/>
    <row r="178" spans="1:8" ht="15" customHeight="1"/>
    <row r="179" spans="1:8" ht="15" customHeight="1">
      <c r="H179" s="602" t="s">
        <v>332</v>
      </c>
    </row>
    <row r="180" spans="1:8" ht="15" customHeight="1">
      <c r="H180" s="602" t="s">
        <v>333</v>
      </c>
    </row>
    <row r="181" spans="1:8" ht="15.75">
      <c r="H181" s="602"/>
    </row>
    <row r="182" spans="1:8" ht="15.75">
      <c r="H182" s="602"/>
    </row>
    <row r="183" spans="1:8" ht="15.75">
      <c r="H183" s="602"/>
    </row>
    <row r="184" spans="1:8">
      <c r="H184" s="603" t="s">
        <v>334</v>
      </c>
    </row>
    <row r="185" spans="1:8" ht="15.75">
      <c r="H185" s="602"/>
    </row>
    <row r="190" spans="1:8" ht="16.5">
      <c r="A190" s="580" t="s">
        <v>324</v>
      </c>
      <c r="B190" s="581" t="s">
        <v>339</v>
      </c>
      <c r="C190" s="577"/>
      <c r="D190" s="577"/>
      <c r="F190" s="582"/>
      <c r="G190" s="579"/>
    </row>
    <row r="191" spans="1:8">
      <c r="A191" s="583" t="s">
        <v>325</v>
      </c>
      <c r="B191" s="584" t="s">
        <v>326</v>
      </c>
      <c r="C191" s="585" t="s">
        <v>327</v>
      </c>
      <c r="D191" s="584" t="s">
        <v>328</v>
      </c>
      <c r="E191" s="584" t="s">
        <v>329</v>
      </c>
      <c r="F191" s="584" t="s">
        <v>330</v>
      </c>
      <c r="G191" s="833" t="s">
        <v>331</v>
      </c>
      <c r="H191" s="834"/>
    </row>
    <row r="192" spans="1:8" ht="25.5">
      <c r="A192" s="606">
        <v>10</v>
      </c>
      <c r="B192" s="587" t="str">
        <f t="shared" ref="B192:B198" si="55">VLOOKUP(A192,JADWAL,4,FALSE)</f>
        <v>Manajemen Kurikulum dan Pembelajaran</v>
      </c>
      <c r="C192" s="588" t="str">
        <f t="shared" ref="C192:C198" si="56">VLOOKUP(A192,JADWAL,2,FALSE)</f>
        <v>MPI - 2B</v>
      </c>
      <c r="D192" s="588" t="str">
        <f t="shared" ref="D192:D198" si="57">VLOOKUP(A192,JADWAL,9,FALSE)</f>
        <v>Sabtu</v>
      </c>
      <c r="E192" s="588" t="str">
        <f t="shared" ref="E192:E198" si="58">VLOOKUP(A192,JADWAL,10,FALSE)</f>
        <v>10.00 - 12.00</v>
      </c>
      <c r="F192" s="589" t="str">
        <f t="shared" ref="F192:F198" si="59">VLOOKUP(A192,JADWAL,11,FALSE)</f>
        <v>R11</v>
      </c>
      <c r="G192" s="587" t="str">
        <f>VLOOKUP(A192,JADWAL,6,FALSE)</f>
        <v>Prof. Dr. Hj. Titiek Rohanah Hidayati, M.Pd.</v>
      </c>
      <c r="H192" s="607" t="str">
        <f>VLOOKUP(A192,JADWAL,7,FALSE)</f>
        <v>H. Moch. Imam Machfudi, S.S, M.Pd., Ph.D.</v>
      </c>
    </row>
    <row r="193" spans="1:8" ht="25.5">
      <c r="A193" s="606">
        <v>44</v>
      </c>
      <c r="B193" s="592" t="str">
        <f t="shared" si="55"/>
        <v>METODE ISTINBATH HUKUM KELUARGA</v>
      </c>
      <c r="C193" s="593" t="str">
        <f t="shared" si="56"/>
        <v>HK - 2B</v>
      </c>
      <c r="D193" s="593" t="str">
        <f t="shared" si="57"/>
        <v>Jumat</v>
      </c>
      <c r="E193" s="593" t="str">
        <f t="shared" si="58"/>
        <v>18.30 - 20.30</v>
      </c>
      <c r="F193" s="594" t="str">
        <f t="shared" si="59"/>
        <v>RU22</v>
      </c>
      <c r="G193" s="592" t="str">
        <f>VLOOKUP(A193,JADWAL,6,FALSE)</f>
        <v>Dr. H. Abdullah, S.Ag, M.HI</v>
      </c>
      <c r="H193" s="604" t="str">
        <f>VLOOKUP(A193,JADWAL,7,FALSE)</f>
        <v>Dr. H. Abdul Haris, M.Ag.</v>
      </c>
    </row>
    <row r="194" spans="1:8">
      <c r="A194" s="606">
        <v>54</v>
      </c>
      <c r="B194" s="592" t="str">
        <f t="shared" si="55"/>
        <v>Mikro Ekonomi Islam</v>
      </c>
      <c r="C194" s="593" t="str">
        <f t="shared" si="56"/>
        <v>ES - 2B</v>
      </c>
      <c r="D194" s="593" t="str">
        <f t="shared" si="57"/>
        <v>Jum’at</v>
      </c>
      <c r="E194" s="772" t="str">
        <f t="shared" si="58"/>
        <v>13.30 - 15.30</v>
      </c>
      <c r="F194" s="594" t="str">
        <f t="shared" si="59"/>
        <v>RU23</v>
      </c>
      <c r="G194" s="592" t="str">
        <f>VLOOKUP(A194,JADWAL,6,FALSE)</f>
        <v>Dr. Fatkhurrozi, M.Si.</v>
      </c>
      <c r="H194" s="604" t="str">
        <f>VLOOKUP(A194,JADWAL,7,FALSE)</f>
        <v>Dr. Moh. Haris Balady, S.E., M.M.</v>
      </c>
    </row>
    <row r="195" spans="1:8">
      <c r="A195" s="606">
        <v>113</v>
      </c>
      <c r="B195" s="592" t="e">
        <f t="shared" si="55"/>
        <v>#N/A</v>
      </c>
      <c r="C195" s="593" t="e">
        <f t="shared" si="56"/>
        <v>#N/A</v>
      </c>
      <c r="D195" s="593" t="e">
        <f t="shared" si="57"/>
        <v>#N/A</v>
      </c>
      <c r="E195" s="593" t="e">
        <f t="shared" si="58"/>
        <v>#N/A</v>
      </c>
      <c r="F195" s="594" t="e">
        <f t="shared" si="59"/>
        <v>#N/A</v>
      </c>
      <c r="G195" s="595" t="e">
        <f t="shared" ref="G195:G196" si="60">VLOOKUP(A195,JADWAL,6,FALSE)</f>
        <v>#N/A</v>
      </c>
      <c r="H195" s="596" t="e">
        <f t="shared" ref="H195:H196" si="61">VLOOKUP(A195,JADWAL,7,FALSE)</f>
        <v>#N/A</v>
      </c>
    </row>
    <row r="196" spans="1:8">
      <c r="A196" s="606">
        <v>117</v>
      </c>
      <c r="B196" s="592" t="e">
        <f t="shared" si="55"/>
        <v>#N/A</v>
      </c>
      <c r="C196" s="593" t="e">
        <f t="shared" si="56"/>
        <v>#N/A</v>
      </c>
      <c r="D196" s="593" t="e">
        <f t="shared" si="57"/>
        <v>#N/A</v>
      </c>
      <c r="E196" s="593" t="e">
        <f t="shared" si="58"/>
        <v>#N/A</v>
      </c>
      <c r="F196" s="594" t="e">
        <f t="shared" si="59"/>
        <v>#N/A</v>
      </c>
      <c r="G196" s="595" t="e">
        <f t="shared" si="60"/>
        <v>#N/A</v>
      </c>
      <c r="H196" s="596" t="e">
        <f t="shared" si="61"/>
        <v>#N/A</v>
      </c>
    </row>
    <row r="197" spans="1:8">
      <c r="A197" s="606">
        <v>118</v>
      </c>
      <c r="B197" s="592" t="e">
        <f t="shared" si="55"/>
        <v>#N/A</v>
      </c>
      <c r="C197" s="593" t="e">
        <f t="shared" si="56"/>
        <v>#N/A</v>
      </c>
      <c r="D197" s="593" t="e">
        <f t="shared" si="57"/>
        <v>#N/A</v>
      </c>
      <c r="E197" s="593" t="e">
        <f t="shared" si="58"/>
        <v>#N/A</v>
      </c>
      <c r="F197" s="594" t="e">
        <f t="shared" si="59"/>
        <v>#N/A</v>
      </c>
      <c r="G197" s="592" t="e">
        <f>VLOOKUP(A197,JADWAL,6,FALSE)</f>
        <v>#N/A</v>
      </c>
      <c r="H197" s="604" t="e">
        <f>VLOOKUP(A197,JADWAL,7,FALSE)</f>
        <v>#N/A</v>
      </c>
    </row>
    <row r="198" spans="1:8">
      <c r="A198" s="606">
        <v>120</v>
      </c>
      <c r="B198" s="597" t="e">
        <f t="shared" si="55"/>
        <v>#N/A</v>
      </c>
      <c r="C198" s="598" t="e">
        <f t="shared" si="56"/>
        <v>#N/A</v>
      </c>
      <c r="D198" s="598" t="e">
        <f t="shared" si="57"/>
        <v>#N/A</v>
      </c>
      <c r="E198" s="598" t="e">
        <f t="shared" si="58"/>
        <v>#N/A</v>
      </c>
      <c r="F198" s="599" t="e">
        <f t="shared" si="59"/>
        <v>#N/A</v>
      </c>
      <c r="G198" s="597" t="e">
        <f t="shared" ref="G198" si="62">VLOOKUP(A198,JADWAL,6,FALSE)</f>
        <v>#N/A</v>
      </c>
      <c r="H198" s="605" t="e">
        <f t="shared" ref="H198" si="63">VLOOKUP(A198,JADWAL,7,FALSE)</f>
        <v>#N/A</v>
      </c>
    </row>
    <row r="199" spans="1:8" ht="15" customHeight="1"/>
    <row r="200" spans="1:8" ht="15" customHeight="1"/>
    <row r="201" spans="1:8" ht="15" customHeight="1"/>
    <row r="202" spans="1:8" ht="15" customHeight="1"/>
    <row r="203" spans="1:8" ht="15" customHeight="1">
      <c r="H203" s="602" t="s">
        <v>332</v>
      </c>
    </row>
    <row r="204" spans="1:8" ht="15" customHeight="1">
      <c r="H204" s="602" t="s">
        <v>333</v>
      </c>
    </row>
    <row r="205" spans="1:8" ht="15.75">
      <c r="H205" s="602"/>
    </row>
    <row r="206" spans="1:8" ht="15.75">
      <c r="H206" s="602"/>
    </row>
    <row r="207" spans="1:8" ht="15.75">
      <c r="H207" s="602"/>
    </row>
    <row r="208" spans="1:8">
      <c r="H208" s="603" t="s">
        <v>334</v>
      </c>
    </row>
    <row r="209" spans="1:8" ht="15.75">
      <c r="H209" s="602"/>
    </row>
    <row r="213" spans="1:8" ht="15.75">
      <c r="H213" s="602"/>
    </row>
    <row r="214" spans="1:8" ht="16.5">
      <c r="A214" s="580" t="s">
        <v>324</v>
      </c>
      <c r="B214" s="581" t="s">
        <v>169</v>
      </c>
      <c r="C214" s="577"/>
      <c r="D214" s="577"/>
      <c r="F214" s="582"/>
      <c r="G214" s="579"/>
    </row>
    <row r="215" spans="1:8">
      <c r="A215" s="583" t="s">
        <v>325</v>
      </c>
      <c r="B215" s="584" t="s">
        <v>326</v>
      </c>
      <c r="C215" s="585" t="s">
        <v>327</v>
      </c>
      <c r="D215" s="584" t="s">
        <v>328</v>
      </c>
      <c r="E215" s="584" t="s">
        <v>329</v>
      </c>
      <c r="F215" s="584" t="s">
        <v>330</v>
      </c>
      <c r="G215" s="833" t="s">
        <v>331</v>
      </c>
      <c r="H215" s="834"/>
    </row>
    <row r="216" spans="1:8">
      <c r="A216" s="606">
        <v>15</v>
      </c>
      <c r="B216" s="587" t="str">
        <f t="shared" ref="B216:B221" si="64">VLOOKUP(A216,JADWAL,4,FALSE)</f>
        <v>Studi Hadits</v>
      </c>
      <c r="C216" s="588" t="str">
        <f t="shared" ref="C216:C221" si="65">VLOOKUP(A216,JADWAL,2,FALSE)</f>
        <v>MPI - 2C</v>
      </c>
      <c r="D216" s="588" t="str">
        <f t="shared" ref="D216:D221" si="66">VLOOKUP(A216,JADWAL,9,FALSE)</f>
        <v>Sabtu</v>
      </c>
      <c r="E216" s="588" t="str">
        <f t="shared" ref="E216:E221" si="67">VLOOKUP(A216,JADWAL,10,FALSE)</f>
        <v>10.00 - 12.00</v>
      </c>
      <c r="F216" s="589" t="str">
        <f t="shared" ref="F216:F221" si="68">VLOOKUP(A216,JADWAL,11,FALSE)</f>
        <v>R12</v>
      </c>
      <c r="G216" s="590" t="str">
        <f>VLOOKUP(A216,JADWAL,6,FALSE)</f>
        <v>Dr. H. Aminullah, M.Ag.</v>
      </c>
      <c r="H216" s="591" t="str">
        <f>VLOOKUP(A216,JADWAL,7,FALSE)</f>
        <v>Dr. Uun Yusufa, MA.</v>
      </c>
    </row>
    <row r="217" spans="1:8">
      <c r="A217" s="606">
        <v>56</v>
      </c>
      <c r="B217" s="592" t="str">
        <f t="shared" si="64"/>
        <v>Manajemen Perbankan Islam</v>
      </c>
      <c r="C217" s="593" t="str">
        <f t="shared" si="65"/>
        <v>ES - 2B</v>
      </c>
      <c r="D217" s="593" t="str">
        <f t="shared" si="66"/>
        <v>Jum’at</v>
      </c>
      <c r="E217" s="772" t="str">
        <f t="shared" si="67"/>
        <v>18.30 - 20.30</v>
      </c>
      <c r="F217" s="594" t="str">
        <f t="shared" si="68"/>
        <v>RU23</v>
      </c>
      <c r="G217" s="595" t="str">
        <f>VLOOKUP(A217,JADWAL,6,FALSE)</f>
        <v>Dr. H. Misbahul Munir, MM.</v>
      </c>
      <c r="H217" s="596" t="str">
        <f>VLOOKUP(A217,JADWAL,7,FALSE)</f>
        <v>Dr. Abdul Rokhim, M.E.I.</v>
      </c>
    </row>
    <row r="218" spans="1:8">
      <c r="A218" s="606">
        <v>62</v>
      </c>
      <c r="B218" s="592" t="str">
        <f t="shared" si="64"/>
        <v>Metodologi Penelitian Ekonomi</v>
      </c>
      <c r="C218" s="593" t="str">
        <f t="shared" si="65"/>
        <v>ES - 2C</v>
      </c>
      <c r="D218" s="593" t="str">
        <f t="shared" si="66"/>
        <v>Jum’at</v>
      </c>
      <c r="E218" s="772" t="str">
        <f t="shared" si="67"/>
        <v>18.30 - 20.30</v>
      </c>
      <c r="F218" s="594" t="str">
        <f t="shared" si="68"/>
        <v>RU24</v>
      </c>
      <c r="G218" s="595" t="str">
        <f t="shared" ref="G218:G220" si="69">VLOOKUP(A218,JADWAL,6,FALSE)</f>
        <v>Dr. Imam Suroso, SE, M.Si.</v>
      </c>
      <c r="H218" s="596" t="str">
        <f t="shared" ref="H218:H221" si="70">VLOOKUP(A218,JADWAL,7,FALSE)</f>
        <v>Dr. H. Misbahul Munir, MM.</v>
      </c>
    </row>
    <row r="219" spans="1:8">
      <c r="A219" s="606">
        <v>65</v>
      </c>
      <c r="B219" s="592" t="str">
        <f t="shared" si="64"/>
        <v>Lembaga Keuangan Syariah</v>
      </c>
      <c r="C219" s="593" t="str">
        <f t="shared" si="65"/>
        <v>ES - 2C</v>
      </c>
      <c r="D219" s="593" t="str">
        <f t="shared" si="66"/>
        <v>Sabtu</v>
      </c>
      <c r="E219" s="593" t="str">
        <f t="shared" si="67"/>
        <v>13.30 - 15.30</v>
      </c>
      <c r="F219" s="594" t="str">
        <f t="shared" si="68"/>
        <v>RU24</v>
      </c>
      <c r="G219" s="592" t="str">
        <f>VLOOKUP(A219,JADWAL,6,FALSE)</f>
        <v>Dr. Abdul Wadud Nafis, M.E.I.</v>
      </c>
      <c r="H219" s="604" t="str">
        <f>VLOOKUP(A219,JADWAL,7,FALSE)</f>
        <v>Dr. Moch. Chotib, MM.</v>
      </c>
    </row>
    <row r="220" spans="1:8" ht="25.5">
      <c r="A220" s="606">
        <v>72</v>
      </c>
      <c r="B220" s="592" t="str">
        <f t="shared" si="64"/>
        <v>PENGEMBANGAN BAHAN AJAR BAHASA INDONESIA MI</v>
      </c>
      <c r="C220" s="593" t="str">
        <f t="shared" si="65"/>
        <v>PGMI - 2</v>
      </c>
      <c r="D220" s="593" t="str">
        <f t="shared" si="66"/>
        <v>Jumat</v>
      </c>
      <c r="E220" s="772" t="str">
        <f t="shared" si="67"/>
        <v>13.30 - 15.30</v>
      </c>
      <c r="F220" s="594" t="str">
        <f t="shared" si="68"/>
        <v>R25</v>
      </c>
      <c r="G220" s="595" t="str">
        <f t="shared" si="69"/>
        <v>Dr. Hj. St. Mislikhah, M.Ag.</v>
      </c>
      <c r="H220" s="596" t="str">
        <f t="shared" si="70"/>
        <v>Dr. Khotibul Umam, M.A.</v>
      </c>
    </row>
    <row r="221" spans="1:8" ht="25.5">
      <c r="A221" s="606">
        <v>74</v>
      </c>
      <c r="B221" s="597" t="str">
        <f t="shared" si="64"/>
        <v>ANALISIS STRATEGI PEMBELAJARAN TEMATIK TERPADU</v>
      </c>
      <c r="C221" s="598" t="str">
        <f t="shared" si="65"/>
        <v>PGMI - 2</v>
      </c>
      <c r="D221" s="598" t="str">
        <f t="shared" si="66"/>
        <v>Jumat</v>
      </c>
      <c r="E221" s="773" t="str">
        <f t="shared" si="67"/>
        <v>18.30 - 20.30</v>
      </c>
      <c r="F221" s="599" t="str">
        <f t="shared" si="68"/>
        <v>R25</v>
      </c>
      <c r="G221" s="597" t="str">
        <f>VLOOKUP(A221,JADWAL,6,FALSE)</f>
        <v>Dr. Hj. Mukni’ah, M.Pd.I.</v>
      </c>
      <c r="H221" s="605" t="str">
        <f t="shared" si="70"/>
        <v>Dr. H. Abd. Muhith, M.Pd.I</v>
      </c>
    </row>
    <row r="222" spans="1:8" ht="15" customHeight="1"/>
    <row r="223" spans="1:8" ht="15" customHeight="1"/>
    <row r="224" spans="1:8" ht="15" customHeight="1"/>
    <row r="225" spans="1:8" ht="15" customHeight="1"/>
    <row r="226" spans="1:8" ht="15" customHeight="1">
      <c r="H226" s="602" t="s">
        <v>332</v>
      </c>
    </row>
    <row r="227" spans="1:8" ht="15" customHeight="1">
      <c r="H227" s="602" t="s">
        <v>333</v>
      </c>
    </row>
    <row r="228" spans="1:8" ht="15.75">
      <c r="H228" s="602"/>
    </row>
    <row r="229" spans="1:8" ht="15.75">
      <c r="H229" s="602"/>
    </row>
    <row r="230" spans="1:8" ht="15.75">
      <c r="H230" s="602"/>
    </row>
    <row r="231" spans="1:8">
      <c r="H231" s="603" t="s">
        <v>334</v>
      </c>
    </row>
    <row r="232" spans="1:8" ht="15.75">
      <c r="H232" s="602"/>
    </row>
    <row r="236" spans="1:8" ht="15.75">
      <c r="H236" s="602"/>
    </row>
    <row r="237" spans="1:8" ht="16.5">
      <c r="A237" s="580" t="s">
        <v>324</v>
      </c>
      <c r="B237" s="581" t="s">
        <v>236</v>
      </c>
      <c r="C237" s="577"/>
      <c r="D237" s="577"/>
      <c r="F237" s="582"/>
      <c r="G237" s="579"/>
    </row>
    <row r="238" spans="1:8">
      <c r="A238" s="583" t="s">
        <v>325</v>
      </c>
      <c r="B238" s="584" t="s">
        <v>326</v>
      </c>
      <c r="C238" s="585" t="s">
        <v>327</v>
      </c>
      <c r="D238" s="584" t="s">
        <v>328</v>
      </c>
      <c r="E238" s="584" t="s">
        <v>329</v>
      </c>
      <c r="F238" s="584" t="s">
        <v>330</v>
      </c>
      <c r="G238" s="833" t="s">
        <v>331</v>
      </c>
      <c r="H238" s="834"/>
    </row>
    <row r="239" spans="1:8" ht="25.5">
      <c r="A239" s="606">
        <v>87</v>
      </c>
      <c r="B239" s="587" t="str">
        <f t="shared" ref="B239:B246" si="71">VLOOKUP(A239,JADWAL,4,FALSE)</f>
        <v>Kepemimpinan Spiritual dalam Pendidikan Islam</v>
      </c>
      <c r="C239" s="588" t="str">
        <f t="shared" ref="C239:C246" si="72">VLOOKUP(A239,JADWAL,2,FALSE)</f>
        <v>MPI3 - 2A</v>
      </c>
      <c r="D239" s="588" t="str">
        <f t="shared" ref="D239:D246" si="73">VLOOKUP(A239,JADWAL,9,FALSE)</f>
        <v>Jum'at</v>
      </c>
      <c r="E239" s="771" t="str">
        <f t="shared" ref="E239:E246" si="74">VLOOKUP(A239,JADWAL,10,FALSE)</f>
        <v>15.30 - 17.30</v>
      </c>
      <c r="F239" s="589" t="str">
        <f t="shared" ref="F239:F246" si="75">VLOOKUP(A239,JADWAL,11,FALSE)</f>
        <v>RS3 - 2</v>
      </c>
      <c r="G239" s="587" t="str">
        <f>VLOOKUP(A239,JADWAL,6,FALSE)</f>
        <v>Prof. Dr. H. Abd. Halim Soebahar, M.A.</v>
      </c>
      <c r="H239" s="607" t="str">
        <f t="shared" ref="H239:H245" si="76">VLOOKUP(A239,JADWAL,7,FALSE)</f>
        <v>Prof. Dr. H. Moh. Khusnuridlo, M.Pd.</v>
      </c>
    </row>
    <row r="240" spans="1:8" ht="18.75" customHeight="1">
      <c r="A240" s="606">
        <v>88</v>
      </c>
      <c r="B240" s="592" t="str">
        <f t="shared" si="71"/>
        <v>Analisis Kebijakan Pendidikan Islam</v>
      </c>
      <c r="C240" s="593" t="str">
        <f t="shared" si="72"/>
        <v>MPI3 - 2A</v>
      </c>
      <c r="D240" s="593" t="str">
        <f t="shared" si="73"/>
        <v>Sabtu</v>
      </c>
      <c r="E240" s="772" t="str">
        <f t="shared" si="74"/>
        <v>08.00 - 10.00</v>
      </c>
      <c r="F240" s="594" t="str">
        <f t="shared" si="75"/>
        <v>RS3 - 2</v>
      </c>
      <c r="G240" s="592" t="str">
        <f>VLOOKUP(A240,JADWAL,6,FALSE)</f>
        <v>Prof. Dr. H. Abd. Halim Soebahar, M.A.</v>
      </c>
      <c r="H240" s="604" t="str">
        <f t="shared" si="76"/>
        <v>Dr. Hj. St. Rodliyah, M.Pd.</v>
      </c>
    </row>
    <row r="241" spans="1:8">
      <c r="A241" s="606">
        <v>91</v>
      </c>
      <c r="B241" s="592" t="e">
        <f t="shared" si="71"/>
        <v>#N/A</v>
      </c>
      <c r="C241" s="593" t="e">
        <f t="shared" si="72"/>
        <v>#N/A</v>
      </c>
      <c r="D241" s="593" t="e">
        <f t="shared" si="73"/>
        <v>#N/A</v>
      </c>
      <c r="E241" s="593" t="e">
        <f t="shared" si="74"/>
        <v>#N/A</v>
      </c>
      <c r="F241" s="594" t="e">
        <f t="shared" si="75"/>
        <v>#N/A</v>
      </c>
      <c r="G241" s="595" t="e">
        <f t="shared" ref="G241:G245" si="77">VLOOKUP(A241,JADWAL,6,FALSE)</f>
        <v>#N/A</v>
      </c>
      <c r="H241" s="596" t="e">
        <f t="shared" si="76"/>
        <v>#N/A</v>
      </c>
    </row>
    <row r="242" spans="1:8">
      <c r="A242" s="606">
        <v>93</v>
      </c>
      <c r="B242" s="592" t="e">
        <f t="shared" si="71"/>
        <v>#N/A</v>
      </c>
      <c r="C242" s="593" t="e">
        <f t="shared" si="72"/>
        <v>#N/A</v>
      </c>
      <c r="D242" s="593" t="e">
        <f t="shared" si="73"/>
        <v>#N/A</v>
      </c>
      <c r="E242" s="593" t="e">
        <f t="shared" si="74"/>
        <v>#N/A</v>
      </c>
      <c r="F242" s="594" t="e">
        <f t="shared" si="75"/>
        <v>#N/A</v>
      </c>
      <c r="G242" s="595" t="e">
        <f t="shared" si="77"/>
        <v>#N/A</v>
      </c>
      <c r="H242" s="596" t="e">
        <f t="shared" si="76"/>
        <v>#N/A</v>
      </c>
    </row>
    <row r="243" spans="1:8" ht="15.75" customHeight="1">
      <c r="A243" s="606">
        <v>94</v>
      </c>
      <c r="B243" s="592" t="e">
        <f t="shared" si="71"/>
        <v>#N/A</v>
      </c>
      <c r="C243" s="593" t="e">
        <f t="shared" si="72"/>
        <v>#N/A</v>
      </c>
      <c r="D243" s="593" t="e">
        <f t="shared" si="73"/>
        <v>#N/A</v>
      </c>
      <c r="E243" s="593" t="e">
        <f t="shared" si="74"/>
        <v>#N/A</v>
      </c>
      <c r="F243" s="594" t="e">
        <f t="shared" si="75"/>
        <v>#N/A</v>
      </c>
      <c r="G243" s="592" t="e">
        <f t="shared" si="77"/>
        <v>#N/A</v>
      </c>
      <c r="H243" s="604" t="e">
        <f t="shared" si="76"/>
        <v>#N/A</v>
      </c>
    </row>
    <row r="244" spans="1:8">
      <c r="A244" s="606">
        <v>95</v>
      </c>
      <c r="B244" s="592" t="e">
        <f t="shared" si="71"/>
        <v>#N/A</v>
      </c>
      <c r="C244" s="593" t="e">
        <f t="shared" si="72"/>
        <v>#N/A</v>
      </c>
      <c r="D244" s="593" t="e">
        <f t="shared" si="73"/>
        <v>#N/A</v>
      </c>
      <c r="E244" s="593" t="e">
        <f t="shared" si="74"/>
        <v>#N/A</v>
      </c>
      <c r="F244" s="594" t="e">
        <f t="shared" si="75"/>
        <v>#N/A</v>
      </c>
      <c r="G244" s="592" t="e">
        <f t="shared" si="77"/>
        <v>#N/A</v>
      </c>
      <c r="H244" s="604" t="e">
        <f t="shared" si="76"/>
        <v>#N/A</v>
      </c>
    </row>
    <row r="245" spans="1:8">
      <c r="A245" s="606">
        <v>98</v>
      </c>
      <c r="B245" s="592" t="e">
        <f t="shared" si="71"/>
        <v>#N/A</v>
      </c>
      <c r="C245" s="593" t="e">
        <f t="shared" si="72"/>
        <v>#N/A</v>
      </c>
      <c r="D245" s="593" t="e">
        <f t="shared" si="73"/>
        <v>#N/A</v>
      </c>
      <c r="E245" s="593" t="e">
        <f t="shared" si="74"/>
        <v>#N/A</v>
      </c>
      <c r="F245" s="594" t="e">
        <f t="shared" si="75"/>
        <v>#N/A</v>
      </c>
      <c r="G245" s="592" t="e">
        <f t="shared" si="77"/>
        <v>#N/A</v>
      </c>
      <c r="H245" s="604" t="e">
        <f t="shared" si="76"/>
        <v>#N/A</v>
      </c>
    </row>
    <row r="246" spans="1:8" ht="15" customHeight="1">
      <c r="A246" s="606">
        <v>134</v>
      </c>
      <c r="B246" s="597" t="e">
        <f t="shared" si="71"/>
        <v>#N/A</v>
      </c>
      <c r="C246" s="598" t="e">
        <f t="shared" si="72"/>
        <v>#N/A</v>
      </c>
      <c r="D246" s="598" t="e">
        <f t="shared" si="73"/>
        <v>#N/A</v>
      </c>
      <c r="E246" s="598" t="e">
        <f t="shared" si="74"/>
        <v>#N/A</v>
      </c>
      <c r="F246" s="599" t="e">
        <f t="shared" si="75"/>
        <v>#N/A</v>
      </c>
      <c r="G246" s="597" t="e">
        <f>VLOOKUP(A246,JADWAL,6,FALSE)</f>
        <v>#N/A</v>
      </c>
      <c r="H246" s="605" t="e">
        <f>VLOOKUP(A246,JADWAL,8,FALSE)</f>
        <v>#N/A</v>
      </c>
    </row>
    <row r="247" spans="1:8" ht="15" customHeight="1"/>
    <row r="248" spans="1:8" ht="15" customHeight="1"/>
    <row r="249" spans="1:8" ht="15" customHeight="1"/>
    <row r="250" spans="1:8" ht="15" customHeight="1">
      <c r="H250" s="602" t="s">
        <v>332</v>
      </c>
    </row>
    <row r="251" spans="1:8" ht="15" customHeight="1">
      <c r="H251" s="602" t="s">
        <v>333</v>
      </c>
    </row>
    <row r="252" spans="1:8" ht="15.75">
      <c r="H252" s="602"/>
    </row>
    <row r="253" spans="1:8" ht="15.75">
      <c r="H253" s="602"/>
    </row>
    <row r="254" spans="1:8" ht="15.75">
      <c r="H254" s="602"/>
    </row>
    <row r="255" spans="1:8">
      <c r="H255" s="603" t="s">
        <v>334</v>
      </c>
    </row>
    <row r="256" spans="1:8" ht="15.75">
      <c r="H256" s="602"/>
    </row>
    <row r="260" spans="1:8" ht="16.5">
      <c r="A260" s="580" t="s">
        <v>324</v>
      </c>
      <c r="B260" s="581" t="s">
        <v>281</v>
      </c>
      <c r="C260" s="577"/>
      <c r="D260" s="577"/>
      <c r="F260" s="582"/>
      <c r="G260" s="579"/>
    </row>
    <row r="261" spans="1:8">
      <c r="A261" s="583" t="s">
        <v>325</v>
      </c>
      <c r="B261" s="584" t="s">
        <v>326</v>
      </c>
      <c r="C261" s="585" t="s">
        <v>327</v>
      </c>
      <c r="D261" s="584" t="s">
        <v>328</v>
      </c>
      <c r="E261" s="584" t="s">
        <v>329</v>
      </c>
      <c r="F261" s="584" t="s">
        <v>330</v>
      </c>
      <c r="G261" s="833" t="s">
        <v>331</v>
      </c>
      <c r="H261" s="834"/>
    </row>
    <row r="262" spans="1:8">
      <c r="A262" s="606">
        <v>7</v>
      </c>
      <c r="B262" s="587" t="str">
        <f t="shared" ref="B262:B268" si="78">VLOOKUP(A262,JADWAL,4,FALSE)</f>
        <v>Studi Hadits</v>
      </c>
      <c r="C262" s="588" t="str">
        <f t="shared" ref="C262:C268" si="79">VLOOKUP(A262,JADWAL,2,FALSE)</f>
        <v>MPI - 2B</v>
      </c>
      <c r="D262" s="588" t="str">
        <f t="shared" ref="D262:D268" si="80">VLOOKUP(A262,JADWAL,9,FALSE)</f>
        <v>Jumat</v>
      </c>
      <c r="E262" s="771" t="str">
        <f t="shared" ref="E262:E268" si="81">VLOOKUP(A262,JADWAL,10,FALSE)</f>
        <v>15.45 - 17.45</v>
      </c>
      <c r="F262" s="589" t="str">
        <f t="shared" ref="F262:F268" si="82">VLOOKUP(A262,JADWAL,11,FALSE)</f>
        <v>R11</v>
      </c>
      <c r="G262" s="590" t="str">
        <f>VLOOKUP(A262,JADWAL,6,FALSE)</f>
        <v>Prof. Dr. H. Mahjuddin, M.Pd.I.</v>
      </c>
      <c r="H262" s="591" t="str">
        <f>VLOOKUP(A262,JADWAL,7,FALSE)</f>
        <v>Prof. Dr. M. Noor Harisuddin, M.Fil.I.</v>
      </c>
    </row>
    <row r="263" spans="1:8">
      <c r="A263" s="606">
        <v>36</v>
      </c>
      <c r="B263" s="592" t="str">
        <f t="shared" si="78"/>
        <v>Studi Mandiri</v>
      </c>
      <c r="C263" s="593" t="str">
        <f t="shared" si="79"/>
        <v>PAI - 2C</v>
      </c>
      <c r="D263" s="593" t="str">
        <f t="shared" si="80"/>
        <v>Sabtu</v>
      </c>
      <c r="E263" s="772" t="str">
        <f t="shared" si="81"/>
        <v>13:00 - 15:00</v>
      </c>
      <c r="F263" s="594" t="str">
        <f t="shared" si="82"/>
        <v>R23</v>
      </c>
      <c r="G263" s="592" t="str">
        <f t="shared" ref="G263:G268" si="83">VLOOKUP(A263,JADWAL,6,FALSE)</f>
        <v>Dr. Mashudi, M.Pd.</v>
      </c>
      <c r="H263" s="604" t="str">
        <f t="shared" ref="H263:H264" si="84">VLOOKUP(A263,JADWAL,7,FALSE)</f>
        <v>Prof. Dr. H. Miftah Arifin, M.Ag.</v>
      </c>
    </row>
    <row r="264" spans="1:8">
      <c r="A264" s="606">
        <v>43</v>
      </c>
      <c r="B264" s="592" t="str">
        <f t="shared" si="78"/>
        <v>SOSIOLOGI HUKUM ISLAM</v>
      </c>
      <c r="C264" s="593" t="str">
        <f t="shared" si="79"/>
        <v>HK - 2B</v>
      </c>
      <c r="D264" s="593" t="str">
        <f t="shared" si="80"/>
        <v>Jumat</v>
      </c>
      <c r="E264" s="772" t="str">
        <f t="shared" si="81"/>
        <v>15.45 - 17.45</v>
      </c>
      <c r="F264" s="594" t="str">
        <f t="shared" si="82"/>
        <v>RU22</v>
      </c>
      <c r="G264" s="592" t="str">
        <f t="shared" si="83"/>
        <v>Dr. H. Pujiono, M.Ag.</v>
      </c>
      <c r="H264" s="604" t="str">
        <f t="shared" si="84"/>
        <v>Prof. Dr. M. Noor Harisuddin, M.Fil.I.</v>
      </c>
    </row>
    <row r="265" spans="1:8">
      <c r="A265" s="606">
        <v>61</v>
      </c>
      <c r="B265" s="592" t="str">
        <f t="shared" si="78"/>
        <v>Mikro Ekonomi Islam</v>
      </c>
      <c r="C265" s="593" t="str">
        <f t="shared" si="79"/>
        <v>ES - 2C</v>
      </c>
      <c r="D265" s="593" t="str">
        <f t="shared" si="80"/>
        <v>Jum’at</v>
      </c>
      <c r="E265" s="772" t="str">
        <f t="shared" si="81"/>
        <v>15.45 - 17.45</v>
      </c>
      <c r="F265" s="594" t="str">
        <f t="shared" si="82"/>
        <v>RU24</v>
      </c>
      <c r="G265" s="595" t="str">
        <f t="shared" si="83"/>
        <v>Dr. Fatkhurrozi, M.Si.</v>
      </c>
      <c r="H265" s="596" t="str">
        <f>VLOOKUP(A265,JADWAL,7,FALSE)</f>
        <v>Dr. Moh. Haris Balady, S.E., M.M.</v>
      </c>
    </row>
    <row r="266" spans="1:8" ht="25.5">
      <c r="A266" s="606">
        <v>83</v>
      </c>
      <c r="B266" s="592" t="str">
        <f t="shared" si="78"/>
        <v>Tasmim Manahij Ta'limi al Lughoh al 'Arobiyah wa Binaauha</v>
      </c>
      <c r="C266" s="593" t="str">
        <f t="shared" si="79"/>
        <v>PBA - 2</v>
      </c>
      <c r="D266" s="593" t="str">
        <f t="shared" si="80"/>
        <v>Sabtu</v>
      </c>
      <c r="E266" s="593" t="str">
        <f t="shared" si="81"/>
        <v>10.00 - 12.00</v>
      </c>
      <c r="F266" s="594" t="str">
        <f t="shared" si="82"/>
        <v>RU21</v>
      </c>
      <c r="G266" s="595" t="str">
        <f t="shared" si="83"/>
        <v>Dr. Mirwan</v>
      </c>
      <c r="H266" s="596">
        <f>VLOOKUP(A266,JADWAL,7,FALSE)</f>
        <v>0</v>
      </c>
    </row>
    <row r="267" spans="1:8">
      <c r="A267" s="606">
        <v>99</v>
      </c>
      <c r="B267" s="592" t="e">
        <f t="shared" si="78"/>
        <v>#N/A</v>
      </c>
      <c r="C267" s="593" t="e">
        <f t="shared" si="79"/>
        <v>#N/A</v>
      </c>
      <c r="D267" s="593" t="e">
        <f t="shared" si="80"/>
        <v>#N/A</v>
      </c>
      <c r="E267" s="593" t="e">
        <f t="shared" si="81"/>
        <v>#N/A</v>
      </c>
      <c r="F267" s="594" t="e">
        <f t="shared" si="82"/>
        <v>#N/A</v>
      </c>
      <c r="G267" s="595" t="e">
        <f t="shared" si="83"/>
        <v>#N/A</v>
      </c>
      <c r="H267" s="596" t="e">
        <f>VLOOKUP(A267,JADWAL,7,FALSE)</f>
        <v>#N/A</v>
      </c>
    </row>
    <row r="268" spans="1:8">
      <c r="A268" s="606">
        <v>135</v>
      </c>
      <c r="B268" s="597" t="e">
        <f t="shared" si="78"/>
        <v>#N/A</v>
      </c>
      <c r="C268" s="598" t="e">
        <f t="shared" si="79"/>
        <v>#N/A</v>
      </c>
      <c r="D268" s="598" t="e">
        <f t="shared" si="80"/>
        <v>#N/A</v>
      </c>
      <c r="E268" s="598" t="e">
        <f t="shared" si="81"/>
        <v>#N/A</v>
      </c>
      <c r="F268" s="599" t="e">
        <f t="shared" si="82"/>
        <v>#N/A</v>
      </c>
      <c r="G268" s="597" t="e">
        <f t="shared" si="83"/>
        <v>#N/A</v>
      </c>
      <c r="H268" s="605" t="e">
        <f>VLOOKUP(A268,JADWAL,8,FALSE)</f>
        <v>#N/A</v>
      </c>
    </row>
    <row r="269" spans="1:8" ht="15" customHeight="1"/>
    <row r="270" spans="1:8" ht="15" customHeight="1"/>
    <row r="271" spans="1:8" ht="15" customHeight="1"/>
    <row r="272" spans="1:8" ht="15" customHeight="1"/>
    <row r="273" spans="1:8" ht="15" customHeight="1">
      <c r="H273" s="602" t="s">
        <v>332</v>
      </c>
    </row>
    <row r="274" spans="1:8" ht="15" customHeight="1">
      <c r="H274" s="602" t="s">
        <v>333</v>
      </c>
    </row>
    <row r="275" spans="1:8" ht="15.75">
      <c r="H275" s="602"/>
    </row>
    <row r="276" spans="1:8" ht="15.75">
      <c r="H276" s="602"/>
    </row>
    <row r="277" spans="1:8" ht="15.75">
      <c r="H277" s="602"/>
    </row>
    <row r="278" spans="1:8">
      <c r="H278" s="603" t="s">
        <v>334</v>
      </c>
    </row>
    <row r="279" spans="1:8" ht="15.75">
      <c r="H279" s="602"/>
    </row>
    <row r="283" spans="1:8" ht="15.75">
      <c r="H283" s="602"/>
    </row>
    <row r="284" spans="1:8" ht="15.75">
      <c r="H284" s="602"/>
    </row>
    <row r="285" spans="1:8" ht="16.5">
      <c r="A285" s="580" t="s">
        <v>324</v>
      </c>
      <c r="B285" s="581" t="s">
        <v>51</v>
      </c>
      <c r="C285" s="577"/>
      <c r="D285" s="577"/>
      <c r="F285" s="582"/>
      <c r="G285" s="579"/>
    </row>
    <row r="286" spans="1:8">
      <c r="A286" s="583" t="s">
        <v>325</v>
      </c>
      <c r="B286" s="584" t="s">
        <v>326</v>
      </c>
      <c r="C286" s="585" t="s">
        <v>327</v>
      </c>
      <c r="D286" s="584" t="s">
        <v>328</v>
      </c>
      <c r="E286" s="584" t="s">
        <v>329</v>
      </c>
      <c r="F286" s="584" t="s">
        <v>330</v>
      </c>
      <c r="G286" s="833" t="s">
        <v>331</v>
      </c>
      <c r="H286" s="834"/>
    </row>
    <row r="287" spans="1:8" ht="25.5">
      <c r="A287" s="606">
        <v>12</v>
      </c>
      <c r="B287" s="587" t="str">
        <f t="shared" ref="B287:B293" si="85">VLOOKUP(A287,JADWAL,4,FALSE)</f>
        <v>Analisis Kebijakan Pendidikan Islam</v>
      </c>
      <c r="C287" s="588" t="str">
        <f t="shared" ref="C287:C293" si="86">VLOOKUP(A287,JADWAL,2,FALSE)</f>
        <v>MPI - 2C</v>
      </c>
      <c r="D287" s="588" t="str">
        <f t="shared" ref="D287:D293" si="87">VLOOKUP(A287,JADWAL,9,FALSE)</f>
        <v>Jumat</v>
      </c>
      <c r="E287" s="771" t="str">
        <f t="shared" ref="E287:E293" si="88">VLOOKUP(A287,JADWAL,10,FALSE)</f>
        <v>15.45 - 17.45</v>
      </c>
      <c r="F287" s="589" t="str">
        <f t="shared" ref="F287:F293" si="89">VLOOKUP(A287,JADWAL,11,FALSE)</f>
        <v>R12</v>
      </c>
      <c r="G287" s="587" t="str">
        <f>VLOOKUP(A287,JADWAL,6,FALSE)</f>
        <v>Dr. Hj. St. Rodliyah, M.Pd.</v>
      </c>
      <c r="H287" s="607" t="str">
        <f>VLOOKUP(A287,JADWAL,7,FALSE)</f>
        <v>Dr. H. Abd. Muis, M.M.</v>
      </c>
    </row>
    <row r="288" spans="1:8">
      <c r="A288" s="606">
        <v>18</v>
      </c>
      <c r="B288" s="592" t="str">
        <f t="shared" si="85"/>
        <v>TESIS</v>
      </c>
      <c r="C288" s="593" t="str">
        <f t="shared" si="86"/>
        <v>MPI - 2C</v>
      </c>
      <c r="D288" s="593" t="str">
        <f t="shared" si="87"/>
        <v>Sabtu</v>
      </c>
      <c r="E288" s="593" t="str">
        <f t="shared" si="88"/>
        <v>13.00 - 15.00</v>
      </c>
      <c r="F288" s="594" t="str">
        <f t="shared" si="89"/>
        <v>R12</v>
      </c>
      <c r="G288" s="595" t="str">
        <f>VLOOKUP(A288,JADWAL,6,FALSE)</f>
        <v>Kaprodi</v>
      </c>
      <c r="H288" s="596" t="str">
        <f>VLOOKUP(A288,JADWAL,7,FALSE)</f>
        <v>Kaprodi</v>
      </c>
    </row>
    <row r="289" spans="1:8">
      <c r="A289" s="606">
        <v>19</v>
      </c>
      <c r="B289" s="592" t="str">
        <f t="shared" si="85"/>
        <v>Studi Mandiri</v>
      </c>
      <c r="C289" s="593" t="str">
        <f t="shared" si="86"/>
        <v>PAI - 2A</v>
      </c>
      <c r="D289" s="593" t="str">
        <f t="shared" si="87"/>
        <v>Selasa</v>
      </c>
      <c r="E289" s="772" t="str">
        <f t="shared" si="88"/>
        <v>13:30 - 15:30</v>
      </c>
      <c r="F289" s="594" t="str">
        <f t="shared" si="89"/>
        <v>R15</v>
      </c>
      <c r="G289" s="592" t="str">
        <f>VLOOKUP(A289,JADWAL,6,FALSE)</f>
        <v>Dr. Mashudi, M.Pd.</v>
      </c>
      <c r="H289" s="604" t="str">
        <f>VLOOKUP(A289,JADWAL,7,FALSE)</f>
        <v>Prof. Dr. H. Miftah Arifin, M.Ag.</v>
      </c>
    </row>
    <row r="290" spans="1:8" ht="25.5">
      <c r="A290" s="606">
        <v>24</v>
      </c>
      <c r="B290" s="592" t="str">
        <f t="shared" si="85"/>
        <v>Metodologi Penelitian Pendidikan Agama Islam</v>
      </c>
      <c r="C290" s="593" t="str">
        <f t="shared" si="86"/>
        <v>PAI - 2A</v>
      </c>
      <c r="D290" s="593" t="str">
        <f t="shared" si="87"/>
        <v>Kamis</v>
      </c>
      <c r="E290" s="772" t="str">
        <f t="shared" si="88"/>
        <v>15:45 - 17:45</v>
      </c>
      <c r="F290" s="594" t="str">
        <f t="shared" si="89"/>
        <v>R15</v>
      </c>
      <c r="G290" s="592" t="str">
        <f t="shared" ref="G290" si="90">VLOOKUP(A290,JADWAL,6,FALSE)</f>
        <v>Dr. H. Ubaidillah, M.Ag.</v>
      </c>
      <c r="H290" s="604" t="str">
        <f t="shared" ref="H290" si="91">VLOOKUP(A290,JADWAL,7,FALSE)</f>
        <v>Dr. M. Khusna Amal, S.Ag., Msi.</v>
      </c>
    </row>
    <row r="291" spans="1:8">
      <c r="A291" s="606">
        <v>30</v>
      </c>
      <c r="B291" s="592" t="str">
        <f t="shared" si="85"/>
        <v>Kepemimpinan Pendidikan Islam</v>
      </c>
      <c r="C291" s="593" t="str">
        <f t="shared" si="86"/>
        <v>PAI - 2B</v>
      </c>
      <c r="D291" s="593" t="str">
        <f t="shared" si="87"/>
        <v>Sabtu</v>
      </c>
      <c r="E291" s="772" t="str">
        <f t="shared" si="88"/>
        <v>13:00 - 15:00</v>
      </c>
      <c r="F291" s="594" t="str">
        <f t="shared" si="89"/>
        <v>R14</v>
      </c>
      <c r="G291" s="595" t="str">
        <f>VLOOKUP(A291,JADWAL,6,FALSE)</f>
        <v>Prof. Dr. H. Moh. Khusnuridlo, M.Pd.</v>
      </c>
      <c r="H291" s="596" t="str">
        <f>VLOOKUP(A291,JADWAL,7,FALSE)</f>
        <v>Dr. H. Matkur, M.Pd.I.</v>
      </c>
    </row>
    <row r="292" spans="1:8">
      <c r="A292" s="606">
        <v>121</v>
      </c>
      <c r="B292" s="592" t="e">
        <f t="shared" si="85"/>
        <v>#N/A</v>
      </c>
      <c r="C292" s="593" t="e">
        <f t="shared" si="86"/>
        <v>#N/A</v>
      </c>
      <c r="D292" s="593" t="e">
        <f t="shared" si="87"/>
        <v>#N/A</v>
      </c>
      <c r="E292" s="593" t="e">
        <f t="shared" si="88"/>
        <v>#N/A</v>
      </c>
      <c r="F292" s="594" t="e">
        <f t="shared" si="89"/>
        <v>#N/A</v>
      </c>
      <c r="G292" s="595" t="e">
        <f>VLOOKUP(A292,JADWAL,6,FALSE)</f>
        <v>#N/A</v>
      </c>
      <c r="H292" s="596" t="e">
        <f>VLOOKUP(A292,JADWAL,7,FALSE)</f>
        <v>#N/A</v>
      </c>
    </row>
    <row r="293" spans="1:8">
      <c r="A293" s="606">
        <v>128</v>
      </c>
      <c r="B293" s="597" t="e">
        <f t="shared" si="85"/>
        <v>#N/A</v>
      </c>
      <c r="C293" s="598" t="e">
        <f t="shared" si="86"/>
        <v>#N/A</v>
      </c>
      <c r="D293" s="598" t="e">
        <f t="shared" si="87"/>
        <v>#N/A</v>
      </c>
      <c r="E293" s="598" t="e">
        <f t="shared" si="88"/>
        <v>#N/A</v>
      </c>
      <c r="F293" s="599" t="e">
        <f t="shared" si="89"/>
        <v>#N/A</v>
      </c>
      <c r="G293" s="600" t="e">
        <f>VLOOKUP(A293,JADWAL,6,FALSE)</f>
        <v>#N/A</v>
      </c>
      <c r="H293" s="601" t="e">
        <f>VLOOKUP(A293,JADWAL,7,FALSE)</f>
        <v>#N/A</v>
      </c>
    </row>
    <row r="294" spans="1:8" ht="15" customHeight="1"/>
    <row r="295" spans="1:8" ht="15" customHeight="1"/>
    <row r="296" spans="1:8" ht="15" customHeight="1"/>
    <row r="297" spans="1:8" ht="15" customHeight="1"/>
    <row r="298" spans="1:8" ht="15" customHeight="1">
      <c r="H298" s="602" t="s">
        <v>332</v>
      </c>
    </row>
    <row r="299" spans="1:8" ht="15" customHeight="1">
      <c r="H299" s="602" t="s">
        <v>333</v>
      </c>
    </row>
    <row r="300" spans="1:8" ht="15.75">
      <c r="H300" s="602"/>
    </row>
    <row r="301" spans="1:8" ht="15.75">
      <c r="H301" s="602"/>
    </row>
    <row r="302" spans="1:8" ht="15.75">
      <c r="H302" s="602"/>
    </row>
    <row r="303" spans="1:8">
      <c r="H303" s="603" t="s">
        <v>334</v>
      </c>
    </row>
    <row r="304" spans="1:8" ht="15.75">
      <c r="H304" s="602"/>
    </row>
    <row r="308" spans="1:8" ht="16.5">
      <c r="A308" s="580" t="s">
        <v>324</v>
      </c>
      <c r="B308" s="581" t="s">
        <v>340</v>
      </c>
      <c r="C308" s="577"/>
      <c r="D308" s="577"/>
      <c r="F308" s="582"/>
      <c r="G308" s="579"/>
    </row>
    <row r="309" spans="1:8">
      <c r="A309" s="583" t="s">
        <v>325</v>
      </c>
      <c r="B309" s="584" t="s">
        <v>326</v>
      </c>
      <c r="C309" s="585" t="s">
        <v>327</v>
      </c>
      <c r="D309" s="584" t="s">
        <v>328</v>
      </c>
      <c r="E309" s="584" t="s">
        <v>329</v>
      </c>
      <c r="F309" s="584" t="s">
        <v>330</v>
      </c>
      <c r="G309" s="833" t="s">
        <v>331</v>
      </c>
      <c r="H309" s="834"/>
    </row>
    <row r="310" spans="1:8" ht="20.25" customHeight="1">
      <c r="A310" s="606">
        <v>2</v>
      </c>
      <c r="B310" s="587" t="str">
        <f t="shared" ref="B310:B312" si="92">VLOOKUP(A310,JADWAL,4,FALSE)</f>
        <v>Manajemen Kurikulum dan Pembelajaran</v>
      </c>
      <c r="C310" s="588" t="str">
        <f t="shared" ref="C310:C312" si="93">VLOOKUP(A310,JADWAL,2,FALSE)</f>
        <v>MPI - 2A</v>
      </c>
      <c r="D310" s="588" t="str">
        <f t="shared" ref="D310:D312" si="94">VLOOKUP(A310,JADWAL,9,FALSE)</f>
        <v>Selasa</v>
      </c>
      <c r="E310" s="771" t="str">
        <f t="shared" ref="E310:E312" si="95">VLOOKUP(A310,JADWAL,10,FALSE)</f>
        <v>15.45 - 17.45</v>
      </c>
      <c r="F310" s="589" t="str">
        <f t="shared" ref="F310:F312" si="96">VLOOKUP(A310,JADWAL,11,FALSE)</f>
        <v>R16</v>
      </c>
      <c r="G310" s="590" t="str">
        <f>VLOOKUP(A310,JADWAL,6,FALSE)</f>
        <v>Prof. Dr. Hj. Titiek Rohanah Hidayati, M.Pd.</v>
      </c>
      <c r="H310" s="591" t="str">
        <f>VLOOKUP(A310,JADWAL,7,FALSE)</f>
        <v>Dr. H. Hadi Purnomo, M.Pd.</v>
      </c>
    </row>
    <row r="311" spans="1:8" ht="20.25" customHeight="1">
      <c r="A311" s="606">
        <v>13</v>
      </c>
      <c r="B311" s="592" t="str">
        <f t="shared" si="92"/>
        <v>Manajemen Sumber Daya Pendidikan dan Tenaga Kependidikan</v>
      </c>
      <c r="C311" s="593" t="str">
        <f t="shared" si="93"/>
        <v>MPI - 2C</v>
      </c>
      <c r="D311" s="593" t="str">
        <f t="shared" si="94"/>
        <v>Jumat</v>
      </c>
      <c r="E311" s="772" t="str">
        <f t="shared" si="95"/>
        <v>18.30 - 20.30</v>
      </c>
      <c r="F311" s="594" t="str">
        <f t="shared" si="96"/>
        <v>R12</v>
      </c>
      <c r="G311" s="592" t="str">
        <f>VLOOKUP(A311,JADWAL,6,FALSE)</f>
        <v>Dr. H. Sofyan Tsauri, MM.</v>
      </c>
      <c r="H311" s="604" t="str">
        <f>VLOOKUP(A311,JADWAL,7,FALSE)</f>
        <v>Dr. Khotibul Umam, M.A.</v>
      </c>
    </row>
    <row r="312" spans="1:8" ht="20.25" customHeight="1">
      <c r="A312" s="606">
        <v>39</v>
      </c>
      <c r="B312" s="597" t="str">
        <f t="shared" si="92"/>
        <v>PERADILAN AGAMA DI INDONESIA</v>
      </c>
      <c r="C312" s="598" t="str">
        <f t="shared" si="93"/>
        <v>HK - 2A</v>
      </c>
      <c r="D312" s="598" t="str">
        <f t="shared" si="94"/>
        <v>Jumat</v>
      </c>
      <c r="E312" s="598" t="str">
        <f t="shared" si="95"/>
        <v>18.30 - 20.30</v>
      </c>
      <c r="F312" s="599" t="str">
        <f t="shared" si="96"/>
        <v>R16</v>
      </c>
      <c r="G312" s="597" t="str">
        <f t="shared" ref="G312" si="97">VLOOKUP(A312,JADWAL,6,FALSE)</f>
        <v>Dr. Sri Lum'atus Sa’adah, M.H.I.</v>
      </c>
      <c r="H312" s="605" t="str">
        <f t="shared" ref="H312" si="98">VLOOKUP(A312,JADWAL,7,FALSE)</f>
        <v>Dr. Muhammad Faisol, M.Ag</v>
      </c>
    </row>
    <row r="313" spans="1:8" ht="15" customHeight="1"/>
    <row r="314" spans="1:8" ht="15" customHeight="1"/>
    <row r="315" spans="1:8" ht="15" customHeight="1"/>
    <row r="316" spans="1:8" ht="15" customHeight="1"/>
    <row r="317" spans="1:8" ht="15" customHeight="1">
      <c r="H317" s="602" t="s">
        <v>332</v>
      </c>
    </row>
    <row r="318" spans="1:8" ht="15" customHeight="1">
      <c r="H318" s="602" t="s">
        <v>333</v>
      </c>
    </row>
    <row r="319" spans="1:8" ht="15.75">
      <c r="H319" s="602"/>
    </row>
    <row r="320" spans="1:8" ht="15.75">
      <c r="H320" s="602"/>
    </row>
    <row r="321" spans="1:8" ht="15.75">
      <c r="H321" s="602"/>
    </row>
    <row r="322" spans="1:8">
      <c r="H322" s="603" t="s">
        <v>334</v>
      </c>
    </row>
    <row r="323" spans="1:8" ht="15.75">
      <c r="H323" s="602"/>
    </row>
    <row r="327" spans="1:8" ht="15.75">
      <c r="H327" s="602"/>
    </row>
    <row r="328" spans="1:8" ht="15.75">
      <c r="H328" s="602"/>
    </row>
    <row r="329" spans="1:8" ht="15.75">
      <c r="H329" s="602"/>
    </row>
    <row r="330" spans="1:8" ht="15.75">
      <c r="H330" s="602"/>
    </row>
    <row r="331" spans="1:8" ht="15.75">
      <c r="H331" s="602"/>
    </row>
    <row r="332" spans="1:8" ht="16.5">
      <c r="A332" s="580" t="s">
        <v>324</v>
      </c>
      <c r="B332" s="581" t="s">
        <v>231</v>
      </c>
      <c r="C332" s="577"/>
      <c r="D332" s="577"/>
      <c r="F332" s="582"/>
      <c r="G332" s="579"/>
    </row>
    <row r="333" spans="1:8">
      <c r="A333" s="583" t="s">
        <v>325</v>
      </c>
      <c r="B333" s="584" t="s">
        <v>326</v>
      </c>
      <c r="C333" s="585" t="s">
        <v>327</v>
      </c>
      <c r="D333" s="584" t="s">
        <v>328</v>
      </c>
      <c r="E333" s="584" t="s">
        <v>329</v>
      </c>
      <c r="F333" s="584" t="s">
        <v>330</v>
      </c>
      <c r="G333" s="833" t="s">
        <v>331</v>
      </c>
      <c r="H333" s="834"/>
    </row>
    <row r="334" spans="1:8" ht="25.5">
      <c r="A334" s="606">
        <v>9</v>
      </c>
      <c r="B334" s="587" t="str">
        <f t="shared" ref="B334:B341" si="99">VLOOKUP(A334,JADWAL,4,FALSE)</f>
        <v>Analisis Kebijakan Pendidikan Islam</v>
      </c>
      <c r="C334" s="588" t="str">
        <f t="shared" ref="C334:C341" si="100">VLOOKUP(A334,JADWAL,2,FALSE)</f>
        <v>MPI - 2B</v>
      </c>
      <c r="D334" s="588" t="str">
        <f t="shared" ref="D334:D341" si="101">VLOOKUP(A334,JADWAL,9,FALSE)</f>
        <v>Sabtu</v>
      </c>
      <c r="E334" s="771" t="str">
        <f t="shared" ref="E334:E341" si="102">VLOOKUP(A334,JADWAL,10,FALSE)</f>
        <v>08.00 - 10.00</v>
      </c>
      <c r="F334" s="589" t="str">
        <f t="shared" ref="F334:F341" si="103">VLOOKUP(A334,JADWAL,11,FALSE)</f>
        <v>R11</v>
      </c>
      <c r="G334" s="590" t="str">
        <f>VLOOKUP(A334,JADWAL,6,FALSE)</f>
        <v>Prof. Dr. H. Abd. Halim Soebahar, M.A.</v>
      </c>
      <c r="H334" s="591" t="str">
        <f>VLOOKUP(A334,JADWAL,7,FALSE)</f>
        <v>Dr. Gunawan, M.Pd.I.</v>
      </c>
    </row>
    <row r="335" spans="1:8" ht="25.5">
      <c r="A335" s="606">
        <v>37</v>
      </c>
      <c r="B335" s="592" t="str">
        <f t="shared" si="99"/>
        <v>METODE ISTINBATH HUKUM KELUARGA</v>
      </c>
      <c r="C335" s="593" t="str">
        <f t="shared" si="100"/>
        <v>HK - 2A</v>
      </c>
      <c r="D335" s="593" t="str">
        <f t="shared" si="101"/>
        <v>Jumat</v>
      </c>
      <c r="E335" s="772" t="str">
        <f t="shared" si="102"/>
        <v>13.30 - 15.30</v>
      </c>
      <c r="F335" s="594" t="str">
        <f t="shared" si="103"/>
        <v>R16</v>
      </c>
      <c r="G335" s="592" t="str">
        <f>VLOOKUP(A335,JADWAL,6,FALSE)</f>
        <v>Dr. H. Abdullah, S.Ag, M.HI</v>
      </c>
      <c r="H335" s="604" t="str">
        <f>VLOOKUP(A335,JADWAL,7,FALSE)</f>
        <v>Dr. H. Abdul Haris, M.Ag.</v>
      </c>
    </row>
    <row r="336" spans="1:8" ht="25.5">
      <c r="A336" s="606">
        <v>84</v>
      </c>
      <c r="B336" s="592" t="str">
        <f t="shared" si="99"/>
        <v>Manhaju al Bahtsi fi Ta'lim al Lughoh Arobiyah</v>
      </c>
      <c r="C336" s="593" t="str">
        <f t="shared" si="100"/>
        <v>PBA - 2</v>
      </c>
      <c r="D336" s="593" t="str">
        <f t="shared" si="101"/>
        <v>Sabtu</v>
      </c>
      <c r="E336" s="593" t="str">
        <f t="shared" si="102"/>
        <v>10.00 - 12.00</v>
      </c>
      <c r="F336" s="594" t="str">
        <f t="shared" si="103"/>
        <v>RU21</v>
      </c>
      <c r="G336" s="592" t="str">
        <f>VLOOKUP(A336,JADWAL,6,FALSE)</f>
        <v>Dr. M. Khusna Amal, S.Ag., Msi.</v>
      </c>
      <c r="H336" s="604" t="str">
        <f>VLOOKUP(A336,JADWAL,7,FALSE)</f>
        <v>Dr. Imam Bonjol, M.Si.</v>
      </c>
    </row>
    <row r="337" spans="1:8">
      <c r="A337" s="606">
        <v>101</v>
      </c>
      <c r="B337" s="592" t="e">
        <f t="shared" si="99"/>
        <v>#N/A</v>
      </c>
      <c r="C337" s="593" t="e">
        <f t="shared" si="100"/>
        <v>#N/A</v>
      </c>
      <c r="D337" s="593" t="e">
        <f t="shared" si="101"/>
        <v>#N/A</v>
      </c>
      <c r="E337" s="593" t="e">
        <f t="shared" si="102"/>
        <v>#N/A</v>
      </c>
      <c r="F337" s="594" t="e">
        <f t="shared" si="103"/>
        <v>#N/A</v>
      </c>
      <c r="G337" s="592" t="e">
        <f>VLOOKUP(A337,JADWAL,6,FALSE)</f>
        <v>#N/A</v>
      </c>
      <c r="H337" s="604" t="e">
        <f>VLOOKUP(A337,JADWAL,7,FALSE)</f>
        <v>#N/A</v>
      </c>
    </row>
    <row r="338" spans="1:8">
      <c r="A338" s="606">
        <v>109</v>
      </c>
      <c r="B338" s="592" t="e">
        <f t="shared" si="99"/>
        <v>#N/A</v>
      </c>
      <c r="C338" s="593" t="e">
        <f t="shared" si="100"/>
        <v>#N/A</v>
      </c>
      <c r="D338" s="593" t="e">
        <f t="shared" si="101"/>
        <v>#N/A</v>
      </c>
      <c r="E338" s="593" t="e">
        <f t="shared" si="102"/>
        <v>#N/A</v>
      </c>
      <c r="F338" s="594" t="e">
        <f t="shared" si="103"/>
        <v>#N/A</v>
      </c>
      <c r="G338" s="595" t="e">
        <f t="shared" ref="G338:G341" si="104">VLOOKUP(A338,JADWAL,6,FALSE)</f>
        <v>#N/A</v>
      </c>
      <c r="H338" s="596" t="e">
        <f t="shared" ref="H338:H341" si="105">VLOOKUP(A338,JADWAL,7,FALSE)</f>
        <v>#N/A</v>
      </c>
    </row>
    <row r="339" spans="1:8">
      <c r="A339" s="606">
        <v>121</v>
      </c>
      <c r="B339" s="592" t="e">
        <f t="shared" si="99"/>
        <v>#N/A</v>
      </c>
      <c r="C339" s="593" t="e">
        <f t="shared" si="100"/>
        <v>#N/A</v>
      </c>
      <c r="D339" s="593" t="e">
        <f t="shared" si="101"/>
        <v>#N/A</v>
      </c>
      <c r="E339" s="593" t="e">
        <f t="shared" si="102"/>
        <v>#N/A</v>
      </c>
      <c r="F339" s="594" t="e">
        <f t="shared" si="103"/>
        <v>#N/A</v>
      </c>
      <c r="G339" s="592" t="e">
        <f t="shared" si="104"/>
        <v>#N/A</v>
      </c>
      <c r="H339" s="604" t="e">
        <f t="shared" si="105"/>
        <v>#N/A</v>
      </c>
    </row>
    <row r="340" spans="1:8">
      <c r="A340" s="606">
        <v>131</v>
      </c>
      <c r="B340" s="592" t="e">
        <f t="shared" si="99"/>
        <v>#N/A</v>
      </c>
      <c r="C340" s="593" t="e">
        <f t="shared" si="100"/>
        <v>#N/A</v>
      </c>
      <c r="D340" s="593" t="e">
        <f t="shared" si="101"/>
        <v>#N/A</v>
      </c>
      <c r="E340" s="593" t="e">
        <f t="shared" si="102"/>
        <v>#N/A</v>
      </c>
      <c r="F340" s="594" t="e">
        <f t="shared" si="103"/>
        <v>#N/A</v>
      </c>
      <c r="G340" s="592" t="e">
        <f t="shared" si="104"/>
        <v>#N/A</v>
      </c>
      <c r="H340" s="604" t="e">
        <f t="shared" si="105"/>
        <v>#N/A</v>
      </c>
    </row>
    <row r="341" spans="1:8" ht="15" customHeight="1">
      <c r="A341" s="606">
        <v>135</v>
      </c>
      <c r="B341" s="597" t="e">
        <f t="shared" si="99"/>
        <v>#N/A</v>
      </c>
      <c r="C341" s="598" t="e">
        <f t="shared" si="100"/>
        <v>#N/A</v>
      </c>
      <c r="D341" s="598" t="e">
        <f t="shared" si="101"/>
        <v>#N/A</v>
      </c>
      <c r="E341" s="598" t="e">
        <f t="shared" si="102"/>
        <v>#N/A</v>
      </c>
      <c r="F341" s="599" t="e">
        <f t="shared" si="103"/>
        <v>#N/A</v>
      </c>
      <c r="G341" s="600" t="e">
        <f t="shared" si="104"/>
        <v>#N/A</v>
      </c>
      <c r="H341" s="601" t="e">
        <f t="shared" si="105"/>
        <v>#N/A</v>
      </c>
    </row>
    <row r="342" spans="1:8" ht="15" customHeight="1"/>
    <row r="343" spans="1:8" ht="15" customHeight="1"/>
    <row r="344" spans="1:8" ht="15" customHeight="1"/>
    <row r="345" spans="1:8" ht="15" customHeight="1">
      <c r="H345" s="602" t="s">
        <v>332</v>
      </c>
    </row>
    <row r="346" spans="1:8" ht="15" customHeight="1">
      <c r="H346" s="602" t="s">
        <v>333</v>
      </c>
    </row>
    <row r="347" spans="1:8" ht="15.75">
      <c r="H347" s="602"/>
    </row>
    <row r="348" spans="1:8" ht="15.75">
      <c r="H348" s="602"/>
    </row>
    <row r="349" spans="1:8" ht="15.75">
      <c r="H349" s="602"/>
    </row>
    <row r="350" spans="1:8">
      <c r="H350" s="603" t="s">
        <v>334</v>
      </c>
    </row>
    <row r="351" spans="1:8" ht="15.75">
      <c r="H351" s="602"/>
    </row>
    <row r="355" spans="1:8" ht="15.75">
      <c r="H355" s="602"/>
    </row>
    <row r="356" spans="1:8" ht="15.75">
      <c r="H356" s="602"/>
    </row>
    <row r="357" spans="1:8" ht="16.5">
      <c r="A357" s="580" t="s">
        <v>324</v>
      </c>
      <c r="B357" s="581" t="s">
        <v>135</v>
      </c>
      <c r="C357" s="577"/>
      <c r="D357" s="577"/>
      <c r="F357" s="582"/>
      <c r="G357" s="579"/>
    </row>
    <row r="358" spans="1:8">
      <c r="A358" s="583" t="s">
        <v>325</v>
      </c>
      <c r="B358" s="584" t="s">
        <v>326</v>
      </c>
      <c r="C358" s="585" t="s">
        <v>327</v>
      </c>
      <c r="D358" s="584" t="s">
        <v>328</v>
      </c>
      <c r="E358" s="584" t="s">
        <v>329</v>
      </c>
      <c r="F358" s="584" t="s">
        <v>330</v>
      </c>
      <c r="G358" s="833" t="s">
        <v>331</v>
      </c>
      <c r="H358" s="834"/>
    </row>
    <row r="359" spans="1:8" ht="25.5">
      <c r="A359" s="606">
        <v>5</v>
      </c>
      <c r="B359" s="587" t="str">
        <f t="shared" ref="B359:B364" si="106">VLOOKUP(A359,JADWAL,4,FALSE)</f>
        <v>Analisis Kebijakan Pendidikan Islam</v>
      </c>
      <c r="C359" s="588" t="str">
        <f t="shared" ref="C359:C364" si="107">VLOOKUP(A359,JADWAL,2,FALSE)</f>
        <v>MPI - 2A</v>
      </c>
      <c r="D359" s="588" t="str">
        <f t="shared" ref="D359:D364" si="108">VLOOKUP(A359,JADWAL,9,FALSE)</f>
        <v>Kamis</v>
      </c>
      <c r="E359" s="771" t="str">
        <f t="shared" ref="E359:E364" si="109">VLOOKUP(A359,JADWAL,10,FALSE)</f>
        <v>13.30 - 15.30</v>
      </c>
      <c r="F359" s="589" t="str">
        <f t="shared" ref="F359:F364" si="110">VLOOKUP(A359,JADWAL,11,FALSE)</f>
        <v>R16</v>
      </c>
      <c r="G359" s="587" t="str">
        <f t="shared" ref="G359:G364" si="111">VLOOKUP(A359,JADWAL,6,FALSE)</f>
        <v>Prof. Dr. H. Abd. Halim Soebahar, M.A.</v>
      </c>
      <c r="H359" s="607" t="str">
        <f t="shared" ref="H359:H364" si="112">VLOOKUP(A359,JADWAL,7,FALSE)</f>
        <v>Dr. Gunawan, M.Pd.I.</v>
      </c>
    </row>
    <row r="360" spans="1:8" ht="25.5">
      <c r="A360" s="606">
        <v>14</v>
      </c>
      <c r="B360" s="592" t="str">
        <f t="shared" si="106"/>
        <v>Perilaku Organisasi dan Kepemimpinan Pendidikan</v>
      </c>
      <c r="C360" s="593" t="str">
        <f t="shared" si="107"/>
        <v>MPI - 2C</v>
      </c>
      <c r="D360" s="593" t="str">
        <f t="shared" si="108"/>
        <v>Sabtu</v>
      </c>
      <c r="E360" s="772" t="str">
        <f t="shared" si="109"/>
        <v>08.00 - 10.00</v>
      </c>
      <c r="F360" s="594" t="str">
        <f t="shared" si="110"/>
        <v>R12</v>
      </c>
      <c r="G360" s="592" t="str">
        <f t="shared" si="111"/>
        <v>Prof. Dr. H. Moh. Khusnuridlo, M.Pd.</v>
      </c>
      <c r="H360" s="604" t="str">
        <f t="shared" si="112"/>
        <v>Dr. H. Hepni, S.Ag., MM.</v>
      </c>
    </row>
    <row r="361" spans="1:8">
      <c r="A361" s="606">
        <v>48</v>
      </c>
      <c r="B361" s="592" t="str">
        <f t="shared" si="106"/>
        <v>Metodologi Penelitian Ekonomi</v>
      </c>
      <c r="C361" s="593" t="str">
        <f t="shared" si="107"/>
        <v>ES - 2A</v>
      </c>
      <c r="D361" s="593" t="str">
        <f t="shared" si="108"/>
        <v>Jum'at</v>
      </c>
      <c r="E361" s="772" t="str">
        <f t="shared" si="109"/>
        <v>13.30 - 15.30</v>
      </c>
      <c r="F361" s="594" t="str">
        <f t="shared" si="110"/>
        <v>R15</v>
      </c>
      <c r="G361" s="595" t="str">
        <f t="shared" si="111"/>
        <v>Dr. Imam Suroso, SE, M.Si.</v>
      </c>
      <c r="H361" s="596" t="str">
        <f t="shared" si="112"/>
        <v>Dr. H. Misbahul Munir, MM.</v>
      </c>
    </row>
    <row r="362" spans="1:8">
      <c r="A362" s="606">
        <v>50</v>
      </c>
      <c r="B362" s="592" t="str">
        <f t="shared" si="106"/>
        <v>Mikro Ekonomi Islam</v>
      </c>
      <c r="C362" s="593" t="str">
        <f t="shared" si="107"/>
        <v>ES - 2A</v>
      </c>
      <c r="D362" s="593" t="str">
        <f t="shared" si="108"/>
        <v>Jum'at</v>
      </c>
      <c r="E362" s="772" t="str">
        <f t="shared" si="109"/>
        <v>18.30 - 20.30</v>
      </c>
      <c r="F362" s="594" t="str">
        <f t="shared" si="110"/>
        <v>R15</v>
      </c>
      <c r="G362" s="595" t="str">
        <f t="shared" si="111"/>
        <v>Dr. Fatkhurrozi, M.Si.</v>
      </c>
      <c r="H362" s="596" t="str">
        <f t="shared" si="112"/>
        <v>Dr. Moh. Haris Balady, S.E., M.M.</v>
      </c>
    </row>
    <row r="363" spans="1:8">
      <c r="A363" s="606">
        <v>52</v>
      </c>
      <c r="B363" s="592" t="str">
        <f t="shared" si="106"/>
        <v>Makro Ekonomi Islam</v>
      </c>
      <c r="C363" s="593" t="str">
        <f t="shared" si="107"/>
        <v>ES - 2A</v>
      </c>
      <c r="D363" s="593" t="str">
        <f t="shared" si="108"/>
        <v>Sabtu</v>
      </c>
      <c r="E363" s="593" t="str">
        <f t="shared" si="109"/>
        <v>10.15 - 12.15</v>
      </c>
      <c r="F363" s="594" t="str">
        <f t="shared" si="110"/>
        <v>R15</v>
      </c>
      <c r="G363" s="595" t="str">
        <f t="shared" si="111"/>
        <v>Dr. H. Moh. Armoyu, MM.</v>
      </c>
      <c r="H363" s="596" t="str">
        <f t="shared" si="112"/>
        <v>Dr. Khamdan Rifa'i, S.E., M.Si.</v>
      </c>
    </row>
    <row r="364" spans="1:8">
      <c r="A364" s="606">
        <v>116</v>
      </c>
      <c r="B364" s="597" t="e">
        <f t="shared" si="106"/>
        <v>#N/A</v>
      </c>
      <c r="C364" s="598" t="e">
        <f t="shared" si="107"/>
        <v>#N/A</v>
      </c>
      <c r="D364" s="598" t="e">
        <f t="shared" si="108"/>
        <v>#N/A</v>
      </c>
      <c r="E364" s="598" t="e">
        <f t="shared" si="109"/>
        <v>#N/A</v>
      </c>
      <c r="F364" s="599" t="e">
        <f t="shared" si="110"/>
        <v>#N/A</v>
      </c>
      <c r="G364" s="600" t="e">
        <f t="shared" si="111"/>
        <v>#N/A</v>
      </c>
      <c r="H364" s="601" t="e">
        <f t="shared" si="112"/>
        <v>#N/A</v>
      </c>
    </row>
    <row r="365" spans="1:8" ht="15" customHeight="1"/>
    <row r="366" spans="1:8" ht="15" customHeight="1"/>
    <row r="367" spans="1:8" ht="15" customHeight="1"/>
    <row r="368" spans="1:8" ht="15" customHeight="1"/>
    <row r="369" spans="1:8" ht="15" customHeight="1">
      <c r="H369" s="602" t="s">
        <v>332</v>
      </c>
    </row>
    <row r="370" spans="1:8" ht="15" customHeight="1">
      <c r="H370" s="602" t="s">
        <v>333</v>
      </c>
    </row>
    <row r="371" spans="1:8" ht="15.75">
      <c r="H371" s="602"/>
    </row>
    <row r="372" spans="1:8" ht="15.75">
      <c r="H372" s="602"/>
    </row>
    <row r="373" spans="1:8" ht="15.75">
      <c r="H373" s="602"/>
    </row>
    <row r="374" spans="1:8">
      <c r="H374" s="603" t="s">
        <v>334</v>
      </c>
    </row>
    <row r="375" spans="1:8" ht="15.75">
      <c r="H375" s="602"/>
    </row>
    <row r="379" spans="1:8" ht="15.75">
      <c r="H379" s="602"/>
    </row>
    <row r="380" spans="1:8" ht="15.75">
      <c r="H380" s="602"/>
    </row>
    <row r="381" spans="1:8" ht="16.5">
      <c r="A381" s="580" t="s">
        <v>324</v>
      </c>
      <c r="B381" s="581" t="s">
        <v>341</v>
      </c>
      <c r="C381" s="577"/>
      <c r="D381" s="577"/>
      <c r="F381" s="582"/>
      <c r="G381" s="579"/>
    </row>
    <row r="382" spans="1:8">
      <c r="A382" s="583" t="s">
        <v>325</v>
      </c>
      <c r="B382" s="584" t="s">
        <v>326</v>
      </c>
      <c r="C382" s="585" t="s">
        <v>327</v>
      </c>
      <c r="D382" s="584" t="s">
        <v>328</v>
      </c>
      <c r="E382" s="584" t="s">
        <v>329</v>
      </c>
      <c r="F382" s="584" t="s">
        <v>330</v>
      </c>
      <c r="G382" s="833" t="s">
        <v>331</v>
      </c>
      <c r="H382" s="834"/>
    </row>
    <row r="383" spans="1:8">
      <c r="A383" s="606">
        <v>59</v>
      </c>
      <c r="B383" s="608" t="str">
        <f t="shared" ref="B383:B385" si="113">VLOOKUP(A383,JADWAL,4,FALSE)</f>
        <v>Makro Ekonomi Islam</v>
      </c>
      <c r="C383" s="609" t="str">
        <f t="shared" ref="C383:C385" si="114">VLOOKUP(A383,JADWAL,2,FALSE)</f>
        <v>ES - 2B</v>
      </c>
      <c r="D383" s="609" t="str">
        <f t="shared" ref="D383:D385" si="115">VLOOKUP(A383,JADWAL,9,FALSE)</f>
        <v>Sabtu</v>
      </c>
      <c r="E383" s="609" t="str">
        <f t="shared" ref="E383:E385" si="116">VLOOKUP(A383,JADWAL,10,FALSE)</f>
        <v>13.30 - 15.30</v>
      </c>
      <c r="F383" s="610" t="str">
        <f t="shared" ref="F383:F385" si="117">VLOOKUP(A383,JADWAL,11,FALSE)</f>
        <v>RU23</v>
      </c>
      <c r="G383" s="611" t="str">
        <f t="shared" ref="G383:G385" si="118">VLOOKUP(A383,JADWAL,6,FALSE)</f>
        <v>Dr. H. Moh. Armoyu, MM.</v>
      </c>
      <c r="H383" s="612" t="str">
        <f t="shared" ref="H383:H385" si="119">VLOOKUP(A383,JADWAL,7,FALSE)</f>
        <v>Dr. Khamdan Rifa'i, S.E., M.Si.</v>
      </c>
    </row>
    <row r="384" spans="1:8">
      <c r="A384" s="606">
        <v>65</v>
      </c>
      <c r="B384" s="613" t="str">
        <f t="shared" si="113"/>
        <v>Lembaga Keuangan Syariah</v>
      </c>
      <c r="C384" s="614" t="str">
        <f t="shared" si="114"/>
        <v>ES - 2C</v>
      </c>
      <c r="D384" s="614" t="str">
        <f t="shared" si="115"/>
        <v>Sabtu</v>
      </c>
      <c r="E384" s="614" t="str">
        <f t="shared" si="116"/>
        <v>13.30 - 15.30</v>
      </c>
      <c r="F384" s="615" t="str">
        <f t="shared" si="117"/>
        <v>RU24</v>
      </c>
      <c r="G384" s="616" t="str">
        <f t="shared" si="118"/>
        <v>Dr. Abdul Wadud Nafis, M.E.I.</v>
      </c>
      <c r="H384" s="617" t="str">
        <f t="shared" si="119"/>
        <v>Dr. Moch. Chotib, MM.</v>
      </c>
    </row>
    <row r="385" spans="1:8">
      <c r="A385" s="606">
        <v>133</v>
      </c>
      <c r="B385" s="618" t="e">
        <f t="shared" si="113"/>
        <v>#N/A</v>
      </c>
      <c r="C385" s="619" t="e">
        <f t="shared" si="114"/>
        <v>#N/A</v>
      </c>
      <c r="D385" s="619" t="e">
        <f t="shared" si="115"/>
        <v>#N/A</v>
      </c>
      <c r="E385" s="619" t="e">
        <f t="shared" si="116"/>
        <v>#N/A</v>
      </c>
      <c r="F385" s="620" t="e">
        <f t="shared" si="117"/>
        <v>#N/A</v>
      </c>
      <c r="G385" s="618" t="e">
        <f t="shared" si="118"/>
        <v>#N/A</v>
      </c>
      <c r="H385" s="621" t="e">
        <f t="shared" si="119"/>
        <v>#N/A</v>
      </c>
    </row>
    <row r="386" spans="1:8" ht="15" customHeight="1"/>
    <row r="387" spans="1:8" ht="15" customHeight="1"/>
    <row r="388" spans="1:8" ht="15" customHeight="1"/>
    <row r="389" spans="1:8" ht="15" customHeight="1"/>
    <row r="390" spans="1:8" ht="15" customHeight="1">
      <c r="H390" s="602" t="s">
        <v>332</v>
      </c>
    </row>
    <row r="391" spans="1:8" ht="15" customHeight="1">
      <c r="H391" s="602" t="s">
        <v>333</v>
      </c>
    </row>
    <row r="392" spans="1:8" ht="15.75">
      <c r="H392" s="602"/>
    </row>
    <row r="393" spans="1:8" ht="15.75">
      <c r="H393" s="602"/>
    </row>
    <row r="394" spans="1:8" ht="15.75">
      <c r="H394" s="602"/>
    </row>
    <row r="395" spans="1:8">
      <c r="H395" s="603" t="s">
        <v>334</v>
      </c>
    </row>
    <row r="396" spans="1:8" ht="15.75">
      <c r="H396" s="602"/>
    </row>
    <row r="400" spans="1:8" ht="15.75">
      <c r="H400" s="602"/>
    </row>
    <row r="401" spans="1:8" ht="15.75">
      <c r="H401" s="602"/>
    </row>
    <row r="402" spans="1:8" ht="15.75">
      <c r="H402" s="602"/>
    </row>
    <row r="403" spans="1:8" ht="15.75">
      <c r="H403" s="602"/>
    </row>
    <row r="404" spans="1:8" ht="15.75">
      <c r="H404" s="602"/>
    </row>
    <row r="405" spans="1:8" ht="16.5">
      <c r="A405" s="580" t="s">
        <v>324</v>
      </c>
      <c r="B405" s="581" t="s">
        <v>238</v>
      </c>
      <c r="C405" s="577"/>
      <c r="D405" s="577"/>
      <c r="F405" s="582"/>
      <c r="G405" s="579"/>
    </row>
    <row r="406" spans="1:8">
      <c r="A406" s="583" t="s">
        <v>325</v>
      </c>
      <c r="B406" s="584" t="s">
        <v>326</v>
      </c>
      <c r="C406" s="585" t="s">
        <v>327</v>
      </c>
      <c r="D406" s="584" t="s">
        <v>328</v>
      </c>
      <c r="E406" s="584" t="s">
        <v>329</v>
      </c>
      <c r="F406" s="584" t="s">
        <v>330</v>
      </c>
      <c r="G406" s="833" t="s">
        <v>331</v>
      </c>
      <c r="H406" s="834"/>
    </row>
    <row r="407" spans="1:8">
      <c r="A407" s="606">
        <v>60</v>
      </c>
      <c r="B407" s="587" t="str">
        <f>VLOOKUP(A407,JADWAL,4,FALSE)</f>
        <v>Makro Ekonomi Islam</v>
      </c>
      <c r="C407" s="588" t="str">
        <f>VLOOKUP(A407,JADWAL,2,FALSE)</f>
        <v>ES - 2C</v>
      </c>
      <c r="D407" s="588" t="str">
        <f t="shared" ref="D407:D410" si="120">VLOOKUP(A407,JADWAL,9,FALSE)</f>
        <v>Jum’at</v>
      </c>
      <c r="E407" s="771" t="str">
        <f t="shared" ref="E407:E410" si="121">VLOOKUP(A407,JADWAL,10,FALSE)</f>
        <v>13.30 - 15.30</v>
      </c>
      <c r="F407" s="589" t="str">
        <f t="shared" ref="F407:F410" si="122">VLOOKUP(A407,JADWAL,11,FALSE)</f>
        <v>RU24</v>
      </c>
      <c r="G407" s="590" t="str">
        <f>VLOOKUP(A407,JADWAL,6,FALSE)</f>
        <v>Dr. H. Moh. Armoyu, MM.</v>
      </c>
      <c r="H407" s="591" t="str">
        <f>VLOOKUP(A407,JADWAL,7,FALSE)</f>
        <v>Dr. Khamdan Rifa'i, S.E., M.Si.</v>
      </c>
    </row>
    <row r="408" spans="1:8">
      <c r="A408" s="606">
        <v>82</v>
      </c>
      <c r="B408" s="592" t="str">
        <f>VLOOKUP(A408,JADWAL,4,FALSE)</f>
        <v>Falsafatul Ilmi</v>
      </c>
      <c r="C408" s="593" t="s">
        <v>342</v>
      </c>
      <c r="D408" s="593" t="str">
        <f t="shared" si="120"/>
        <v>Sabtu</v>
      </c>
      <c r="E408" s="772" t="str">
        <f t="shared" si="121"/>
        <v>08.00 - 10.00</v>
      </c>
      <c r="F408" s="594" t="str">
        <f t="shared" si="122"/>
        <v>RU21</v>
      </c>
      <c r="G408" s="592" t="str">
        <f>VLOOKUP(A408,JADWAL,6,FALSE)</f>
        <v>Dr. Ahidul Asror, M.Ag.</v>
      </c>
      <c r="H408" s="604" t="str">
        <f>VLOOKUP(A408,JADWAL,7,FALSE)</f>
        <v>Dr. Fawaizul Umam, M.Ag.</v>
      </c>
    </row>
    <row r="409" spans="1:8">
      <c r="A409" s="606">
        <v>122</v>
      </c>
      <c r="B409" s="622" t="e">
        <f>VLOOKUP(A409,JADWAL,4,FALSE)</f>
        <v>#N/A</v>
      </c>
      <c r="C409" s="623" t="e">
        <f>VLOOKUP(A409,JADWAL,2,FALSE)</f>
        <v>#N/A</v>
      </c>
      <c r="D409" s="623" t="e">
        <f t="shared" si="120"/>
        <v>#N/A</v>
      </c>
      <c r="E409" s="623" t="e">
        <f t="shared" si="121"/>
        <v>#N/A</v>
      </c>
      <c r="F409" s="624" t="e">
        <f t="shared" si="122"/>
        <v>#N/A</v>
      </c>
      <c r="G409" s="622" t="e">
        <f>VLOOKUP(A409,JADWAL,6,FALSE)</f>
        <v>#N/A</v>
      </c>
      <c r="H409" s="625" t="e">
        <f>VLOOKUP(A409,JADWAL,7,FALSE)</f>
        <v>#N/A</v>
      </c>
    </row>
    <row r="410" spans="1:8">
      <c r="A410" s="606">
        <v>133</v>
      </c>
      <c r="B410" s="626" t="e">
        <f t="shared" ref="B410" si="123">VLOOKUP(A410,JADWAL,4,FALSE)</f>
        <v>#N/A</v>
      </c>
      <c r="C410" s="627" t="e">
        <f t="shared" ref="C410" si="124">VLOOKUP(A410,JADWAL,2,FALSE)</f>
        <v>#N/A</v>
      </c>
      <c r="D410" s="627" t="e">
        <f t="shared" si="120"/>
        <v>#N/A</v>
      </c>
      <c r="E410" s="627" t="e">
        <f t="shared" si="121"/>
        <v>#N/A</v>
      </c>
      <c r="F410" s="628" t="e">
        <f t="shared" si="122"/>
        <v>#N/A</v>
      </c>
      <c r="G410" s="626" t="e">
        <f t="shared" ref="G410" si="125">VLOOKUP(A410,JADWAL,6,FALSE)</f>
        <v>#N/A</v>
      </c>
      <c r="H410" s="629" t="e">
        <f>VLOOKUP(A410,JADWAL,8,FALSE)</f>
        <v>#N/A</v>
      </c>
    </row>
    <row r="411" spans="1:8" ht="15" customHeight="1"/>
    <row r="412" spans="1:8" ht="15" customHeight="1"/>
    <row r="413" spans="1:8" ht="15" customHeight="1"/>
    <row r="414" spans="1:8" ht="15" customHeight="1"/>
    <row r="415" spans="1:8" ht="15" customHeight="1">
      <c r="H415" s="602" t="s">
        <v>332</v>
      </c>
    </row>
    <row r="416" spans="1:8" ht="15" customHeight="1">
      <c r="H416" s="602" t="s">
        <v>333</v>
      </c>
    </row>
    <row r="417" spans="1:8" ht="15.75">
      <c r="H417" s="602"/>
    </row>
    <row r="418" spans="1:8" ht="15.75">
      <c r="H418" s="602"/>
    </row>
    <row r="419" spans="1:8" ht="15.75">
      <c r="H419" s="602"/>
    </row>
    <row r="420" spans="1:8">
      <c r="H420" s="603" t="s">
        <v>334</v>
      </c>
    </row>
    <row r="421" spans="1:8" ht="15.75">
      <c r="H421" s="602"/>
    </row>
    <row r="425" spans="1:8" ht="15.75">
      <c r="H425" s="602"/>
    </row>
    <row r="426" spans="1:8" ht="15.75">
      <c r="H426" s="602"/>
    </row>
    <row r="427" spans="1:8" ht="15.75">
      <c r="H427" s="602"/>
    </row>
    <row r="428" spans="1:8" ht="15.75">
      <c r="H428" s="602"/>
    </row>
    <row r="429" spans="1:8" ht="16.5">
      <c r="A429" s="580" t="s">
        <v>324</v>
      </c>
      <c r="B429" s="581" t="s">
        <v>246</v>
      </c>
      <c r="C429" s="577"/>
      <c r="D429" s="577"/>
      <c r="F429" s="582"/>
      <c r="G429" s="579"/>
    </row>
    <row r="430" spans="1:8">
      <c r="A430" s="583" t="s">
        <v>325</v>
      </c>
      <c r="B430" s="584" t="s">
        <v>326</v>
      </c>
      <c r="C430" s="585" t="s">
        <v>327</v>
      </c>
      <c r="D430" s="584" t="s">
        <v>328</v>
      </c>
      <c r="E430" s="584" t="s">
        <v>329</v>
      </c>
      <c r="F430" s="584" t="s">
        <v>330</v>
      </c>
      <c r="G430" s="833" t="s">
        <v>331</v>
      </c>
      <c r="H430" s="834"/>
    </row>
    <row r="431" spans="1:8" ht="21" customHeight="1">
      <c r="A431" s="606">
        <v>31</v>
      </c>
      <c r="B431" s="630" t="str">
        <f t="shared" ref="B431:B434" si="126">VLOOKUP(A431,JADWAL,4,FALSE)</f>
        <v>Kepemimpinan Pendidikan Islam</v>
      </c>
      <c r="C431" s="631" t="str">
        <f t="shared" ref="C431:C434" si="127">VLOOKUP(A431,JADWAL,2,FALSE)</f>
        <v>PAI - 2C</v>
      </c>
      <c r="D431" s="631" t="str">
        <f t="shared" ref="D431:D434" si="128">VLOOKUP(A431,JADWAL,9,FALSE)</f>
        <v>Jumat</v>
      </c>
      <c r="E431" s="774" t="str">
        <f t="shared" ref="E431:E434" si="129">VLOOKUP(A431,JADWAL,10,FALSE)</f>
        <v>13:30 - 15:30</v>
      </c>
      <c r="F431" s="632" t="str">
        <f t="shared" ref="F431:F434" si="130">VLOOKUP(A431,JADWAL,11,FALSE)</f>
        <v>R23</v>
      </c>
      <c r="G431" s="633" t="str">
        <f t="shared" ref="G431:G434" si="131">VLOOKUP(A431,JADWAL,6,FALSE)</f>
        <v>Prof. Dr. H. Moh. Khusnuridlo, M.Pd.</v>
      </c>
      <c r="H431" s="634" t="str">
        <f t="shared" ref="H431:H434" si="132">VLOOKUP(A431,JADWAL,7,FALSE)</f>
        <v>Dr. H. Matkur, M.Pd.I.</v>
      </c>
    </row>
    <row r="432" spans="1:8" ht="21" customHeight="1">
      <c r="A432" s="606">
        <v>41</v>
      </c>
      <c r="B432" s="592" t="str">
        <f>VLOOKUP(A432,JADWAL,4,FALSE)</f>
        <v>APLIKASI QAWAID FIQHIYYAH DALAM ISTINBATH HUKUM</v>
      </c>
      <c r="C432" s="593" t="str">
        <f>VLOOKUP(A432,JADWAL,2,FALSE)</f>
        <v>HK - 2A</v>
      </c>
      <c r="D432" s="593" t="str">
        <f t="shared" si="128"/>
        <v>Sabtu</v>
      </c>
      <c r="E432" s="772" t="str">
        <f t="shared" si="129"/>
        <v>10.15 - 12.15</v>
      </c>
      <c r="F432" s="594" t="str">
        <f t="shared" si="130"/>
        <v>R16</v>
      </c>
      <c r="G432" s="595" t="str">
        <f>VLOOKUP(A432,JADWAL,6,FALSE)</f>
        <v>Dr. H. Sutrisno, M.H.I.</v>
      </c>
      <c r="H432" s="596" t="str">
        <f>VLOOKUP(A432,JADWAL,7,FALSE)</f>
        <v>Dr. Ishaq, M.Ag.</v>
      </c>
    </row>
    <row r="433" spans="1:8" ht="21" customHeight="1">
      <c r="A433" s="606">
        <v>70</v>
      </c>
      <c r="B433" s="592" t="str">
        <f>VLOOKUP(A433,JADWAL,4,FALSE)</f>
        <v>Psikologi Komunikasi dan Media</v>
      </c>
      <c r="C433" s="593" t="str">
        <f>VLOOKUP(A433,JADWAL,2,FALSE)</f>
        <v>KPI - 2</v>
      </c>
      <c r="D433" s="593" t="str">
        <f t="shared" si="128"/>
        <v>SABTU</v>
      </c>
      <c r="E433" s="772" t="str">
        <f t="shared" si="129"/>
        <v>10.00 - 12.00</v>
      </c>
      <c r="F433" s="594" t="str">
        <f t="shared" si="130"/>
        <v>R24</v>
      </c>
      <c r="G433" s="592" t="str">
        <f>VLOOKUP(A433,JADWAL,6,FALSE)</f>
        <v>Dr.  Abd. Muhid, M.Psi.</v>
      </c>
      <c r="H433" s="604" t="str">
        <f>VLOOKUP(A433,JADWAL,7,FALSE)</f>
        <v>Dr. Sofyan Hadi, M.Pd.</v>
      </c>
    </row>
    <row r="434" spans="1:8" ht="21" customHeight="1">
      <c r="A434" s="606">
        <v>74</v>
      </c>
      <c r="B434" s="597" t="str">
        <f t="shared" si="126"/>
        <v>ANALISIS STRATEGI PEMBELAJARAN TEMATIK TERPADU</v>
      </c>
      <c r="C434" s="598" t="str">
        <f t="shared" si="127"/>
        <v>PGMI - 2</v>
      </c>
      <c r="D434" s="598" t="str">
        <f t="shared" si="128"/>
        <v>Jumat</v>
      </c>
      <c r="E434" s="773" t="str">
        <f t="shared" si="129"/>
        <v>18.30 - 20.30</v>
      </c>
      <c r="F434" s="599" t="str">
        <f t="shared" si="130"/>
        <v>R25</v>
      </c>
      <c r="G434" s="600" t="str">
        <f t="shared" si="131"/>
        <v>Dr. Hj. Mukni’ah, M.Pd.I.</v>
      </c>
      <c r="H434" s="601" t="str">
        <f t="shared" si="132"/>
        <v>Dr. H. Abd. Muhith, M.Pd.I</v>
      </c>
    </row>
    <row r="435" spans="1:8" ht="15" customHeight="1"/>
    <row r="436" spans="1:8" ht="15" customHeight="1"/>
    <row r="437" spans="1:8" ht="15" customHeight="1"/>
    <row r="438" spans="1:8" ht="15" customHeight="1"/>
    <row r="439" spans="1:8" ht="15" customHeight="1">
      <c r="H439" s="602" t="s">
        <v>332</v>
      </c>
    </row>
    <row r="440" spans="1:8" ht="15" customHeight="1">
      <c r="H440" s="602" t="s">
        <v>333</v>
      </c>
    </row>
    <row r="441" spans="1:8" ht="15.75">
      <c r="H441" s="602"/>
    </row>
    <row r="442" spans="1:8" ht="15.75">
      <c r="H442" s="602"/>
    </row>
    <row r="443" spans="1:8" ht="15.75">
      <c r="H443" s="602"/>
    </row>
    <row r="444" spans="1:8">
      <c r="H444" s="603" t="s">
        <v>334</v>
      </c>
    </row>
    <row r="445" spans="1:8" ht="15.75">
      <c r="H445" s="602"/>
    </row>
    <row r="449" spans="1:8" ht="15.75">
      <c r="H449" s="602"/>
    </row>
    <row r="450" spans="1:8" ht="15.75">
      <c r="H450" s="602"/>
    </row>
    <row r="451" spans="1:8" ht="15.75">
      <c r="H451" s="602"/>
    </row>
    <row r="452" spans="1:8" ht="15.75">
      <c r="H452" s="602"/>
    </row>
    <row r="453" spans="1:8" ht="16.5">
      <c r="A453" s="580" t="s">
        <v>324</v>
      </c>
      <c r="B453" s="581" t="s">
        <v>65</v>
      </c>
      <c r="C453" s="577"/>
      <c r="D453" s="577"/>
      <c r="F453" s="582"/>
      <c r="G453" s="579"/>
    </row>
    <row r="454" spans="1:8">
      <c r="A454" s="583" t="s">
        <v>325</v>
      </c>
      <c r="B454" s="584" t="s">
        <v>326</v>
      </c>
      <c r="C454" s="585" t="s">
        <v>327</v>
      </c>
      <c r="D454" s="584" t="s">
        <v>328</v>
      </c>
      <c r="E454" s="584" t="s">
        <v>329</v>
      </c>
      <c r="F454" s="584" t="s">
        <v>330</v>
      </c>
      <c r="G454" s="833" t="s">
        <v>331</v>
      </c>
      <c r="H454" s="834"/>
    </row>
    <row r="455" spans="1:8" ht="19.5" customHeight="1">
      <c r="A455" s="606">
        <v>100</v>
      </c>
      <c r="B455" s="588" t="e">
        <f>VLOOKUP(A455,JADWAL,4,FALSE)</f>
        <v>#N/A</v>
      </c>
      <c r="C455" s="588" t="e">
        <f>VLOOKUP(A455,JADWAL,2,FALSE)</f>
        <v>#N/A</v>
      </c>
      <c r="D455" s="588" t="e">
        <f t="shared" ref="D455:D458" si="133">VLOOKUP(A455,JADWAL,9,FALSE)</f>
        <v>#N/A</v>
      </c>
      <c r="E455" s="588" t="e">
        <f t="shared" ref="E455:E458" si="134">VLOOKUP(A455,JADWAL,10,FALSE)</f>
        <v>#N/A</v>
      </c>
      <c r="F455" s="589" t="e">
        <f t="shared" ref="F455:F458" si="135">VLOOKUP(A455,JADWAL,11,FALSE)</f>
        <v>#N/A</v>
      </c>
      <c r="G455" s="590" t="e">
        <f>VLOOKUP(A455,JADWAL,6,FALSE)</f>
        <v>#N/A</v>
      </c>
      <c r="H455" s="591" t="e">
        <v>#N/A</v>
      </c>
    </row>
    <row r="456" spans="1:8" ht="19.5" customHeight="1">
      <c r="A456" s="606">
        <v>102</v>
      </c>
      <c r="B456" s="593" t="e">
        <f>VLOOKUP(A456,JADWAL,4,FALSE)</f>
        <v>#N/A</v>
      </c>
      <c r="C456" s="593" t="e">
        <f>VLOOKUP(A456,JADWAL,2,FALSE)</f>
        <v>#N/A</v>
      </c>
      <c r="D456" s="593" t="e">
        <f t="shared" si="133"/>
        <v>#N/A</v>
      </c>
      <c r="E456" s="593" t="e">
        <f t="shared" si="134"/>
        <v>#N/A</v>
      </c>
      <c r="F456" s="624" t="e">
        <f t="shared" si="135"/>
        <v>#N/A</v>
      </c>
      <c r="G456" s="595" t="e">
        <f>VLOOKUP(A456,JADWAL,6,FALSE)</f>
        <v>#N/A</v>
      </c>
      <c r="H456" s="596" t="e">
        <f>VLOOKUP(A456,JADWAL,7,FALSE)</f>
        <v>#N/A</v>
      </c>
    </row>
    <row r="457" spans="1:8" ht="19.5" customHeight="1">
      <c r="A457" s="606">
        <v>75</v>
      </c>
      <c r="B457" s="593" t="str">
        <f>VLOOKUP(A457,JADWAL,4,FALSE)</f>
        <v>STUDI HADITS</v>
      </c>
      <c r="C457" s="593" t="str">
        <f>VLOOKUP(A457,JADWAL,2,FALSE)</f>
        <v>PGMI - 2</v>
      </c>
      <c r="D457" s="593" t="str">
        <f t="shared" si="133"/>
        <v>Sabtu</v>
      </c>
      <c r="E457" s="772" t="str">
        <f t="shared" si="134"/>
        <v>08.00 - 10.00</v>
      </c>
      <c r="F457" s="624" t="str">
        <f t="shared" si="135"/>
        <v>R25</v>
      </c>
      <c r="G457" s="595" t="str">
        <f>VLOOKUP(A457,JADWAL,6,FALSE)</f>
        <v>Dr. Uun Yusufa, MA.</v>
      </c>
      <c r="H457" s="596" t="str">
        <f>VLOOKUP(A457,JADWAL,7,FALSE)</f>
        <v>Dr. Syafruddin Edi Wibowo, M.Ag.</v>
      </c>
    </row>
    <row r="458" spans="1:8" ht="19.5" customHeight="1">
      <c r="A458" s="606">
        <v>135</v>
      </c>
      <c r="B458" s="598" t="e">
        <f>VLOOKUP(A458,JADWAL,4,FALSE)</f>
        <v>#N/A</v>
      </c>
      <c r="C458" s="598" t="e">
        <f>VLOOKUP(A458,JADWAL,2,FALSE)</f>
        <v>#N/A</v>
      </c>
      <c r="D458" s="598" t="e">
        <f t="shared" si="133"/>
        <v>#N/A</v>
      </c>
      <c r="E458" s="598" t="e">
        <f t="shared" si="134"/>
        <v>#N/A</v>
      </c>
      <c r="F458" s="599" t="e">
        <f t="shared" si="135"/>
        <v>#N/A</v>
      </c>
      <c r="G458" s="597" t="e">
        <f>VLOOKUP(A458,JADWAL,6,FALSE)</f>
        <v>#N/A</v>
      </c>
      <c r="H458" s="605" t="e">
        <f>VLOOKUP(A458,JADWAL,7,FALSE)</f>
        <v>#N/A</v>
      </c>
    </row>
    <row r="459" spans="1:8" ht="15" customHeight="1"/>
    <row r="460" spans="1:8" ht="15" customHeight="1"/>
    <row r="461" spans="1:8" ht="15" customHeight="1"/>
    <row r="462" spans="1:8" ht="15" customHeight="1"/>
    <row r="463" spans="1:8" ht="15" customHeight="1">
      <c r="H463" s="602" t="s">
        <v>332</v>
      </c>
    </row>
    <row r="464" spans="1:8" ht="15" customHeight="1">
      <c r="H464" s="602" t="s">
        <v>333</v>
      </c>
    </row>
    <row r="465" spans="1:8" ht="15.75">
      <c r="H465" s="602"/>
    </row>
    <row r="466" spans="1:8" ht="15.75">
      <c r="H466" s="602"/>
    </row>
    <row r="467" spans="1:8" ht="15.75">
      <c r="H467" s="602"/>
    </row>
    <row r="468" spans="1:8">
      <c r="H468" s="603" t="s">
        <v>334</v>
      </c>
    </row>
    <row r="469" spans="1:8" ht="15.75">
      <c r="H469" s="602"/>
    </row>
    <row r="473" spans="1:8" ht="15.75">
      <c r="H473" s="602"/>
    </row>
    <row r="474" spans="1:8" ht="15.75">
      <c r="H474" s="602"/>
    </row>
    <row r="475" spans="1:8" ht="15.75">
      <c r="H475" s="602"/>
    </row>
    <row r="476" spans="1:8" ht="15.75">
      <c r="H476" s="602"/>
    </row>
    <row r="477" spans="1:8" ht="16.5">
      <c r="A477" s="580" t="s">
        <v>324</v>
      </c>
      <c r="B477" s="581" t="s">
        <v>343</v>
      </c>
      <c r="C477" s="577"/>
      <c r="D477" s="577"/>
      <c r="F477" s="582"/>
      <c r="G477" s="579"/>
    </row>
    <row r="478" spans="1:8">
      <c r="A478" s="583" t="s">
        <v>325</v>
      </c>
      <c r="B478" s="584" t="s">
        <v>326</v>
      </c>
      <c r="C478" s="585" t="s">
        <v>327</v>
      </c>
      <c r="D478" s="584" t="s">
        <v>328</v>
      </c>
      <c r="E478" s="584" t="s">
        <v>329</v>
      </c>
      <c r="F478" s="584" t="s">
        <v>330</v>
      </c>
      <c r="G478" s="833" t="s">
        <v>331</v>
      </c>
      <c r="H478" s="834"/>
    </row>
    <row r="479" spans="1:8">
      <c r="A479" s="606">
        <v>73</v>
      </c>
      <c r="B479" s="587" t="str">
        <f t="shared" ref="B479:B481" si="136">VLOOKUP(A479,JADWAL,4,FALSE)</f>
        <v>DESAIN DAN ANALISIS MATERI MI</v>
      </c>
      <c r="C479" s="588" t="str">
        <f t="shared" ref="C479:C481" si="137">VLOOKUP(A479,JADWAL,2,FALSE)</f>
        <v>PGMI - 2</v>
      </c>
      <c r="D479" s="588" t="str">
        <f t="shared" ref="D479:D481" si="138">VLOOKUP(A479,JADWAL,9,FALSE)</f>
        <v>Jumat</v>
      </c>
      <c r="E479" s="771" t="str">
        <f t="shared" ref="E479:E481" si="139">VLOOKUP(A479,JADWAL,10,FALSE)</f>
        <v>15.45 - 17.45</v>
      </c>
      <c r="F479" s="589" t="str">
        <f t="shared" ref="F479:F481" si="140">VLOOKUP(A479,JADWAL,11,FALSE)</f>
        <v>R25</v>
      </c>
      <c r="G479" s="590" t="str">
        <f t="shared" ref="G479:G481" si="141">VLOOKUP(A479,JADWAL,6,FALSE)</f>
        <v>Dr. H. Saihan, S.Ag., M.Pd.I.</v>
      </c>
      <c r="H479" s="591" t="s">
        <v>344</v>
      </c>
    </row>
    <row r="480" spans="1:8">
      <c r="A480" s="606">
        <v>92</v>
      </c>
      <c r="B480" s="592" t="e">
        <f t="shared" si="136"/>
        <v>#N/A</v>
      </c>
      <c r="C480" s="593" t="e">
        <f t="shared" si="137"/>
        <v>#N/A</v>
      </c>
      <c r="D480" s="593" t="e">
        <f t="shared" si="138"/>
        <v>#N/A</v>
      </c>
      <c r="E480" s="593" t="e">
        <f t="shared" si="139"/>
        <v>#N/A</v>
      </c>
      <c r="F480" s="594" t="e">
        <f t="shared" si="140"/>
        <v>#N/A</v>
      </c>
      <c r="G480" s="595" t="e">
        <f t="shared" si="141"/>
        <v>#N/A</v>
      </c>
      <c r="H480" t="e">
        <v>#N/A</v>
      </c>
    </row>
    <row r="481" spans="1:8">
      <c r="A481" s="606">
        <v>96</v>
      </c>
      <c r="B481" s="597" t="e">
        <f t="shared" si="136"/>
        <v>#N/A</v>
      </c>
      <c r="C481" s="598" t="e">
        <f t="shared" si="137"/>
        <v>#N/A</v>
      </c>
      <c r="D481" s="598" t="e">
        <f t="shared" si="138"/>
        <v>#N/A</v>
      </c>
      <c r="E481" s="598" t="e">
        <f t="shared" si="139"/>
        <v>#N/A</v>
      </c>
      <c r="F481" s="599" t="e">
        <f t="shared" si="140"/>
        <v>#N/A</v>
      </c>
      <c r="G481" s="600" t="e">
        <f t="shared" si="141"/>
        <v>#N/A</v>
      </c>
      <c r="H481" t="e">
        <v>#N/A</v>
      </c>
    </row>
    <row r="482" spans="1:8" ht="15" customHeight="1"/>
    <row r="483" spans="1:8" ht="15" customHeight="1"/>
    <row r="484" spans="1:8" ht="15" customHeight="1"/>
    <row r="485" spans="1:8" ht="15" customHeight="1"/>
    <row r="486" spans="1:8" ht="15" customHeight="1">
      <c r="H486" s="602" t="s">
        <v>332</v>
      </c>
    </row>
    <row r="487" spans="1:8" ht="15" customHeight="1">
      <c r="H487" s="602" t="s">
        <v>333</v>
      </c>
    </row>
    <row r="488" spans="1:8" ht="15.75">
      <c r="H488" s="602"/>
    </row>
    <row r="489" spans="1:8" ht="15.75">
      <c r="H489" s="602"/>
    </row>
    <row r="490" spans="1:8" ht="15.75">
      <c r="H490" s="602"/>
    </row>
    <row r="491" spans="1:8">
      <c r="H491" s="603" t="s">
        <v>334</v>
      </c>
    </row>
    <row r="492" spans="1:8" ht="15.75">
      <c r="H492" s="602"/>
    </row>
    <row r="496" spans="1:8" ht="15.75">
      <c r="H496" s="602"/>
    </row>
    <row r="497" spans="1:8" ht="15.75">
      <c r="H497" s="602"/>
    </row>
    <row r="498" spans="1:8" ht="15.75">
      <c r="H498" s="602"/>
    </row>
    <row r="499" spans="1:8" ht="15.75">
      <c r="H499" s="602"/>
    </row>
    <row r="500" spans="1:8" ht="16.5">
      <c r="A500" s="580" t="s">
        <v>324</v>
      </c>
      <c r="B500" s="581" t="s">
        <v>120</v>
      </c>
      <c r="C500" s="577"/>
      <c r="D500" s="577"/>
      <c r="F500" s="582"/>
      <c r="G500" s="579"/>
    </row>
    <row r="501" spans="1:8">
      <c r="A501" s="583" t="s">
        <v>325</v>
      </c>
      <c r="B501" s="584" t="s">
        <v>326</v>
      </c>
      <c r="C501" s="585" t="s">
        <v>327</v>
      </c>
      <c r="D501" s="584" t="s">
        <v>328</v>
      </c>
      <c r="E501" s="584" t="s">
        <v>329</v>
      </c>
      <c r="F501" s="584" t="s">
        <v>330</v>
      </c>
      <c r="G501" s="833" t="s">
        <v>331</v>
      </c>
      <c r="H501" s="834"/>
    </row>
    <row r="502" spans="1:8">
      <c r="A502" s="606">
        <v>17</v>
      </c>
      <c r="B502" s="587" t="str">
        <f t="shared" ref="B502:B505" si="142">VLOOKUP(A502,JADWAL,4,FALSE)</f>
        <v>TESIS</v>
      </c>
      <c r="C502" s="588" t="str">
        <f t="shared" ref="C502:C505" si="143">VLOOKUP(A502,JADWAL,2,FALSE)</f>
        <v>MPI - 2B</v>
      </c>
      <c r="D502" s="588" t="str">
        <f t="shared" ref="D502:D505" si="144">VLOOKUP(A502,JADWAL,9,FALSE)</f>
        <v>Sabtu</v>
      </c>
      <c r="E502" s="588" t="str">
        <f t="shared" ref="E502:E505" si="145">VLOOKUP(A502,JADWAL,10,FALSE)</f>
        <v>13.00 - 15.00</v>
      </c>
      <c r="F502" s="589" t="str">
        <f t="shared" ref="F502:F505" si="146">VLOOKUP(A502,JADWAL,11,FALSE)</f>
        <v>R11</v>
      </c>
      <c r="G502" s="590" t="str">
        <f t="shared" ref="G502:G505" si="147">VLOOKUP(A502,JADWAL,6,FALSE)</f>
        <v>Kaprodi</v>
      </c>
      <c r="H502" s="591" t="str">
        <f t="shared" ref="H502:H505" si="148">VLOOKUP(A502,JADWAL,7,FALSE)</f>
        <v>Kaprodi</v>
      </c>
    </row>
    <row r="503" spans="1:8" ht="24" customHeight="1">
      <c r="A503" s="606">
        <v>26</v>
      </c>
      <c r="B503" s="592" t="str">
        <f t="shared" si="142"/>
        <v>Pengembangan Sumber Belajar dan Media Pembelajaran PAI</v>
      </c>
      <c r="C503" s="593" t="str">
        <f t="shared" si="143"/>
        <v>PAI - 2B</v>
      </c>
      <c r="D503" s="593" t="str">
        <f t="shared" si="144"/>
        <v>Jumat</v>
      </c>
      <c r="E503" s="772" t="str">
        <f t="shared" si="145"/>
        <v>15:45 - 17:45</v>
      </c>
      <c r="F503" s="594" t="str">
        <f t="shared" si="146"/>
        <v>R14</v>
      </c>
      <c r="G503" s="595" t="str">
        <f t="shared" si="147"/>
        <v>Dr. Mashudi, M.Pd.</v>
      </c>
      <c r="H503" s="596" t="str">
        <f t="shared" si="148"/>
        <v>Dr. H. Moh. Sahlan, M.Ag.</v>
      </c>
    </row>
    <row r="504" spans="1:8" ht="24" customHeight="1">
      <c r="A504" s="606">
        <v>22</v>
      </c>
      <c r="B504" s="592" t="str">
        <f t="shared" si="142"/>
        <v>Pengembangan Sumber Belajar dan Media Pembelajaran PAI</v>
      </c>
      <c r="C504" s="593" t="str">
        <f t="shared" si="143"/>
        <v>PAI - 2A</v>
      </c>
      <c r="D504" s="593" t="str">
        <f t="shared" si="144"/>
        <v>Rabu</v>
      </c>
      <c r="E504" s="772" t="str">
        <f t="shared" si="145"/>
        <v>15:45 - 17:45</v>
      </c>
      <c r="F504" s="594" t="str">
        <f t="shared" si="146"/>
        <v>R15</v>
      </c>
      <c r="G504" s="595" t="str">
        <f t="shared" si="147"/>
        <v>Dr. Mashudi, M.Pd.</v>
      </c>
      <c r="H504" s="596" t="str">
        <f t="shared" si="148"/>
        <v>Dr. H. Moh. Sahlan, M.Ag.</v>
      </c>
    </row>
    <row r="505" spans="1:8" ht="24" customHeight="1">
      <c r="A505" s="606">
        <v>134</v>
      </c>
      <c r="B505" s="597" t="e">
        <f t="shared" si="142"/>
        <v>#N/A</v>
      </c>
      <c r="C505" s="598" t="e">
        <f t="shared" si="143"/>
        <v>#N/A</v>
      </c>
      <c r="D505" s="598" t="e">
        <f t="shared" si="144"/>
        <v>#N/A</v>
      </c>
      <c r="E505" s="598" t="e">
        <f t="shared" si="145"/>
        <v>#N/A</v>
      </c>
      <c r="F505" s="599" t="e">
        <f t="shared" si="146"/>
        <v>#N/A</v>
      </c>
      <c r="G505" s="597" t="e">
        <f t="shared" si="147"/>
        <v>#N/A</v>
      </c>
      <c r="H505" s="605" t="e">
        <f t="shared" si="148"/>
        <v>#N/A</v>
      </c>
    </row>
    <row r="506" spans="1:8" ht="15" customHeight="1"/>
    <row r="507" spans="1:8" ht="15" customHeight="1"/>
    <row r="508" spans="1:8" ht="15" customHeight="1"/>
    <row r="509" spans="1:8" ht="15" customHeight="1"/>
    <row r="510" spans="1:8" ht="15" customHeight="1">
      <c r="H510" s="602" t="s">
        <v>332</v>
      </c>
    </row>
    <row r="511" spans="1:8" ht="15" customHeight="1">
      <c r="H511" s="602" t="s">
        <v>333</v>
      </c>
    </row>
    <row r="512" spans="1:8" ht="15.75">
      <c r="H512" s="602"/>
    </row>
    <row r="513" spans="1:8" ht="15.75">
      <c r="H513" s="602"/>
    </row>
    <row r="514" spans="1:8" ht="15.75">
      <c r="H514" s="602"/>
    </row>
    <row r="515" spans="1:8">
      <c r="H515" s="603" t="s">
        <v>334</v>
      </c>
    </row>
    <row r="516" spans="1:8" ht="15.75">
      <c r="H516" s="602"/>
    </row>
    <row r="520" spans="1:8" ht="15.75">
      <c r="H520" s="602"/>
    </row>
    <row r="521" spans="1:8" ht="15.75">
      <c r="H521" s="602"/>
    </row>
    <row r="522" spans="1:8" ht="15.75">
      <c r="H522" s="602"/>
    </row>
    <row r="523" spans="1:8" ht="16.5">
      <c r="A523" s="580" t="s">
        <v>324</v>
      </c>
      <c r="B523" s="581" t="s">
        <v>345</v>
      </c>
      <c r="C523" s="577"/>
      <c r="D523" s="577"/>
      <c r="F523" s="582"/>
      <c r="G523" s="579"/>
    </row>
    <row r="524" spans="1:8">
      <c r="A524" s="583" t="s">
        <v>325</v>
      </c>
      <c r="B524" s="584" t="s">
        <v>326</v>
      </c>
      <c r="C524" s="585" t="s">
        <v>327</v>
      </c>
      <c r="D524" s="584" t="s">
        <v>328</v>
      </c>
      <c r="E524" s="584" t="s">
        <v>329</v>
      </c>
      <c r="F524" s="584" t="s">
        <v>330</v>
      </c>
      <c r="G524" s="833" t="s">
        <v>331</v>
      </c>
      <c r="H524" s="834"/>
    </row>
    <row r="525" spans="1:8" ht="21.75" customHeight="1">
      <c r="A525" s="606">
        <v>9</v>
      </c>
      <c r="B525" s="587" t="str">
        <f t="shared" ref="B525:B528" si="149">VLOOKUP(A525,JADWAL,4,FALSE)</f>
        <v>Analisis Kebijakan Pendidikan Islam</v>
      </c>
      <c r="C525" s="588" t="str">
        <f t="shared" ref="C525:C528" si="150">VLOOKUP(A525,JADWAL,2,FALSE)</f>
        <v>MPI - 2B</v>
      </c>
      <c r="D525" s="588" t="str">
        <f t="shared" ref="D525:D528" si="151">VLOOKUP(A525,JADWAL,9,FALSE)</f>
        <v>Sabtu</v>
      </c>
      <c r="E525" s="771" t="str">
        <f t="shared" ref="E525:E528" si="152">VLOOKUP(A525,JADWAL,10,FALSE)</f>
        <v>08.00 - 10.00</v>
      </c>
      <c r="F525" s="589" t="str">
        <f t="shared" ref="F525:F528" si="153">VLOOKUP(A525,JADWAL,11,FALSE)</f>
        <v>R11</v>
      </c>
      <c r="G525" s="587" t="str">
        <f t="shared" ref="G525:G528" si="154">VLOOKUP(A525,JADWAL,6,FALSE)</f>
        <v>Prof. Dr. H. Abd. Halim Soebahar, M.A.</v>
      </c>
      <c r="H525" s="607" t="str">
        <f t="shared" ref="H525:H528" si="155">VLOOKUP(A525,JADWAL,7,FALSE)</f>
        <v>Dr. Gunawan, M.Pd.I.</v>
      </c>
    </row>
    <row r="526" spans="1:8" ht="21.75" customHeight="1">
      <c r="A526" s="606">
        <v>59</v>
      </c>
      <c r="B526" s="592" t="str">
        <f t="shared" si="149"/>
        <v>Makro Ekonomi Islam</v>
      </c>
      <c r="C526" s="593" t="str">
        <f t="shared" si="150"/>
        <v>ES - 2B</v>
      </c>
      <c r="D526" s="593" t="str">
        <f t="shared" si="151"/>
        <v>Sabtu</v>
      </c>
      <c r="E526" s="593" t="str">
        <f t="shared" si="152"/>
        <v>13.30 - 15.30</v>
      </c>
      <c r="F526" s="594" t="str">
        <f t="shared" si="153"/>
        <v>RU23</v>
      </c>
      <c r="G526" s="592" t="str">
        <f t="shared" si="154"/>
        <v>Dr. H. Moh. Armoyu, MM.</v>
      </c>
      <c r="H526" s="604" t="str">
        <f t="shared" si="155"/>
        <v>Dr. Khamdan Rifa'i, S.E., M.Si.</v>
      </c>
    </row>
    <row r="527" spans="1:8" ht="21.75" customHeight="1">
      <c r="A527" s="606">
        <v>122</v>
      </c>
      <c r="B527" s="592" t="e">
        <f t="shared" si="149"/>
        <v>#N/A</v>
      </c>
      <c r="C527" s="593" t="e">
        <f t="shared" si="150"/>
        <v>#N/A</v>
      </c>
      <c r="D527" s="593" t="e">
        <f t="shared" si="151"/>
        <v>#N/A</v>
      </c>
      <c r="E527" s="593" t="e">
        <f t="shared" si="152"/>
        <v>#N/A</v>
      </c>
      <c r="F527" s="594" t="e">
        <f t="shared" si="153"/>
        <v>#N/A</v>
      </c>
      <c r="G527" s="595" t="e">
        <f t="shared" si="154"/>
        <v>#N/A</v>
      </c>
      <c r="H527" s="635" t="e">
        <f t="shared" si="155"/>
        <v>#N/A</v>
      </c>
    </row>
    <row r="528" spans="1:8" ht="21.75" customHeight="1">
      <c r="A528" s="606">
        <v>126</v>
      </c>
      <c r="B528" s="597" t="e">
        <f t="shared" si="149"/>
        <v>#N/A</v>
      </c>
      <c r="C528" s="598" t="e">
        <f t="shared" si="150"/>
        <v>#N/A</v>
      </c>
      <c r="D528" s="598" t="e">
        <f t="shared" si="151"/>
        <v>#N/A</v>
      </c>
      <c r="E528" s="598" t="e">
        <f t="shared" si="152"/>
        <v>#N/A</v>
      </c>
      <c r="F528" s="599" t="e">
        <f t="shared" si="153"/>
        <v>#N/A</v>
      </c>
      <c r="G528" s="600" t="e">
        <f t="shared" si="154"/>
        <v>#N/A</v>
      </c>
      <c r="H528" s="601" t="e">
        <f t="shared" si="155"/>
        <v>#N/A</v>
      </c>
    </row>
    <row r="529" spans="8:8" ht="15" customHeight="1"/>
    <row r="530" spans="8:8" ht="15" customHeight="1"/>
    <row r="531" spans="8:8" ht="15" customHeight="1"/>
    <row r="532" spans="8:8" ht="15" customHeight="1"/>
    <row r="533" spans="8:8" ht="15" customHeight="1">
      <c r="H533" s="602" t="s">
        <v>332</v>
      </c>
    </row>
    <row r="534" spans="8:8" ht="15" customHeight="1">
      <c r="H534" s="602" t="s">
        <v>333</v>
      </c>
    </row>
    <row r="535" spans="8:8" ht="15.75">
      <c r="H535" s="602"/>
    </row>
    <row r="536" spans="8:8" ht="15.75">
      <c r="H536" s="602"/>
    </row>
    <row r="537" spans="8:8" ht="15.75">
      <c r="H537" s="602"/>
    </row>
    <row r="538" spans="8:8">
      <c r="H538" s="603" t="s">
        <v>334</v>
      </c>
    </row>
    <row r="539" spans="8:8">
      <c r="H539" s="603"/>
    </row>
    <row r="540" spans="8:8" ht="15.75">
      <c r="H540" s="602"/>
    </row>
    <row r="544" spans="8:8" ht="15.75">
      <c r="H544" s="602"/>
    </row>
    <row r="545" spans="1:8" ht="15.75">
      <c r="H545" s="602"/>
    </row>
    <row r="546" spans="1:8" ht="16.5">
      <c r="A546" s="580" t="s">
        <v>324</v>
      </c>
      <c r="B546" s="581" t="s">
        <v>346</v>
      </c>
      <c r="C546" s="577"/>
      <c r="D546" s="577"/>
      <c r="F546" s="582"/>
      <c r="G546" s="579"/>
    </row>
    <row r="547" spans="1:8">
      <c r="A547" s="583" t="s">
        <v>325</v>
      </c>
      <c r="B547" s="584" t="s">
        <v>326</v>
      </c>
      <c r="C547" s="585" t="s">
        <v>327</v>
      </c>
      <c r="D547" s="584" t="s">
        <v>328</v>
      </c>
      <c r="E547" s="584" t="s">
        <v>329</v>
      </c>
      <c r="F547" s="584" t="s">
        <v>330</v>
      </c>
      <c r="G547" s="833" t="s">
        <v>331</v>
      </c>
      <c r="H547" s="834"/>
    </row>
    <row r="548" spans="1:8" ht="23.25" customHeight="1">
      <c r="A548" s="606">
        <v>78</v>
      </c>
      <c r="B548" s="588" t="str">
        <f>VLOOKUP(A548,JADWAL,4,FALSE)</f>
        <v>TESIS</v>
      </c>
      <c r="C548" s="588" t="str">
        <f>VLOOKUP(A548,JADWAL,2,FALSE)</f>
        <v>PGMI - 2</v>
      </c>
      <c r="D548" s="588" t="str">
        <f t="shared" ref="D548:D551" si="156">VLOOKUP(A548,JADWAL,9,FALSE)</f>
        <v>Sabtu</v>
      </c>
      <c r="E548" s="771" t="str">
        <f t="shared" ref="E548:E551" si="157">VLOOKUP(A548,JADWAL,10,FALSE)</f>
        <v>15.15 - 17.15</v>
      </c>
      <c r="F548" s="589" t="str">
        <f t="shared" ref="F548:F551" si="158">VLOOKUP(A548,JADWAL,11,FALSE)</f>
        <v>R25</v>
      </c>
      <c r="G548" s="590" t="str">
        <f>VLOOKUP(A548,JADWAL,6,FALSE)</f>
        <v>Kaprodi</v>
      </c>
      <c r="H548" s="591" t="str">
        <f>VLOOKUP(A548,JADWAL,7,FALSE)</f>
        <v>Kaprodi</v>
      </c>
    </row>
    <row r="549" spans="1:8" ht="23.25" customHeight="1">
      <c r="A549" s="606">
        <v>82</v>
      </c>
      <c r="B549" s="593" t="str">
        <f>VLOOKUP(A549,JADWAL,4,FALSE)</f>
        <v>Falsafatul Ilmi</v>
      </c>
      <c r="C549" s="593" t="str">
        <f>VLOOKUP(A549,JADWAL,2,FALSE)</f>
        <v>PBA - 2</v>
      </c>
      <c r="D549" s="593" t="str">
        <f t="shared" si="156"/>
        <v>Sabtu</v>
      </c>
      <c r="E549" s="772" t="str">
        <f t="shared" si="157"/>
        <v>08.00 - 10.00</v>
      </c>
      <c r="F549" s="594" t="str">
        <f t="shared" si="158"/>
        <v>RU21</v>
      </c>
      <c r="G549" s="595" t="str">
        <f>VLOOKUP(A549,JADWAL,6,FALSE)</f>
        <v>Dr. Ahidul Asror, M.Ag.</v>
      </c>
      <c r="H549" s="596" t="str">
        <f>VLOOKUP(A549,JADWAL,7,FALSE)</f>
        <v>Dr. Fawaizul Umam, M.Ag.</v>
      </c>
    </row>
    <row r="550" spans="1:8" ht="23.25" customHeight="1">
      <c r="A550" s="606">
        <v>89</v>
      </c>
      <c r="B550" s="593" t="str">
        <f>VLOOKUP(A550,JADWAL,4,FALSE)</f>
        <v>Manajemen Kurikulum Pendidikan Islam</v>
      </c>
      <c r="C550" s="593" t="str">
        <f>VLOOKUP(A550,JADWAL,2,FALSE)</f>
        <v>MPI3 - 2A</v>
      </c>
      <c r="D550" s="593" t="str">
        <f t="shared" si="156"/>
        <v>Sabtu</v>
      </c>
      <c r="E550" s="772" t="str">
        <f t="shared" si="157"/>
        <v>10.00 - 12.00</v>
      </c>
      <c r="F550" s="594" t="str">
        <f t="shared" si="158"/>
        <v>RS3 - 2</v>
      </c>
      <c r="G550" s="595" t="str">
        <f>VLOOKUP(A550,JADWAL,6,FALSE)</f>
        <v>Prof. Dr. H. Moh. Khusnuridlo, M.Pd.</v>
      </c>
      <c r="H550" s="596" t="str">
        <f>VLOOKUP(A550,JADWAL,7,FALSE)</f>
        <v>Prof. Dr. Hj. Titiek Rohanah Hidayati, M.Pd.</v>
      </c>
    </row>
    <row r="551" spans="1:8" ht="23.25" customHeight="1">
      <c r="A551" s="606">
        <v>95</v>
      </c>
      <c r="B551" s="598" t="e">
        <f>VLOOKUP(A551,JADWAL,4,FALSE)</f>
        <v>#N/A</v>
      </c>
      <c r="C551" s="598" t="e">
        <f>VLOOKUP(A551,JADWAL,2,FALSE)</f>
        <v>#N/A</v>
      </c>
      <c r="D551" s="598" t="e">
        <f t="shared" si="156"/>
        <v>#N/A</v>
      </c>
      <c r="E551" s="598" t="e">
        <f t="shared" si="157"/>
        <v>#N/A</v>
      </c>
      <c r="F551" s="599" t="e">
        <f t="shared" si="158"/>
        <v>#N/A</v>
      </c>
      <c r="G551" s="600" t="e">
        <f>VLOOKUP(A551,JADWAL,6,FALSE)</f>
        <v>#N/A</v>
      </c>
      <c r="H551" s="601" t="e">
        <f>VLOOKUP(A551,JADWAL,7,FALSE)</f>
        <v>#N/A</v>
      </c>
    </row>
    <row r="552" spans="1:8" ht="15" customHeight="1"/>
    <row r="553" spans="1:8" ht="15" customHeight="1"/>
    <row r="554" spans="1:8" ht="15" customHeight="1"/>
    <row r="555" spans="1:8" ht="15" customHeight="1"/>
    <row r="556" spans="1:8" ht="15" customHeight="1">
      <c r="H556" s="602" t="s">
        <v>332</v>
      </c>
    </row>
    <row r="557" spans="1:8" ht="15" customHeight="1">
      <c r="H557" s="602" t="s">
        <v>333</v>
      </c>
    </row>
    <row r="558" spans="1:8" ht="15.75">
      <c r="H558" s="602"/>
    </row>
    <row r="559" spans="1:8" ht="15.75">
      <c r="H559" s="602"/>
    </row>
    <row r="560" spans="1:8" ht="15.75">
      <c r="H560" s="602"/>
    </row>
    <row r="561" spans="1:8">
      <c r="H561" s="603" t="s">
        <v>334</v>
      </c>
    </row>
    <row r="562" spans="1:8" ht="15.75">
      <c r="H562" s="602"/>
    </row>
    <row r="566" spans="1:8" ht="15.75">
      <c r="H566" s="602"/>
    </row>
    <row r="567" spans="1:8" ht="15.75">
      <c r="H567" s="602"/>
    </row>
    <row r="568" spans="1:8" ht="15.75">
      <c r="H568" s="602"/>
    </row>
    <row r="569" spans="1:8" ht="16.5">
      <c r="A569" s="580" t="s">
        <v>324</v>
      </c>
      <c r="B569" s="581" t="s">
        <v>168</v>
      </c>
      <c r="C569" s="577"/>
      <c r="D569" s="577"/>
      <c r="F569" s="582"/>
      <c r="G569" s="579"/>
    </row>
    <row r="570" spans="1:8">
      <c r="A570" s="583" t="s">
        <v>325</v>
      </c>
      <c r="B570" s="584" t="s">
        <v>326</v>
      </c>
      <c r="C570" s="585" t="s">
        <v>327</v>
      </c>
      <c r="D570" s="584" t="s">
        <v>328</v>
      </c>
      <c r="E570" s="584" t="s">
        <v>329</v>
      </c>
      <c r="F570" s="584" t="s">
        <v>330</v>
      </c>
      <c r="G570" s="833" t="s">
        <v>331</v>
      </c>
      <c r="H570" s="834"/>
    </row>
    <row r="571" spans="1:8" ht="21.75" customHeight="1">
      <c r="A571" s="606">
        <v>11</v>
      </c>
      <c r="B571" s="588" t="str">
        <f t="shared" ref="B571:B574" si="159">VLOOKUP(A571,JADWAL,4,FALSE)</f>
        <v>Manajemen Kurikulum dan Pembelajaran</v>
      </c>
      <c r="C571" s="588" t="str">
        <f t="shared" ref="C571:C574" si="160">VLOOKUP(A571,JADWAL,2,FALSE)</f>
        <v>MPI - 2C</v>
      </c>
      <c r="D571" s="588" t="str">
        <f t="shared" ref="D571:D574" si="161">VLOOKUP(A571,JADWAL,9,FALSE)</f>
        <v>Jumat</v>
      </c>
      <c r="E571" s="771" t="str">
        <f t="shared" ref="E571:E574" si="162">VLOOKUP(A571,JADWAL,10,FALSE)</f>
        <v>13.30 - 15.30</v>
      </c>
      <c r="F571" s="589" t="s">
        <v>347</v>
      </c>
      <c r="G571" s="590" t="str">
        <f t="shared" ref="G571:G574" si="163">VLOOKUP(A571,JADWAL,6,FALSE)</f>
        <v>Dr. Hj. Mukni’ah, M.Pd.I.</v>
      </c>
      <c r="H571" s="591" t="s">
        <v>135</v>
      </c>
    </row>
    <row r="572" spans="1:8" ht="21.75" customHeight="1">
      <c r="A572" s="606">
        <v>32</v>
      </c>
      <c r="B572" s="593" t="str">
        <f t="shared" si="159"/>
        <v>Studi Hadits</v>
      </c>
      <c r="C572" s="593" t="str">
        <f t="shared" si="160"/>
        <v>PAI - 2C</v>
      </c>
      <c r="D572" s="593" t="str">
        <f t="shared" si="161"/>
        <v>Sabtu</v>
      </c>
      <c r="E572" s="593" t="str">
        <f t="shared" si="162"/>
        <v>15.15 - 17.15</v>
      </c>
      <c r="F572" t="s">
        <v>348</v>
      </c>
      <c r="G572" s="595" t="str">
        <f t="shared" si="163"/>
        <v>Prof. Dr. H. Mahjuddin, M.Pd.I.</v>
      </c>
      <c r="H572" t="s">
        <v>349</v>
      </c>
    </row>
    <row r="573" spans="1:8" ht="21.75" customHeight="1">
      <c r="A573" s="606">
        <v>57</v>
      </c>
      <c r="B573" s="593" t="str">
        <f t="shared" ref="B573" si="164">VLOOKUP(A573,JADWAL,4,FALSE)</f>
        <v>Ekonometrika</v>
      </c>
      <c r="C573" s="593" t="str">
        <f t="shared" ref="C573" si="165">VLOOKUP(A573,JADWAL,2,FALSE)</f>
        <v>ES - 2B</v>
      </c>
      <c r="D573" s="593" t="str">
        <f t="shared" ref="D573" si="166">VLOOKUP(A573,JADWAL,9,FALSE)</f>
        <v>Sabtu</v>
      </c>
      <c r="E573" s="772" t="str">
        <f t="shared" ref="E573" si="167">VLOOKUP(A573,JADWAL,10,FALSE)</f>
        <v>08.00 - 10.00</v>
      </c>
      <c r="F573" s="594" t="str">
        <f t="shared" ref="F573" si="168">VLOOKUP(A573,JADWAL,11,FALSE)</f>
        <v>RU23</v>
      </c>
      <c r="G573" s="595" t="s">
        <v>242</v>
      </c>
      <c r="H573" s="596" t="str">
        <f t="shared" ref="H573" si="169">VLOOKUP(A573,JADWAL,7,FALSE)</f>
        <v>Dr. Fatkhurrozi, M.Si.</v>
      </c>
    </row>
    <row r="574" spans="1:8" ht="21.75" customHeight="1">
      <c r="A574" s="606">
        <v>69</v>
      </c>
      <c r="B574" s="598" t="str">
        <f t="shared" si="159"/>
        <v>Media dan Teknologi Komunikasi Massa</v>
      </c>
      <c r="C574" s="598" t="str">
        <f t="shared" si="160"/>
        <v>KPI - 2</v>
      </c>
      <c r="D574" s="598" t="str">
        <f t="shared" si="161"/>
        <v>SABTU</v>
      </c>
      <c r="E574" s="773" t="str">
        <f t="shared" si="162"/>
        <v>08.00 - 10.00</v>
      </c>
      <c r="F574" t="s">
        <v>350</v>
      </c>
      <c r="G574" s="600" t="str">
        <f t="shared" si="163"/>
        <v>Dr. Choirul Arif, M.Si.</v>
      </c>
      <c r="H574" t="s">
        <v>351</v>
      </c>
    </row>
    <row r="575" spans="1:8" ht="15" customHeight="1"/>
    <row r="576" spans="1:8" ht="15" customHeight="1"/>
    <row r="577" spans="1:8" ht="15" customHeight="1"/>
    <row r="578" spans="1:8" ht="15" customHeight="1"/>
    <row r="579" spans="1:8" ht="15" customHeight="1">
      <c r="H579" s="602" t="s">
        <v>332</v>
      </c>
    </row>
    <row r="580" spans="1:8" ht="15" customHeight="1">
      <c r="H580" s="602" t="s">
        <v>333</v>
      </c>
    </row>
    <row r="581" spans="1:8" ht="15.75">
      <c r="H581" s="602"/>
    </row>
    <row r="582" spans="1:8" ht="15.75">
      <c r="H582" s="602"/>
    </row>
    <row r="583" spans="1:8" ht="15.75">
      <c r="H583" s="602"/>
    </row>
    <row r="584" spans="1:8">
      <c r="H584" s="603" t="s">
        <v>334</v>
      </c>
    </row>
    <row r="585" spans="1:8" ht="15.75">
      <c r="H585" s="602"/>
    </row>
    <row r="589" spans="1:8" ht="15.75">
      <c r="H589" s="602"/>
    </row>
    <row r="590" spans="1:8" ht="15.75">
      <c r="H590" s="602"/>
    </row>
    <row r="591" spans="1:8" ht="15.75">
      <c r="H591" s="602"/>
    </row>
    <row r="592" spans="1:8" ht="16.5">
      <c r="A592" s="580" t="s">
        <v>324</v>
      </c>
      <c r="B592" s="581" t="s">
        <v>352</v>
      </c>
      <c r="C592" s="577"/>
      <c r="D592" s="577"/>
      <c r="F592" s="582"/>
      <c r="G592" s="579"/>
    </row>
    <row r="593" spans="1:8">
      <c r="A593" s="583" t="s">
        <v>325</v>
      </c>
      <c r="B593" s="584" t="s">
        <v>326</v>
      </c>
      <c r="C593" s="585" t="s">
        <v>327</v>
      </c>
      <c r="D593" s="584" t="s">
        <v>328</v>
      </c>
      <c r="E593" s="584" t="s">
        <v>329</v>
      </c>
      <c r="F593" s="584" t="s">
        <v>330</v>
      </c>
      <c r="G593" s="833" t="s">
        <v>331</v>
      </c>
      <c r="H593" s="834"/>
    </row>
    <row r="594" spans="1:8" ht="22.5" customHeight="1">
      <c r="A594" s="606">
        <v>55</v>
      </c>
      <c r="B594" s="588" t="str">
        <f>VLOOKUP(A594,JADWAL,4,FALSE)</f>
        <v>Metodologi Penelitian Ekonomi</v>
      </c>
      <c r="C594" s="588" t="str">
        <f>VLOOKUP(A594,JADWAL,2,FALSE)</f>
        <v>ES - 2B</v>
      </c>
      <c r="D594" s="588" t="str">
        <f t="shared" ref="D594:D597" si="170">VLOOKUP(A594,JADWAL,9,FALSE)</f>
        <v>Jum’at</v>
      </c>
      <c r="E594" s="771" t="str">
        <f t="shared" ref="E594:E597" si="171">VLOOKUP(A594,JADWAL,10,FALSE)</f>
        <v>15.45 - 17.45</v>
      </c>
      <c r="F594" s="589" t="s">
        <v>353</v>
      </c>
      <c r="G594" s="587" t="str">
        <f>VLOOKUP(A594,JADWAL,6,FALSE)</f>
        <v>Dr. Imam Suroso, SE, M.Si.</v>
      </c>
      <c r="H594" s="607" t="str">
        <f>VLOOKUP(A594,JADWAL,7,FALSE)</f>
        <v>Dr. H. Misbahul Munir, MM.</v>
      </c>
    </row>
    <row r="595" spans="1:8" ht="22.5" customHeight="1">
      <c r="A595" s="606">
        <v>57</v>
      </c>
      <c r="B595" s="593" t="str">
        <f>VLOOKUP(A595,JADWAL,4,FALSE)</f>
        <v>Ekonometrika</v>
      </c>
      <c r="C595" s="593" t="str">
        <f>VLOOKUP(A595,JADWAL,2,FALSE)</f>
        <v>ES - 2B</v>
      </c>
      <c r="D595" s="593" t="str">
        <f t="shared" si="170"/>
        <v>Sabtu</v>
      </c>
      <c r="E595" s="772" t="str">
        <f t="shared" si="171"/>
        <v>08.00 - 10.00</v>
      </c>
      <c r="F595" t="s">
        <v>353</v>
      </c>
      <c r="G595" s="592" t="str">
        <f>VLOOKUP(A595,JADWAL,6,FALSE)</f>
        <v>Dr. Hj. Khoirunnisa, ST., M.M.T.</v>
      </c>
      <c r="H595" s="604" t="str">
        <f>VLOOKUP(A595,JADWAL,7,FALSE)</f>
        <v>Dr. Fatkhurrozi, M.Si.</v>
      </c>
    </row>
    <row r="596" spans="1:8" ht="22.5" customHeight="1">
      <c r="A596" s="606">
        <v>61</v>
      </c>
      <c r="B596" s="593" t="str">
        <f>VLOOKUP(A596,JADWAL,4,FALSE)</f>
        <v>Mikro Ekonomi Islam</v>
      </c>
      <c r="C596" s="593" t="str">
        <f>VLOOKUP(A596,JADWAL,2,FALSE)</f>
        <v>ES - 2C</v>
      </c>
      <c r="D596" s="593" t="s">
        <v>354</v>
      </c>
      <c r="E596" s="772" t="str">
        <f t="shared" ref="E596" si="172">VLOOKUP(A596,JADWAL,10,FALSE)</f>
        <v>15.45 - 17.45</v>
      </c>
      <c r="F596" s="594" t="str">
        <f t="shared" ref="F596" si="173">VLOOKUP(A596,JADWAL,11,FALSE)</f>
        <v>RU24</v>
      </c>
      <c r="G596" s="592" t="str">
        <f>VLOOKUP(A596,JADWAL,6,FALSE)</f>
        <v>Dr. Fatkhurrozi, M.Si.</v>
      </c>
      <c r="H596" s="604" t="str">
        <f>VLOOKUP(A596,JADWAL,7,FALSE)</f>
        <v>Dr. Moh. Haris Balady, S.E., M.M.</v>
      </c>
    </row>
    <row r="597" spans="1:8" ht="22.5" customHeight="1">
      <c r="A597" s="606">
        <v>64</v>
      </c>
      <c r="B597" s="598" t="str">
        <f>VLOOKUP(A597,JADWAL,4,FALSE)</f>
        <v>Ekonometrika</v>
      </c>
      <c r="C597" s="598" t="str">
        <f>VLOOKUP(A597,JADWAL,2,FALSE)</f>
        <v>ES - 2C</v>
      </c>
      <c r="D597" s="598" t="str">
        <f t="shared" si="170"/>
        <v>Sabtu</v>
      </c>
      <c r="E597" s="598" t="str">
        <f t="shared" si="171"/>
        <v>10.15 - 12.15</v>
      </c>
      <c r="F597" t="s">
        <v>355</v>
      </c>
      <c r="G597" s="597" t="str">
        <f>VLOOKUP(A597,JADWAL,6,FALSE)</f>
        <v>Dr. Hj. Khoirunnisa, ST., M.M.T.</v>
      </c>
      <c r="H597" s="605" t="str">
        <f>VLOOKUP(A597,JADWAL,7,FALSE)</f>
        <v>Dr. Fatkhurrozi, M.Si.</v>
      </c>
    </row>
    <row r="598" spans="1:8" ht="15" customHeight="1"/>
    <row r="599" spans="1:8" ht="15" customHeight="1"/>
    <row r="600" spans="1:8" ht="15" customHeight="1"/>
    <row r="601" spans="1:8" ht="15" customHeight="1"/>
    <row r="602" spans="1:8" ht="15" customHeight="1">
      <c r="H602" s="602" t="s">
        <v>332</v>
      </c>
    </row>
    <row r="603" spans="1:8" ht="15" customHeight="1">
      <c r="H603" s="602" t="s">
        <v>333</v>
      </c>
    </row>
    <row r="604" spans="1:8" ht="15.75">
      <c r="H604" s="602"/>
    </row>
    <row r="605" spans="1:8" ht="15.75">
      <c r="H605" s="602"/>
    </row>
    <row r="606" spans="1:8" ht="15.75">
      <c r="H606" s="602"/>
    </row>
    <row r="607" spans="1:8">
      <c r="H607" s="603" t="s">
        <v>334</v>
      </c>
    </row>
    <row r="608" spans="1:8" ht="15.75">
      <c r="H608" s="602"/>
    </row>
    <row r="612" spans="1:8" ht="15.75">
      <c r="H612" s="602"/>
    </row>
    <row r="613" spans="1:8" ht="15.75">
      <c r="H613" s="602"/>
    </row>
    <row r="614" spans="1:8" ht="15.75">
      <c r="H614" s="602"/>
    </row>
    <row r="615" spans="1:8" ht="16.5">
      <c r="A615" s="580" t="s">
        <v>324</v>
      </c>
      <c r="B615" s="581" t="s">
        <v>240</v>
      </c>
      <c r="C615" s="577"/>
      <c r="D615" s="577"/>
      <c r="F615" s="582"/>
      <c r="G615" s="579"/>
    </row>
    <row r="616" spans="1:8">
      <c r="A616" s="583" t="s">
        <v>325</v>
      </c>
      <c r="B616" s="584" t="s">
        <v>326</v>
      </c>
      <c r="C616" s="585" t="s">
        <v>327</v>
      </c>
      <c r="D616" s="584" t="s">
        <v>328</v>
      </c>
      <c r="E616" s="584" t="s">
        <v>329</v>
      </c>
      <c r="F616" s="584" t="s">
        <v>330</v>
      </c>
      <c r="G616" s="833" t="s">
        <v>331</v>
      </c>
      <c r="H616" s="834"/>
    </row>
    <row r="617" spans="1:8">
      <c r="A617" s="606">
        <v>73</v>
      </c>
      <c r="B617" s="587" t="s">
        <v>356</v>
      </c>
      <c r="C617" s="588" t="str">
        <f t="shared" ref="C617:C619" si="174">VLOOKUP(A617,JADWAL,2,FALSE)</f>
        <v>PGMI - 2</v>
      </c>
      <c r="D617" s="588" t="str">
        <f t="shared" ref="D617:D619" si="175">VLOOKUP(A617,JADWAL,9,FALSE)</f>
        <v>Jumat</v>
      </c>
      <c r="E617" s="771" t="str">
        <f t="shared" ref="E617:E619" si="176">VLOOKUP(A617,JADWAL,10,FALSE)</f>
        <v>15.45 - 17.45</v>
      </c>
      <c r="F617" s="589" t="str">
        <f t="shared" ref="F617:F619" si="177">VLOOKUP(A617,JADWAL,11,FALSE)</f>
        <v>R25</v>
      </c>
      <c r="G617" s="587" t="str">
        <f t="shared" ref="G617:G619" si="178">VLOOKUP(A617,JADWAL,6,FALSE)</f>
        <v>Dr. H. Saihan, S.Ag., M.Pd.I.</v>
      </c>
      <c r="H617" s="607" t="str">
        <f t="shared" ref="H617:H619" si="179">VLOOKUP(A617,JADWAL,7,FALSE)</f>
        <v>Dr. Hj. Erma Fatmawati, M.Pd.I</v>
      </c>
    </row>
    <row r="618" spans="1:8">
      <c r="A618" s="606">
        <v>79</v>
      </c>
      <c r="B618" t="s">
        <v>357</v>
      </c>
      <c r="C618" s="593" t="str">
        <f t="shared" si="174"/>
        <v>PBA - 2</v>
      </c>
      <c r="D618" s="593" t="str">
        <f t="shared" si="175"/>
        <v>Jumat</v>
      </c>
      <c r="E618" s="772" t="str">
        <f t="shared" si="176"/>
        <v>13.30 - 15.30</v>
      </c>
      <c r="F618" s="594" t="str">
        <f t="shared" si="177"/>
        <v>RU21</v>
      </c>
      <c r="G618" s="592" t="str">
        <f t="shared" si="178"/>
        <v>Dr. H. Wildana Wargadinata, Lc., M.Ag.</v>
      </c>
      <c r="H618" s="604" t="str">
        <f t="shared" si="179"/>
        <v>Dr. Nur Hasan, M.A.</v>
      </c>
    </row>
    <row r="619" spans="1:8">
      <c r="A619" s="606">
        <v>86</v>
      </c>
      <c r="B619" t="s">
        <v>358</v>
      </c>
      <c r="C619" s="598" t="str">
        <f t="shared" si="174"/>
        <v>MPI3 - 2A</v>
      </c>
      <c r="D619" s="598" t="str">
        <f t="shared" si="175"/>
        <v>Jum'at</v>
      </c>
      <c r="E619" s="773" t="str">
        <f t="shared" si="176"/>
        <v>13.00 - 15.00</v>
      </c>
      <c r="F619" s="599" t="str">
        <f t="shared" si="177"/>
        <v>RS3 - 2</v>
      </c>
      <c r="G619" s="597" t="str">
        <f t="shared" si="178"/>
        <v>Prof. Dr. H. Babun Suharto, SE., MM.</v>
      </c>
      <c r="H619" s="605" t="str">
        <f t="shared" si="179"/>
        <v>Dr. H. Suhadi Winoto, M.Pd.</v>
      </c>
    </row>
    <row r="621" spans="1:8" ht="15" customHeight="1"/>
    <row r="622" spans="1:8" ht="15" customHeight="1"/>
    <row r="623" spans="1:8" ht="15" customHeight="1"/>
    <row r="624" spans="1:8" ht="15" customHeight="1">
      <c r="H624" s="602" t="s">
        <v>332</v>
      </c>
    </row>
    <row r="625" spans="1:8" ht="15" customHeight="1">
      <c r="H625" s="602" t="s">
        <v>333</v>
      </c>
    </row>
    <row r="626" spans="1:8" ht="15.75">
      <c r="H626" s="602"/>
    </row>
    <row r="627" spans="1:8" ht="15.75">
      <c r="H627" s="602"/>
    </row>
    <row r="628" spans="1:8" ht="15.75">
      <c r="H628" s="602"/>
    </row>
    <row r="629" spans="1:8">
      <c r="H629" s="603" t="s">
        <v>334</v>
      </c>
    </row>
    <row r="630" spans="1:8" ht="15.75">
      <c r="H630" s="602"/>
    </row>
    <row r="634" spans="1:8" ht="15.75">
      <c r="H634" s="602"/>
    </row>
    <row r="635" spans="1:8" ht="15.75">
      <c r="H635" s="602"/>
    </row>
    <row r="636" spans="1:8" ht="15.75">
      <c r="H636" s="602"/>
    </row>
    <row r="637" spans="1:8" ht="15.75">
      <c r="H637" s="602"/>
    </row>
    <row r="638" spans="1:8" ht="15.75">
      <c r="H638" s="602"/>
    </row>
    <row r="639" spans="1:8" ht="16.5">
      <c r="A639" s="580" t="s">
        <v>324</v>
      </c>
      <c r="B639" s="581" t="s">
        <v>283</v>
      </c>
      <c r="C639" s="577"/>
      <c r="D639" s="577"/>
      <c r="F639" s="582"/>
      <c r="G639" s="579"/>
    </row>
    <row r="640" spans="1:8">
      <c r="A640" s="583" t="s">
        <v>325</v>
      </c>
      <c r="B640" s="584" t="s">
        <v>326</v>
      </c>
      <c r="C640" s="585" t="s">
        <v>327</v>
      </c>
      <c r="D640" s="584" t="s">
        <v>328</v>
      </c>
      <c r="E640" s="584" t="s">
        <v>329</v>
      </c>
      <c r="F640" s="584" t="s">
        <v>330</v>
      </c>
      <c r="G640" s="833" t="s">
        <v>331</v>
      </c>
      <c r="H640" s="834"/>
    </row>
    <row r="641" spans="1:8" ht="24.75" customHeight="1">
      <c r="A641" s="606">
        <v>15</v>
      </c>
      <c r="B641" s="587" t="str">
        <f t="shared" ref="B641:B644" si="180">VLOOKUP(A641,JADWAL,4,FALSE)</f>
        <v>Studi Hadits</v>
      </c>
      <c r="C641" s="588" t="str">
        <f t="shared" ref="C641:C644" si="181">VLOOKUP(A641,JADWAL,2,FALSE)</f>
        <v>MPI - 2C</v>
      </c>
      <c r="D641" s="588" t="str">
        <f t="shared" ref="D641:D644" si="182">VLOOKUP(A641,JADWAL,9,FALSE)</f>
        <v>Sabtu</v>
      </c>
      <c r="E641" s="588" t="str">
        <f t="shared" ref="E641:E644" si="183">VLOOKUP(A641,JADWAL,10,FALSE)</f>
        <v>10.00 - 12.00</v>
      </c>
      <c r="F641" s="589" t="str">
        <f t="shared" ref="F641:F644" si="184">VLOOKUP(A641,JADWAL,11,FALSE)</f>
        <v>R12</v>
      </c>
      <c r="G641" s="587" t="str">
        <f t="shared" ref="G641:G644" si="185">VLOOKUP(A641,JADWAL,6,FALSE)</f>
        <v>Dr. H. Aminullah, M.Ag.</v>
      </c>
      <c r="H641" s="607" t="str">
        <f t="shared" ref="H641:H644" si="186">VLOOKUP(A641,JADWAL,7,FALSE)</f>
        <v>Dr. Uun Yusufa, MA.</v>
      </c>
    </row>
    <row r="642" spans="1:8" ht="24.75" customHeight="1">
      <c r="A642" s="606">
        <v>77</v>
      </c>
      <c r="B642" s="592" t="str">
        <f t="shared" si="180"/>
        <v>PENGEMBANGAN BAHAN AJAR MATEMATIKA MI</v>
      </c>
      <c r="C642" s="593" t="str">
        <f t="shared" si="181"/>
        <v>PGMI - 2</v>
      </c>
      <c r="D642" s="593" t="str">
        <f t="shared" si="182"/>
        <v>Sabtu</v>
      </c>
      <c r="E642" s="772" t="str">
        <f t="shared" si="183"/>
        <v>13.00 - 15.00</v>
      </c>
      <c r="F642" s="594" t="str">
        <f t="shared" si="184"/>
        <v>R25</v>
      </c>
      <c r="G642" s="595" t="str">
        <f t="shared" si="185"/>
        <v>Dr. Susanto, M.Pd.</v>
      </c>
      <c r="H642" s="596" t="str">
        <f t="shared" si="186"/>
        <v>Dr. Umi Farihah, MM., M.Pd.</v>
      </c>
    </row>
    <row r="643" spans="1:8" ht="24.75" customHeight="1">
      <c r="A643" s="606">
        <v>81</v>
      </c>
      <c r="B643" s="592" t="str">
        <f t="shared" si="180"/>
        <v>Dirosatul Ahadits/Studi Hadits</v>
      </c>
      <c r="C643" s="593" t="str">
        <f t="shared" si="181"/>
        <v>PBA - 2</v>
      </c>
      <c r="D643" s="593" t="str">
        <f t="shared" si="182"/>
        <v>Jumat</v>
      </c>
      <c r="E643" s="772" t="str">
        <f t="shared" si="183"/>
        <v>18.30 - 20.30</v>
      </c>
      <c r="F643" s="594" t="str">
        <f t="shared" si="184"/>
        <v>RU21</v>
      </c>
      <c r="G643" s="595" t="str">
        <f t="shared" si="185"/>
        <v>Dr. H. Rafid Abbas, MA.</v>
      </c>
      <c r="H643" s="596" t="str">
        <f t="shared" si="186"/>
        <v>Dr. H. Faisol Nasar Bin Madi, MA.</v>
      </c>
    </row>
    <row r="644" spans="1:8" ht="24.75" customHeight="1">
      <c r="A644" s="606">
        <v>101</v>
      </c>
      <c r="B644" s="636" t="e">
        <f t="shared" si="180"/>
        <v>#N/A</v>
      </c>
      <c r="C644" s="637" t="e">
        <f t="shared" si="181"/>
        <v>#N/A</v>
      </c>
      <c r="D644" s="637" t="e">
        <f t="shared" si="182"/>
        <v>#N/A</v>
      </c>
      <c r="E644" s="637" t="e">
        <f t="shared" si="183"/>
        <v>#N/A</v>
      </c>
      <c r="F644" s="638" t="e">
        <f t="shared" si="184"/>
        <v>#N/A</v>
      </c>
      <c r="G644" s="639" t="e">
        <f t="shared" si="185"/>
        <v>#N/A</v>
      </c>
      <c r="H644" s="640" t="e">
        <f t="shared" si="186"/>
        <v>#N/A</v>
      </c>
    </row>
    <row r="645" spans="1:8" ht="15" customHeight="1"/>
    <row r="646" spans="1:8" ht="15" customHeight="1"/>
    <row r="647" spans="1:8" ht="15" customHeight="1"/>
    <row r="648" spans="1:8" ht="15" customHeight="1"/>
    <row r="649" spans="1:8" ht="15" customHeight="1">
      <c r="H649" s="602" t="s">
        <v>332</v>
      </c>
    </row>
    <row r="650" spans="1:8" ht="15" customHeight="1">
      <c r="H650" s="602" t="s">
        <v>333</v>
      </c>
    </row>
    <row r="651" spans="1:8" ht="15.75">
      <c r="H651" s="602"/>
    </row>
    <row r="652" spans="1:8" ht="15.75">
      <c r="H652" s="602"/>
    </row>
    <row r="653" spans="1:8" ht="15.75">
      <c r="H653" s="602"/>
    </row>
    <row r="654" spans="1:8">
      <c r="H654" s="603" t="s">
        <v>334</v>
      </c>
    </row>
    <row r="655" spans="1:8" ht="15.75">
      <c r="H655" s="602"/>
    </row>
    <row r="659" spans="1:8" ht="15.75">
      <c r="H659" s="602"/>
    </row>
    <row r="660" spans="1:8" ht="15.75">
      <c r="H660" s="602"/>
    </row>
    <row r="661" spans="1:8" ht="15.75">
      <c r="H661" s="602"/>
    </row>
    <row r="662" spans="1:8" ht="16.5">
      <c r="A662" s="580" t="s">
        <v>324</v>
      </c>
      <c r="B662" s="581" t="s">
        <v>359</v>
      </c>
      <c r="C662" s="577"/>
      <c r="D662" s="577"/>
      <c r="F662" s="582"/>
      <c r="G662" s="579"/>
    </row>
    <row r="663" spans="1:8">
      <c r="A663" s="583" t="s">
        <v>325</v>
      </c>
      <c r="B663" s="584" t="s">
        <v>326</v>
      </c>
      <c r="C663" s="585" t="s">
        <v>327</v>
      </c>
      <c r="D663" s="584" t="s">
        <v>328</v>
      </c>
      <c r="E663" s="584" t="s">
        <v>329</v>
      </c>
      <c r="F663" s="584" t="s">
        <v>330</v>
      </c>
      <c r="G663" s="833" t="s">
        <v>331</v>
      </c>
      <c r="H663" s="834"/>
    </row>
    <row r="664" spans="1:8" ht="25.5">
      <c r="A664" s="606">
        <v>33</v>
      </c>
      <c r="B664" s="622" t="str">
        <f t="shared" ref="B664:B667" si="187">VLOOKUP(A664,JADWAL,4,FALSE)</f>
        <v>Pengembangan Sumber Belajar dan Media Pembelajaran PAI</v>
      </c>
      <c r="C664" s="623" t="str">
        <f t="shared" ref="C664:C667" si="188">VLOOKUP(A664,JADWAL,2,FALSE)</f>
        <v>PAI - 2C</v>
      </c>
      <c r="D664" s="623" t="str">
        <f t="shared" ref="D664:D667" si="189">VLOOKUP(A664,JADWAL,9,FALSE)</f>
        <v>Jumat</v>
      </c>
      <c r="E664" s="775" t="str">
        <f t="shared" ref="E664:E667" si="190">VLOOKUP(A664,JADWAL,10,FALSE)</f>
        <v>18:30 - 20:30</v>
      </c>
      <c r="F664" s="624" t="str">
        <f t="shared" ref="F664:F667" si="191">VLOOKUP(A664,JADWAL,11,FALSE)</f>
        <v>R23</v>
      </c>
      <c r="G664" s="595" t="str">
        <f t="shared" ref="G664:G667" si="192">VLOOKUP(A664,JADWAL,6,FALSE)</f>
        <v>Dr. Mashudi, M.Pd.</v>
      </c>
      <c r="H664" s="596" t="str">
        <f t="shared" ref="H664:H667" si="193">VLOOKUP(A664,JADWAL,7,FALSE)</f>
        <v>Dr. H. Moh. Sahlan, M.Ag.</v>
      </c>
    </row>
    <row r="665" spans="1:8" ht="25.5">
      <c r="A665" s="606">
        <v>45</v>
      </c>
      <c r="B665" s="592" t="str">
        <f t="shared" ref="B665" si="194">VLOOKUP(A665,JADWAL,4,FALSE)</f>
        <v>APLIKASI QAWAID FIQHIYYAH DALAM ISTINBATH HUKUM</v>
      </c>
      <c r="C665" s="593" t="str">
        <f t="shared" ref="C665" si="195">VLOOKUP(A665,JADWAL,2,FALSE)</f>
        <v>HK - 2B</v>
      </c>
      <c r="D665" s="593" t="str">
        <f t="shared" ref="D665" si="196">VLOOKUP(A665,JADWAL,9,FALSE)</f>
        <v>Sabtu</v>
      </c>
      <c r="E665" s="772" t="str">
        <f t="shared" ref="E665" si="197">VLOOKUP(A665,JADWAL,10,FALSE)</f>
        <v>08.00 - 10.00</v>
      </c>
      <c r="F665" s="594" t="str">
        <f t="shared" si="191"/>
        <v>RU22</v>
      </c>
      <c r="G665" s="595" t="str">
        <f t="shared" si="192"/>
        <v>Dr. H. Sutrisno, M.H.I.</v>
      </c>
      <c r="H665" s="596" t="str">
        <f t="shared" si="193"/>
        <v>Dr. Ishaq, M.Ag.</v>
      </c>
    </row>
    <row r="666" spans="1:8">
      <c r="A666" s="606">
        <v>53</v>
      </c>
      <c r="B666" s="592" t="str">
        <f t="shared" si="187"/>
        <v>Ekonometrika</v>
      </c>
      <c r="C666" s="593" t="str">
        <f t="shared" si="188"/>
        <v>ES - 2A</v>
      </c>
      <c r="D666" s="593" t="str">
        <f t="shared" si="189"/>
        <v>Sabtu</v>
      </c>
      <c r="E666" s="593" t="str">
        <f t="shared" si="190"/>
        <v>12.45 - 14.45</v>
      </c>
      <c r="F666" s="594" t="str">
        <f t="shared" si="191"/>
        <v>R15</v>
      </c>
      <c r="G666" s="595" t="str">
        <f t="shared" si="192"/>
        <v>Dr. Hj. Khoirunnisa, ST., M.M.T.</v>
      </c>
      <c r="H666" s="596" t="str">
        <f t="shared" si="193"/>
        <v>Dr. Fatkhurrozi, M.Si.</v>
      </c>
    </row>
    <row r="667" spans="1:8" ht="24" customHeight="1">
      <c r="A667" s="606">
        <v>111</v>
      </c>
      <c r="B667" s="597" t="e">
        <f t="shared" si="187"/>
        <v>#N/A</v>
      </c>
      <c r="C667" s="598" t="e">
        <f t="shared" si="188"/>
        <v>#N/A</v>
      </c>
      <c r="D667" s="598" t="e">
        <f t="shared" si="189"/>
        <v>#N/A</v>
      </c>
      <c r="E667" s="598" t="e">
        <f t="shared" si="190"/>
        <v>#N/A</v>
      </c>
      <c r="F667" s="599" t="e">
        <f t="shared" si="191"/>
        <v>#N/A</v>
      </c>
      <c r="G667" s="600" t="e">
        <f t="shared" si="192"/>
        <v>#N/A</v>
      </c>
      <c r="H667" s="601" t="e">
        <f t="shared" si="193"/>
        <v>#N/A</v>
      </c>
    </row>
    <row r="668" spans="1:8" ht="15" customHeight="1"/>
    <row r="669" spans="1:8" ht="15" customHeight="1"/>
    <row r="670" spans="1:8" ht="15" customHeight="1"/>
    <row r="671" spans="1:8" ht="15" customHeight="1"/>
    <row r="672" spans="1:8" ht="15" customHeight="1">
      <c r="H672" s="602" t="s">
        <v>332</v>
      </c>
    </row>
    <row r="673" spans="1:8" ht="15" customHeight="1">
      <c r="H673" s="602" t="s">
        <v>333</v>
      </c>
    </row>
    <row r="674" spans="1:8" ht="15.75">
      <c r="H674" s="602"/>
    </row>
    <row r="675" spans="1:8" ht="15.75">
      <c r="H675" s="602"/>
    </row>
    <row r="676" spans="1:8" ht="15.75">
      <c r="H676" s="602"/>
    </row>
    <row r="677" spans="1:8">
      <c r="H677" s="603" t="s">
        <v>334</v>
      </c>
    </row>
    <row r="678" spans="1:8" ht="15.75">
      <c r="H678" s="602"/>
    </row>
    <row r="682" spans="1:8" ht="15.75">
      <c r="H682" s="602"/>
    </row>
    <row r="683" spans="1:8" ht="15.75">
      <c r="H683" s="602"/>
    </row>
    <row r="684" spans="1:8" ht="15.75">
      <c r="H684" s="602"/>
    </row>
    <row r="685" spans="1:8" ht="16.5">
      <c r="A685" s="580" t="s">
        <v>324</v>
      </c>
      <c r="B685" s="581" t="s">
        <v>360</v>
      </c>
      <c r="C685" s="577"/>
      <c r="D685" s="577"/>
      <c r="F685" s="582"/>
      <c r="G685" s="579"/>
    </row>
    <row r="686" spans="1:8">
      <c r="A686" s="583" t="s">
        <v>325</v>
      </c>
      <c r="B686" s="584" t="s">
        <v>326</v>
      </c>
      <c r="C686" s="585" t="s">
        <v>327</v>
      </c>
      <c r="D686" s="584" t="s">
        <v>328</v>
      </c>
      <c r="E686" s="584" t="s">
        <v>329</v>
      </c>
      <c r="F686" s="584" t="s">
        <v>330</v>
      </c>
      <c r="G686" s="833" t="s">
        <v>331</v>
      </c>
      <c r="H686" s="834"/>
    </row>
    <row r="687" spans="1:8" ht="38.25">
      <c r="A687" s="606">
        <v>13</v>
      </c>
      <c r="B687" s="587" t="str">
        <f t="shared" ref="B687:B689" si="198">VLOOKUP(A687,JADWAL,4,FALSE)</f>
        <v>Manajemen Sumber Daya Pendidikan dan Tenaga Kependidikan</v>
      </c>
      <c r="C687" s="588" t="str">
        <f t="shared" ref="C687:C689" si="199">VLOOKUP(A687,JADWAL,2,FALSE)</f>
        <v>MPI - 2C</v>
      </c>
      <c r="D687" s="588" t="str">
        <f t="shared" ref="D687:D689" si="200">VLOOKUP(A687,JADWAL,9,FALSE)</f>
        <v>Jumat</v>
      </c>
      <c r="E687" s="771" t="str">
        <f t="shared" ref="E687:E689" si="201">VLOOKUP(A687,JADWAL,10,FALSE)</f>
        <v>18.30 - 20.30</v>
      </c>
      <c r="F687" s="589" t="str">
        <f t="shared" ref="F687:F691" si="202">VLOOKUP(A687,JADWAL,11,FALSE)</f>
        <v>R12</v>
      </c>
      <c r="G687" s="590" t="str">
        <f t="shared" ref="G687:G691" si="203">VLOOKUP(A687,JADWAL,6,FALSE)</f>
        <v>Dr. H. Sofyan Tsauri, MM.</v>
      </c>
      <c r="H687" s="591" t="str">
        <f t="shared" ref="H687:H688" si="204">VLOOKUP(A687,JADWAL,7,FALSE)</f>
        <v>Dr. Khotibul Umam, M.A.</v>
      </c>
    </row>
    <row r="688" spans="1:8">
      <c r="A688" s="606">
        <v>34</v>
      </c>
      <c r="B688" s="592" t="str">
        <f t="shared" si="198"/>
        <v>Pengembangan Kurikulum PAI</v>
      </c>
      <c r="C688" s="593" t="str">
        <f t="shared" si="199"/>
        <v>PAI - 2C</v>
      </c>
      <c r="D688" s="593" t="str">
        <f t="shared" si="200"/>
        <v>Sabtu</v>
      </c>
      <c r="E688" s="772" t="str">
        <f t="shared" si="201"/>
        <v>08:00 - 10:00</v>
      </c>
      <c r="F688" s="594" t="str">
        <f t="shared" si="202"/>
        <v>R23</v>
      </c>
      <c r="G688" s="592" t="str">
        <f t="shared" si="203"/>
        <v>Dr. H. Mundir. M.Pd.</v>
      </c>
      <c r="H688" s="604" t="str">
        <f t="shared" si="204"/>
        <v>Dr. Hj. Mukni’ah, M.Pd.I.</v>
      </c>
    </row>
    <row r="689" spans="1:8">
      <c r="A689" s="606">
        <v>103</v>
      </c>
      <c r="B689" s="592" t="e">
        <f t="shared" si="198"/>
        <v>#N/A</v>
      </c>
      <c r="C689" s="593" t="e">
        <f t="shared" si="199"/>
        <v>#N/A</v>
      </c>
      <c r="D689" s="593" t="e">
        <f t="shared" si="200"/>
        <v>#N/A</v>
      </c>
      <c r="E689" s="593" t="e">
        <f t="shared" si="201"/>
        <v>#N/A</v>
      </c>
      <c r="F689" s="594" t="e">
        <f t="shared" si="202"/>
        <v>#N/A</v>
      </c>
      <c r="G689" s="592" t="e">
        <f t="shared" si="203"/>
        <v>#N/A</v>
      </c>
      <c r="H689" s="604" t="e">
        <f>VLOOKUP(A689,JADWAL,7,FALSE)</f>
        <v>#N/A</v>
      </c>
    </row>
    <row r="690" spans="1:8">
      <c r="A690" s="606">
        <v>112</v>
      </c>
      <c r="B690" s="592" t="e">
        <f t="shared" ref="B690:B691" si="205">VLOOKUP(A690,JADWAL,4,FALSE)</f>
        <v>#N/A</v>
      </c>
      <c r="C690" s="593" t="e">
        <f t="shared" ref="C690:C691" si="206">VLOOKUP(A690,JADWAL,2,FALSE)</f>
        <v>#N/A</v>
      </c>
      <c r="D690" s="593" t="e">
        <f t="shared" ref="D690:D691" si="207">VLOOKUP(A690,JADWAL,9,FALSE)</f>
        <v>#N/A</v>
      </c>
      <c r="E690" s="593" t="e">
        <f t="shared" ref="E690:E691" si="208">VLOOKUP(A690,JADWAL,10,FALSE)</f>
        <v>#N/A</v>
      </c>
      <c r="F690" s="624" t="e">
        <f t="shared" si="202"/>
        <v>#N/A</v>
      </c>
      <c r="G690" s="595" t="e">
        <f t="shared" si="203"/>
        <v>#N/A</v>
      </c>
      <c r="H690" s="596" t="e">
        <f>VLOOKUP(A690,JADWAL,7,FALSE)</f>
        <v>#N/A</v>
      </c>
    </row>
    <row r="691" spans="1:8">
      <c r="A691" s="606">
        <v>132</v>
      </c>
      <c r="B691" s="597" t="e">
        <f t="shared" si="205"/>
        <v>#N/A</v>
      </c>
      <c r="C691" s="598" t="e">
        <f t="shared" si="206"/>
        <v>#N/A</v>
      </c>
      <c r="D691" s="598" t="e">
        <f t="shared" si="207"/>
        <v>#N/A</v>
      </c>
      <c r="E691" s="598" t="e">
        <f t="shared" si="208"/>
        <v>#N/A</v>
      </c>
      <c r="F691" s="599" t="e">
        <f t="shared" si="202"/>
        <v>#N/A</v>
      </c>
      <c r="G691" s="597" t="e">
        <f t="shared" si="203"/>
        <v>#N/A</v>
      </c>
      <c r="H691" s="605" t="e">
        <f>VLOOKUP(A691,JADWAL,8,FALSE)</f>
        <v>#N/A</v>
      </c>
    </row>
    <row r="692" spans="1:8" ht="15" customHeight="1"/>
    <row r="693" spans="1:8" ht="15" customHeight="1"/>
    <row r="694" spans="1:8" ht="15" customHeight="1"/>
    <row r="695" spans="1:8" ht="15" customHeight="1"/>
    <row r="696" spans="1:8" ht="15" customHeight="1">
      <c r="H696" s="602" t="s">
        <v>332</v>
      </c>
    </row>
    <row r="697" spans="1:8" ht="15" customHeight="1">
      <c r="H697" s="602" t="s">
        <v>333</v>
      </c>
    </row>
    <row r="698" spans="1:8" ht="15.75">
      <c r="H698" s="602"/>
    </row>
    <row r="699" spans="1:8" ht="15.75">
      <c r="H699" s="602"/>
    </row>
    <row r="700" spans="1:8" ht="15.75">
      <c r="H700" s="602"/>
    </row>
    <row r="701" spans="1:8">
      <c r="H701" s="603" t="s">
        <v>334</v>
      </c>
    </row>
    <row r="702" spans="1:8" ht="15.75">
      <c r="H702" s="602"/>
    </row>
    <row r="706" spans="1:8" ht="15.75">
      <c r="H706" s="602"/>
    </row>
    <row r="707" spans="1:8" ht="15.75">
      <c r="H707" s="602"/>
    </row>
    <row r="708" spans="1:8" ht="15.75">
      <c r="H708" s="602"/>
    </row>
    <row r="709" spans="1:8" ht="16.5">
      <c r="A709" s="580" t="s">
        <v>324</v>
      </c>
      <c r="B709" s="581" t="s">
        <v>361</v>
      </c>
      <c r="C709" s="577"/>
      <c r="D709" s="577"/>
      <c r="F709" s="582"/>
      <c r="G709" s="579"/>
    </row>
    <row r="710" spans="1:8">
      <c r="A710" s="583" t="s">
        <v>325</v>
      </c>
      <c r="B710" s="584" t="s">
        <v>326</v>
      </c>
      <c r="C710" s="585" t="s">
        <v>327</v>
      </c>
      <c r="D710" s="584" t="s">
        <v>328</v>
      </c>
      <c r="E710" s="584" t="s">
        <v>329</v>
      </c>
      <c r="F710" s="584" t="s">
        <v>330</v>
      </c>
      <c r="G710" s="833" t="s">
        <v>331</v>
      </c>
      <c r="H710" s="834"/>
    </row>
    <row r="711" spans="1:8" ht="25.5">
      <c r="A711" s="606">
        <v>35</v>
      </c>
      <c r="B711" s="587" t="str">
        <f t="shared" ref="B711:B714" si="209">VLOOKUP(A711,JADWAL,4,FALSE)</f>
        <v>Metodologi Penelitian Pendidikan Agama Islam</v>
      </c>
      <c r="C711" s="588" t="str">
        <f t="shared" ref="C711:C714" si="210">VLOOKUP(A711,JADWAL,2,FALSE)</f>
        <v>PAI - 2C</v>
      </c>
      <c r="D711" s="588" t="str">
        <f t="shared" ref="D711:D714" si="211">VLOOKUP(A711,JADWAL,9,FALSE)</f>
        <v>Sabtu</v>
      </c>
      <c r="E711" s="771" t="str">
        <f t="shared" ref="E711:E714" si="212">VLOOKUP(A711,JADWAL,10,FALSE)</f>
        <v>10:15 - 12:15</v>
      </c>
      <c r="F711" s="589" t="str">
        <f t="shared" ref="F711:F714" si="213">VLOOKUP(A711,JADWAL,11,FALSE)</f>
        <v>R23</v>
      </c>
      <c r="G711" s="587" t="str">
        <f t="shared" ref="G711:G714" si="214">VLOOKUP(A711,JADWAL,6,FALSE)</f>
        <v>Dr. Hj. St. Mislikhah, M.Ag.</v>
      </c>
      <c r="H711" s="607" t="str">
        <f t="shared" ref="H711:H714" si="215">VLOOKUP(A711,JADWAL,7,FALSE)</f>
        <v>Dr. H. Hepni, S.Ag., MM.</v>
      </c>
    </row>
    <row r="712" spans="1:8">
      <c r="A712" s="606">
        <v>40</v>
      </c>
      <c r="B712" s="592" t="str">
        <f t="shared" si="209"/>
        <v>SOSIOLOGI HUKUM ISLAM</v>
      </c>
      <c r="C712" s="593" t="str">
        <f t="shared" si="210"/>
        <v>HK - 2A</v>
      </c>
      <c r="D712" s="593" t="str">
        <f t="shared" si="211"/>
        <v>Sabtu</v>
      </c>
      <c r="E712" s="772" t="str">
        <f t="shared" si="212"/>
        <v>08.00 - 10.00</v>
      </c>
      <c r="F712" s="594" t="str">
        <f t="shared" si="213"/>
        <v>R16</v>
      </c>
      <c r="G712" s="595" t="str">
        <f t="shared" si="214"/>
        <v>Dr. H. Pujiono, M.Ag.</v>
      </c>
      <c r="H712" s="596" t="str">
        <f t="shared" si="215"/>
        <v>Prof. Dr. M. Noor Harisuddin, M.Fil.I.</v>
      </c>
    </row>
    <row r="713" spans="1:8" ht="25.5">
      <c r="A713" s="606">
        <v>46</v>
      </c>
      <c r="B713" s="592" t="str">
        <f t="shared" si="209"/>
        <v>SEJARAH SOSIAL PEMIKIRAN HUKUM ISLAM</v>
      </c>
      <c r="C713" s="593" t="str">
        <f t="shared" si="210"/>
        <v>HK - 2B</v>
      </c>
      <c r="D713" s="593" t="str">
        <f t="shared" si="211"/>
        <v>Sabtu</v>
      </c>
      <c r="E713" s="772" t="str">
        <f t="shared" si="212"/>
        <v>10.15 - 12.15</v>
      </c>
      <c r="F713" s="594" t="str">
        <f t="shared" si="213"/>
        <v>RU22</v>
      </c>
      <c r="G713" s="595" t="str">
        <f t="shared" si="214"/>
        <v>Dr. Ishaq, M.Ag.</v>
      </c>
      <c r="H713" s="596" t="str">
        <f t="shared" si="215"/>
        <v>Dr. H. Ahmad Junaidi, M.Ag.</v>
      </c>
    </row>
    <row r="714" spans="1:8">
      <c r="A714" s="606">
        <v>51</v>
      </c>
      <c r="B714" s="597" t="str">
        <f t="shared" si="209"/>
        <v>Lembaga Keuangan Syariah</v>
      </c>
      <c r="C714" s="598" t="str">
        <f t="shared" si="210"/>
        <v>ES - 2A</v>
      </c>
      <c r="D714" s="598" t="str">
        <f t="shared" si="211"/>
        <v>Sabtu</v>
      </c>
      <c r="E714" s="773" t="str">
        <f t="shared" si="212"/>
        <v>08.00 - 10.00</v>
      </c>
      <c r="F714" s="599" t="str">
        <f t="shared" si="213"/>
        <v>R15</v>
      </c>
      <c r="G714" s="600" t="str">
        <f t="shared" si="214"/>
        <v>Dr. Abdul Wadud Nafis, M.E.I.</v>
      </c>
      <c r="H714" s="601" t="str">
        <f t="shared" si="215"/>
        <v>Dr. Moch. Chotib, MM.</v>
      </c>
    </row>
    <row r="715" spans="1:8" ht="15" customHeight="1"/>
    <row r="716" spans="1:8" ht="15" customHeight="1"/>
    <row r="717" spans="1:8" ht="15" customHeight="1"/>
    <row r="718" spans="1:8" ht="15" customHeight="1"/>
    <row r="719" spans="1:8" ht="15" customHeight="1">
      <c r="H719" s="602" t="s">
        <v>332</v>
      </c>
    </row>
    <row r="720" spans="1:8" ht="15" customHeight="1">
      <c r="H720" s="602" t="s">
        <v>333</v>
      </c>
    </row>
    <row r="721" spans="1:8" ht="15.75">
      <c r="H721" s="602"/>
    </row>
    <row r="722" spans="1:8" ht="15.75">
      <c r="H722" s="602"/>
    </row>
    <row r="723" spans="1:8" ht="15.75">
      <c r="H723" s="602"/>
    </row>
    <row r="724" spans="1:8">
      <c r="H724" s="603" t="s">
        <v>334</v>
      </c>
    </row>
    <row r="725" spans="1:8" ht="15.75">
      <c r="H725" s="602"/>
    </row>
    <row r="729" spans="1:8" ht="15.75">
      <c r="H729" s="602"/>
    </row>
    <row r="730" spans="1:8" ht="15.75">
      <c r="H730" s="602"/>
    </row>
    <row r="731" spans="1:8" ht="15.75">
      <c r="H731" s="602"/>
    </row>
    <row r="732" spans="1:8" ht="15.75">
      <c r="H732" s="602"/>
    </row>
    <row r="733" spans="1:8" ht="16.5">
      <c r="A733" s="580" t="s">
        <v>324</v>
      </c>
      <c r="B733" s="581" t="s">
        <v>362</v>
      </c>
      <c r="C733" s="577"/>
      <c r="D733" s="577"/>
      <c r="F733" s="582"/>
      <c r="G733" s="579"/>
    </row>
    <row r="734" spans="1:8">
      <c r="A734" s="583" t="s">
        <v>325</v>
      </c>
      <c r="B734" s="584" t="s">
        <v>326</v>
      </c>
      <c r="C734" s="585" t="s">
        <v>327</v>
      </c>
      <c r="D734" s="584" t="s">
        <v>328</v>
      </c>
      <c r="E734" s="584" t="s">
        <v>329</v>
      </c>
      <c r="F734" s="584" t="s">
        <v>330</v>
      </c>
      <c r="G734" s="833" t="s">
        <v>331</v>
      </c>
      <c r="H734" s="834"/>
    </row>
    <row r="735" spans="1:8" ht="21.75" customHeight="1">
      <c r="A735" s="606">
        <v>3</v>
      </c>
      <c r="B735" s="609" t="str">
        <f t="shared" ref="B735:B736" si="216">VLOOKUP(A735,JADWAL,4,FALSE)</f>
        <v>Perilaku Organisasi dan Kepemimpinan Pendidikan</v>
      </c>
      <c r="C735" s="609" t="str">
        <f t="shared" ref="C735:C736" si="217">VLOOKUP(A735,JADWAL,2,FALSE)</f>
        <v>MPI - 2A</v>
      </c>
      <c r="D735" s="609" t="str">
        <f t="shared" ref="D735:D736" si="218">VLOOKUP(A735,JADWAL,9,FALSE)</f>
        <v>Rabu</v>
      </c>
      <c r="E735" s="776" t="str">
        <f t="shared" ref="E735:E736" si="219">VLOOKUP(A735,JADWAL,10,FALSE)</f>
        <v>13.30 - 15.30</v>
      </c>
      <c r="F735" s="610" t="str">
        <f t="shared" ref="F735:F738" si="220">VLOOKUP(A735,JADWAL,11,FALSE)</f>
        <v>R16</v>
      </c>
      <c r="G735" s="611" t="str">
        <f t="shared" ref="G735:G738" si="221">VLOOKUP(A735,JADWAL,6,FALSE)</f>
        <v>Dr. H. Suhadi Winoto, M.Pd.</v>
      </c>
      <c r="H735" s="612" t="str">
        <f t="shared" ref="H735:H738" si="222">VLOOKUP(A735,JADWAL,7,FALSE)</f>
        <v>Dr. H. Zainuddin Alhaj Zaini, M.Pd.I.</v>
      </c>
    </row>
    <row r="736" spans="1:8" ht="21.75" customHeight="1">
      <c r="A736" s="606">
        <v>55</v>
      </c>
      <c r="B736" s="614" t="str">
        <f t="shared" si="216"/>
        <v>Metodologi Penelitian Ekonomi</v>
      </c>
      <c r="C736" s="614" t="str">
        <f t="shared" si="217"/>
        <v>ES - 2B</v>
      </c>
      <c r="D736" s="614" t="str">
        <f t="shared" si="218"/>
        <v>Jum’at</v>
      </c>
      <c r="E736" s="777" t="str">
        <f t="shared" si="219"/>
        <v>15.45 - 17.45</v>
      </c>
      <c r="F736" s="615" t="str">
        <f t="shared" si="220"/>
        <v>RU23</v>
      </c>
      <c r="G736" s="616" t="str">
        <f t="shared" si="221"/>
        <v>Dr. Imam Suroso, SE, M.Si.</v>
      </c>
      <c r="H736" s="617" t="str">
        <f t="shared" si="222"/>
        <v>Dr. H. Misbahul Munir, MM.</v>
      </c>
    </row>
    <row r="737" spans="1:8" ht="21.75" customHeight="1">
      <c r="A737" s="606">
        <v>64</v>
      </c>
      <c r="B737" s="614" t="str">
        <f t="shared" ref="B737:B738" si="223">VLOOKUP(A737,JADWAL,4,FALSE)</f>
        <v>Ekonometrika</v>
      </c>
      <c r="C737" s="614" t="str">
        <f t="shared" ref="C737:C738" si="224">VLOOKUP(A737,JADWAL,2,FALSE)</f>
        <v>ES - 2C</v>
      </c>
      <c r="D737" s="614" t="str">
        <f t="shared" ref="D737:D738" si="225">VLOOKUP(A737,JADWAL,9,FALSE)</f>
        <v>Sabtu</v>
      </c>
      <c r="E737" s="614" t="str">
        <f t="shared" ref="E737:E738" si="226">VLOOKUP(A737,JADWAL,10,FALSE)</f>
        <v>10.15 - 12.15</v>
      </c>
      <c r="F737" s="641" t="str">
        <f t="shared" si="220"/>
        <v>RU24</v>
      </c>
      <c r="G737" s="616" t="str">
        <f t="shared" si="221"/>
        <v>Dr. Hj. Khoirunnisa, ST., M.M.T.</v>
      </c>
      <c r="H737" s="617" t="str">
        <f t="shared" si="222"/>
        <v>Dr. Fatkhurrozi, M.Si.</v>
      </c>
    </row>
    <row r="738" spans="1:8" ht="21.75" customHeight="1">
      <c r="A738" s="606">
        <v>78</v>
      </c>
      <c r="B738" s="619" t="str">
        <f t="shared" si="223"/>
        <v>TESIS</v>
      </c>
      <c r="C738" s="619" t="str">
        <f t="shared" si="224"/>
        <v>PGMI - 2</v>
      </c>
      <c r="D738" s="619" t="str">
        <f t="shared" si="225"/>
        <v>Sabtu</v>
      </c>
      <c r="E738" s="778" t="str">
        <f t="shared" si="226"/>
        <v>15.15 - 17.15</v>
      </c>
      <c r="F738" s="620" t="str">
        <f t="shared" si="220"/>
        <v>R25</v>
      </c>
      <c r="G738" s="618" t="str">
        <f t="shared" si="221"/>
        <v>Kaprodi</v>
      </c>
      <c r="H738" s="621" t="str">
        <f t="shared" si="222"/>
        <v>Kaprodi</v>
      </c>
    </row>
    <row r="739" spans="1:8" ht="15" customHeight="1"/>
    <row r="740" spans="1:8" ht="15" customHeight="1"/>
    <row r="741" spans="1:8" ht="15" customHeight="1"/>
    <row r="742" spans="1:8" ht="15" customHeight="1"/>
    <row r="743" spans="1:8" ht="15" customHeight="1">
      <c r="H743" s="602" t="s">
        <v>332</v>
      </c>
    </row>
    <row r="744" spans="1:8" ht="15" customHeight="1">
      <c r="H744" s="602" t="s">
        <v>333</v>
      </c>
    </row>
    <row r="745" spans="1:8" ht="15.75">
      <c r="H745" s="602"/>
    </row>
    <row r="746" spans="1:8" ht="15.75">
      <c r="H746" s="602"/>
    </row>
    <row r="747" spans="1:8" ht="15.75">
      <c r="H747" s="602"/>
    </row>
    <row r="748" spans="1:8">
      <c r="H748" s="603" t="s">
        <v>334</v>
      </c>
    </row>
    <row r="749" spans="1:8" ht="15.75">
      <c r="H749" s="602"/>
    </row>
    <row r="753" spans="1:8" ht="15.75">
      <c r="H753" s="602"/>
    </row>
    <row r="754" spans="1:8" ht="15.75">
      <c r="H754" s="602"/>
    </row>
    <row r="755" spans="1:8" ht="15.75">
      <c r="H755" s="602"/>
    </row>
    <row r="756" spans="1:8" ht="16.5">
      <c r="A756" s="580" t="s">
        <v>324</v>
      </c>
      <c r="B756" s="581" t="s">
        <v>349</v>
      </c>
      <c r="C756" s="577"/>
      <c r="D756" s="577"/>
      <c r="F756" s="582"/>
      <c r="G756" s="579"/>
    </row>
    <row r="757" spans="1:8">
      <c r="A757" s="583" t="s">
        <v>325</v>
      </c>
      <c r="B757" s="584" t="s">
        <v>326</v>
      </c>
      <c r="C757" s="585" t="s">
        <v>327</v>
      </c>
      <c r="D757" s="584" t="s">
        <v>328</v>
      </c>
      <c r="E757" s="584" t="s">
        <v>329</v>
      </c>
      <c r="F757" s="584" t="s">
        <v>330</v>
      </c>
      <c r="G757" s="833" t="s">
        <v>331</v>
      </c>
      <c r="H757" s="834"/>
    </row>
    <row r="758" spans="1:8" ht="20.25" customHeight="1">
      <c r="A758" s="606">
        <v>58</v>
      </c>
      <c r="B758" s="608" t="str">
        <f t="shared" ref="B758:B761" si="227">VLOOKUP(A758,JADWAL,4,FALSE)</f>
        <v>Lembaga Keuangan Syariah</v>
      </c>
      <c r="C758" s="609" t="str">
        <f t="shared" ref="C758:C761" si="228">VLOOKUP(A758,JADWAL,2,FALSE)</f>
        <v>ES - 2B</v>
      </c>
      <c r="D758" s="609" t="str">
        <f t="shared" ref="D758:D761" si="229">VLOOKUP(A758,JADWAL,9,FALSE)</f>
        <v>Sabtu</v>
      </c>
      <c r="E758" s="609" t="str">
        <f t="shared" ref="E758:E761" si="230">VLOOKUP(A758,JADWAL,10,FALSE)</f>
        <v>10.15 - 12.15</v>
      </c>
      <c r="F758" s="610" t="str">
        <f t="shared" ref="F758:F761" si="231">VLOOKUP(A758,JADWAL,11,FALSE)</f>
        <v>RU23</v>
      </c>
      <c r="G758" s="611" t="str">
        <f t="shared" ref="G758:G761" si="232">VLOOKUP(A758,JADWAL,6,FALSE)</f>
        <v>Dr. Abdul Wadud Nafis, M.E.I.</v>
      </c>
      <c r="H758" s="612" t="str">
        <f t="shared" ref="H758:H761" si="233">VLOOKUP(A758,JADWAL,7,FALSE)</f>
        <v>Dr. Moch. Chotib, MM.</v>
      </c>
    </row>
    <row r="759" spans="1:8" ht="20.25" customHeight="1">
      <c r="A759" s="606">
        <v>63</v>
      </c>
      <c r="B759" s="613" t="str">
        <f t="shared" si="227"/>
        <v>Manajemen Perbankan Islam</v>
      </c>
      <c r="C759" s="614" t="str">
        <f t="shared" si="228"/>
        <v>ES - 2C</v>
      </c>
      <c r="D759" s="614" t="str">
        <f t="shared" si="229"/>
        <v>Sabtu</v>
      </c>
      <c r="E759" s="777" t="str">
        <f t="shared" si="230"/>
        <v>08.00 - 10.00</v>
      </c>
      <c r="F759" s="615" t="str">
        <f t="shared" si="231"/>
        <v>RU24</v>
      </c>
      <c r="G759" s="616" t="str">
        <f t="shared" si="232"/>
        <v>Dr. H. Misbahul Munir, MM.</v>
      </c>
      <c r="H759" s="617" t="str">
        <f t="shared" si="233"/>
        <v>Dr. Abdul Rokhim, M.E.I.</v>
      </c>
    </row>
    <row r="760" spans="1:8" ht="20.25" customHeight="1">
      <c r="A760" s="606">
        <v>70</v>
      </c>
      <c r="B760" s="613" t="str">
        <f t="shared" si="227"/>
        <v>Psikologi Komunikasi dan Media</v>
      </c>
      <c r="C760" s="614" t="str">
        <f t="shared" si="228"/>
        <v>KPI - 2</v>
      </c>
      <c r="D760" s="614" t="str">
        <f t="shared" si="229"/>
        <v>SABTU</v>
      </c>
      <c r="E760" s="777" t="str">
        <f t="shared" si="230"/>
        <v>10.00 - 12.00</v>
      </c>
      <c r="F760" s="615" t="str">
        <f t="shared" si="231"/>
        <v>R24</v>
      </c>
      <c r="G760" s="616" t="str">
        <f t="shared" si="232"/>
        <v>Dr.  Abd. Muhid, M.Psi.</v>
      </c>
      <c r="H760" s="617" t="str">
        <f t="shared" si="233"/>
        <v>Dr. Sofyan Hadi, M.Pd.</v>
      </c>
    </row>
    <row r="761" spans="1:8" ht="20.25" customHeight="1">
      <c r="A761" s="606">
        <v>72</v>
      </c>
      <c r="B761" s="618" t="str">
        <f t="shared" si="227"/>
        <v>PENGEMBANGAN BAHAN AJAR BAHASA INDONESIA MI</v>
      </c>
      <c r="C761" s="619" t="str">
        <f t="shared" si="228"/>
        <v>PGMI - 2</v>
      </c>
      <c r="D761" s="619" t="str">
        <f t="shared" si="229"/>
        <v>Jumat</v>
      </c>
      <c r="E761" s="778" t="str">
        <f t="shared" si="230"/>
        <v>13.30 - 15.30</v>
      </c>
      <c r="F761" s="620" t="str">
        <f t="shared" si="231"/>
        <v>R25</v>
      </c>
      <c r="G761" s="618" t="str">
        <f t="shared" si="232"/>
        <v>Dr. Hj. St. Mislikhah, M.Ag.</v>
      </c>
      <c r="H761" s="621" t="str">
        <f t="shared" si="233"/>
        <v>Dr. Khotibul Umam, M.A.</v>
      </c>
    </row>
    <row r="762" spans="1:8" ht="15" customHeight="1"/>
    <row r="763" spans="1:8" ht="15" customHeight="1"/>
    <row r="764" spans="1:8" ht="15" customHeight="1"/>
    <row r="765" spans="1:8" ht="15" customHeight="1"/>
    <row r="766" spans="1:8" ht="15" customHeight="1">
      <c r="H766" s="602" t="s">
        <v>332</v>
      </c>
    </row>
    <row r="767" spans="1:8" ht="15" customHeight="1">
      <c r="H767" s="602" t="s">
        <v>333</v>
      </c>
    </row>
    <row r="768" spans="1:8" ht="15.75">
      <c r="H768" s="602"/>
    </row>
    <row r="769" spans="1:8" ht="15.75">
      <c r="H769" s="602"/>
    </row>
    <row r="770" spans="1:8" ht="15.75">
      <c r="H770" s="602"/>
    </row>
    <row r="771" spans="1:8">
      <c r="H771" s="603" t="s">
        <v>334</v>
      </c>
    </row>
    <row r="772" spans="1:8" ht="15.75">
      <c r="H772" s="602"/>
    </row>
    <row r="776" spans="1:8" ht="15.75">
      <c r="H776" s="602"/>
    </row>
    <row r="777" spans="1:8" ht="15.75">
      <c r="H777" s="602"/>
    </row>
    <row r="778" spans="1:8" ht="15.75">
      <c r="H778" s="602"/>
    </row>
    <row r="779" spans="1:8" ht="15.75">
      <c r="H779" s="602"/>
    </row>
    <row r="780" spans="1:8" ht="16.5">
      <c r="A780" s="580" t="s">
        <v>324</v>
      </c>
      <c r="B780" s="581" t="s">
        <v>66</v>
      </c>
      <c r="C780" s="577"/>
      <c r="D780" s="577"/>
      <c r="F780" s="582"/>
      <c r="G780" s="579"/>
    </row>
    <row r="781" spans="1:8">
      <c r="A781" s="583" t="s">
        <v>325</v>
      </c>
      <c r="B781" s="584" t="s">
        <v>326</v>
      </c>
      <c r="C781" s="585" t="s">
        <v>327</v>
      </c>
      <c r="D781" s="584" t="s">
        <v>328</v>
      </c>
      <c r="E781" s="584" t="s">
        <v>329</v>
      </c>
      <c r="F781" s="584" t="s">
        <v>330</v>
      </c>
      <c r="G781" s="833" t="s">
        <v>331</v>
      </c>
      <c r="H781" s="834"/>
    </row>
    <row r="782" spans="1:8" ht="21.75" customHeight="1">
      <c r="A782" s="606">
        <v>48</v>
      </c>
      <c r="B782" s="587" t="str">
        <f>VLOOKUP(A782,JADWAL,4,FALSE)</f>
        <v>Metodologi Penelitian Ekonomi</v>
      </c>
      <c r="C782" s="588" t="str">
        <f>VLOOKUP(A782,JADWAL,2,FALSE)</f>
        <v>ES - 2A</v>
      </c>
      <c r="D782" s="588" t="str">
        <f t="shared" ref="D782:D784" si="234">VLOOKUP(A782,JADWAL,9,FALSE)</f>
        <v>Jum'at</v>
      </c>
      <c r="E782" s="771" t="str">
        <f t="shared" ref="E782:E784" si="235">VLOOKUP(A782,JADWAL,10,FALSE)</f>
        <v>13.30 - 15.30</v>
      </c>
      <c r="F782" s="589" t="str">
        <f t="shared" ref="F782:F784" si="236">VLOOKUP(A782,JADWAL,11,FALSE)</f>
        <v>R15</v>
      </c>
      <c r="G782" s="587" t="str">
        <f>VLOOKUP(A782,JADWAL,6,FALSE)</f>
        <v>Dr. Imam Suroso, SE, M.Si.</v>
      </c>
      <c r="H782" s="607" t="str">
        <f>VLOOKUP(A782,JADWAL,7,FALSE)</f>
        <v>Dr. H. Misbahul Munir, MM.</v>
      </c>
    </row>
    <row r="783" spans="1:8" ht="21.75" customHeight="1">
      <c r="A783" s="606">
        <v>52</v>
      </c>
      <c r="B783" s="592" t="str">
        <f t="shared" ref="B783" si="237">VLOOKUP(A783,JADWAL,4,FALSE)</f>
        <v>Makro Ekonomi Islam</v>
      </c>
      <c r="C783" s="593" t="str">
        <f t="shared" ref="C783" si="238">VLOOKUP(A783,JADWAL,2,FALSE)</f>
        <v>ES - 2A</v>
      </c>
      <c r="D783" s="593" t="str">
        <f t="shared" si="234"/>
        <v>Sabtu</v>
      </c>
      <c r="E783" s="593" t="str">
        <f t="shared" si="235"/>
        <v>10.15 - 12.15</v>
      </c>
      <c r="F783" s="594" t="str">
        <f t="shared" si="236"/>
        <v>R15</v>
      </c>
      <c r="G783" s="592" t="str">
        <f>VLOOKUP(A783,JADWAL,6,FALSE)</f>
        <v>Dr. H. Moh. Armoyu, MM.</v>
      </c>
      <c r="H783" s="604" t="str">
        <f>VLOOKUP(A783,JADWAL,7,FALSE)</f>
        <v>Dr. Khamdan Rifa'i, S.E., M.Si.</v>
      </c>
    </row>
    <row r="784" spans="1:8" ht="21.75" customHeight="1">
      <c r="A784" s="606">
        <v>102</v>
      </c>
      <c r="B784" s="597" t="e">
        <f>VLOOKUP(A784,JADWAL,4,FALSE)</f>
        <v>#N/A</v>
      </c>
      <c r="C784" s="598" t="e">
        <f>VLOOKUP(A784,JADWAL,2,FALSE)</f>
        <v>#N/A</v>
      </c>
      <c r="D784" s="598" t="e">
        <f t="shared" si="234"/>
        <v>#N/A</v>
      </c>
      <c r="E784" s="598" t="e">
        <f t="shared" si="235"/>
        <v>#N/A</v>
      </c>
      <c r="F784" s="599" t="e">
        <f t="shared" si="236"/>
        <v>#N/A</v>
      </c>
      <c r="G784" s="597" t="e">
        <f>VLOOKUP(A784,JADWAL,6,FALSE)</f>
        <v>#N/A</v>
      </c>
      <c r="H784" s="605" t="e">
        <f>VLOOKUP(A784,JADWAL,7,FALSE)</f>
        <v>#N/A</v>
      </c>
    </row>
    <row r="785" spans="8:8" ht="15" customHeight="1"/>
    <row r="786" spans="8:8" ht="15" customHeight="1"/>
    <row r="787" spans="8:8" ht="15" customHeight="1"/>
    <row r="788" spans="8:8" ht="15" customHeight="1"/>
    <row r="789" spans="8:8" ht="15" customHeight="1">
      <c r="H789" s="602" t="s">
        <v>332</v>
      </c>
    </row>
    <row r="790" spans="8:8" ht="15" customHeight="1">
      <c r="H790" s="602" t="s">
        <v>333</v>
      </c>
    </row>
    <row r="791" spans="8:8" ht="15.75">
      <c r="H791" s="602"/>
    </row>
    <row r="792" spans="8:8" ht="15.75">
      <c r="H792" s="602"/>
    </row>
    <row r="793" spans="8:8" ht="15.75">
      <c r="H793" s="602"/>
    </row>
    <row r="794" spans="8:8">
      <c r="H794" s="603" t="s">
        <v>334</v>
      </c>
    </row>
    <row r="795" spans="8:8" ht="15.75">
      <c r="H795" s="602"/>
    </row>
    <row r="799" spans="8:8" ht="15.75">
      <c r="H799" s="602"/>
    </row>
    <row r="800" spans="8:8" ht="15.75">
      <c r="H800" s="602"/>
    </row>
    <row r="801" spans="1:8" ht="15.75">
      <c r="H801" s="602"/>
    </row>
    <row r="802" spans="1:8" ht="15.75">
      <c r="H802" s="602"/>
    </row>
    <row r="803" spans="1:8" ht="15.75">
      <c r="H803" s="602"/>
    </row>
    <row r="804" spans="1:8" ht="16.5">
      <c r="A804" s="580" t="s">
        <v>324</v>
      </c>
      <c r="B804" s="581" t="s">
        <v>363</v>
      </c>
      <c r="C804" s="577"/>
      <c r="D804" s="577"/>
      <c r="F804" s="582"/>
      <c r="G804" s="579"/>
    </row>
    <row r="805" spans="1:8">
      <c r="A805" s="583" t="s">
        <v>325</v>
      </c>
      <c r="B805" s="584" t="s">
        <v>326</v>
      </c>
      <c r="C805" s="585" t="s">
        <v>327</v>
      </c>
      <c r="D805" s="584" t="s">
        <v>328</v>
      </c>
      <c r="E805" s="584" t="s">
        <v>329</v>
      </c>
      <c r="F805" s="584" t="s">
        <v>330</v>
      </c>
      <c r="G805" s="833" t="s">
        <v>331</v>
      </c>
      <c r="H805" s="834"/>
    </row>
    <row r="806" spans="1:8" ht="18.75" customHeight="1">
      <c r="A806" s="606">
        <v>11</v>
      </c>
      <c r="B806" s="631" t="str">
        <f t="shared" ref="B806:B809" si="239">VLOOKUP(A806,JADWAL,4,FALSE)</f>
        <v>Manajemen Kurikulum dan Pembelajaran</v>
      </c>
      <c r="C806" s="631" t="str">
        <f t="shared" ref="C806:C809" si="240">VLOOKUP(A806,JADWAL,2,FALSE)</f>
        <v>MPI - 2C</v>
      </c>
      <c r="D806" s="631" t="str">
        <f t="shared" ref="D806:D809" si="241">VLOOKUP(A806,JADWAL,9,FALSE)</f>
        <v>Jumat</v>
      </c>
      <c r="E806" s="774" t="str">
        <f t="shared" ref="E806:E809" si="242">VLOOKUP(A806,JADWAL,10,FALSE)</f>
        <v>13.30 - 15.30</v>
      </c>
      <c r="F806" s="632" t="str">
        <f t="shared" ref="F806:F809" si="243">VLOOKUP(A806,JADWAL,11,FALSE)</f>
        <v>R12</v>
      </c>
      <c r="G806" s="630" t="str">
        <f t="shared" ref="G806:G809" si="244">VLOOKUP(A806,JADWAL,6,FALSE)</f>
        <v>Dr. Hj. Mukni’ah, M.Pd.I.</v>
      </c>
      <c r="H806" s="642" t="str">
        <f t="shared" ref="H806:H809" si="245">VLOOKUP(A806,JADWAL,7,FALSE)</f>
        <v>Dr. Hj. St. Mislikhah, M.Ag.</v>
      </c>
    </row>
    <row r="807" spans="1:8" ht="18.75" customHeight="1">
      <c r="A807" s="606">
        <v>36</v>
      </c>
      <c r="B807" s="593" t="str">
        <f t="shared" si="239"/>
        <v>Studi Mandiri</v>
      </c>
      <c r="C807" s="593" t="str">
        <f t="shared" si="240"/>
        <v>PAI - 2C</v>
      </c>
      <c r="D807" s="593" t="str">
        <f t="shared" si="241"/>
        <v>Sabtu</v>
      </c>
      <c r="E807" s="772" t="str">
        <f t="shared" si="242"/>
        <v>13:00 - 15:00</v>
      </c>
      <c r="F807" s="594" t="str">
        <f t="shared" si="243"/>
        <v>R23</v>
      </c>
      <c r="G807" s="595" t="str">
        <f t="shared" si="244"/>
        <v>Dr. Mashudi, M.Pd.</v>
      </c>
      <c r="H807" s="596" t="str">
        <f t="shared" si="245"/>
        <v>Prof. Dr. H. Miftah Arifin, M.Ag.</v>
      </c>
    </row>
    <row r="808" spans="1:8" ht="18.75" customHeight="1">
      <c r="A808" s="606">
        <v>43</v>
      </c>
      <c r="B808" s="593" t="str">
        <f t="shared" si="239"/>
        <v>SOSIOLOGI HUKUM ISLAM</v>
      </c>
      <c r="C808" s="593" t="str">
        <f t="shared" si="240"/>
        <v>HK - 2B</v>
      </c>
      <c r="D808" s="593" t="str">
        <f t="shared" si="241"/>
        <v>Jumat</v>
      </c>
      <c r="E808" s="772" t="str">
        <f t="shared" si="242"/>
        <v>15.45 - 17.45</v>
      </c>
      <c r="F808" s="594" t="str">
        <f t="shared" si="243"/>
        <v>RU22</v>
      </c>
      <c r="G808" s="595" t="str">
        <f t="shared" si="244"/>
        <v>Dr. H. Pujiono, M.Ag.</v>
      </c>
      <c r="H808" s="596" t="str">
        <f t="shared" si="245"/>
        <v>Prof. Dr. M. Noor Harisuddin, M.Fil.I.</v>
      </c>
    </row>
    <row r="809" spans="1:8">
      <c r="A809" s="606">
        <v>110</v>
      </c>
      <c r="B809" s="598" t="e">
        <f t="shared" si="239"/>
        <v>#N/A</v>
      </c>
      <c r="C809" s="598" t="e">
        <f t="shared" si="240"/>
        <v>#N/A</v>
      </c>
      <c r="D809" s="598" t="e">
        <f t="shared" si="241"/>
        <v>#N/A</v>
      </c>
      <c r="E809" s="598" t="e">
        <f t="shared" si="242"/>
        <v>#N/A</v>
      </c>
      <c r="F809" s="599" t="e">
        <f t="shared" si="243"/>
        <v>#N/A</v>
      </c>
      <c r="G809" s="597" t="e">
        <f t="shared" si="244"/>
        <v>#N/A</v>
      </c>
      <c r="H809" s="605" t="e">
        <f t="shared" si="245"/>
        <v>#N/A</v>
      </c>
    </row>
    <row r="810" spans="1:8" ht="15" customHeight="1"/>
    <row r="811" spans="1:8" ht="15" customHeight="1"/>
    <row r="812" spans="1:8" ht="15" customHeight="1"/>
    <row r="813" spans="1:8" ht="15" customHeight="1"/>
    <row r="814" spans="1:8" ht="15" customHeight="1">
      <c r="H814" s="602" t="s">
        <v>332</v>
      </c>
    </row>
    <row r="815" spans="1:8" ht="15" customHeight="1">
      <c r="H815" s="602" t="s">
        <v>333</v>
      </c>
    </row>
    <row r="816" spans="1:8" ht="15.75">
      <c r="H816" s="602"/>
    </row>
    <row r="817" spans="1:8" ht="15.75">
      <c r="H817" s="602"/>
    </row>
    <row r="818" spans="1:8" ht="15.75">
      <c r="H818" s="602"/>
    </row>
    <row r="819" spans="1:8">
      <c r="H819" s="603" t="s">
        <v>334</v>
      </c>
    </row>
    <row r="820" spans="1:8" ht="15.75">
      <c r="H820" s="602"/>
    </row>
    <row r="824" spans="1:8" ht="15.75">
      <c r="H824" s="602"/>
    </row>
    <row r="825" spans="1:8" ht="15.75">
      <c r="H825" s="602"/>
    </row>
    <row r="826" spans="1:8" ht="15.75">
      <c r="H826" s="602"/>
    </row>
    <row r="827" spans="1:8" ht="15.75">
      <c r="H827" s="602"/>
    </row>
    <row r="828" spans="1:8" ht="16.5">
      <c r="A828" s="580" t="s">
        <v>324</v>
      </c>
      <c r="B828" s="581" t="s">
        <v>50</v>
      </c>
      <c r="C828" s="577"/>
      <c r="D828" s="577"/>
      <c r="F828" s="582"/>
      <c r="G828" s="579"/>
    </row>
    <row r="829" spans="1:8">
      <c r="A829" s="583" t="s">
        <v>325</v>
      </c>
      <c r="B829" s="584" t="s">
        <v>326</v>
      </c>
      <c r="C829" s="585" t="s">
        <v>327</v>
      </c>
      <c r="D829" s="584" t="s">
        <v>328</v>
      </c>
      <c r="E829" s="584" t="s">
        <v>329</v>
      </c>
      <c r="F829" s="584" t="s">
        <v>330</v>
      </c>
      <c r="G829" s="833" t="s">
        <v>331</v>
      </c>
      <c r="H829" s="834"/>
    </row>
    <row r="830" spans="1:8" ht="18.75" customHeight="1">
      <c r="A830" s="606">
        <v>1</v>
      </c>
      <c r="B830" s="608" t="str">
        <f t="shared" ref="B830:B832" si="246">VLOOKUP(A830,JADWAL,4,FALSE)</f>
        <v>Manajemen Sumber Daya Pendidikan dan Tenaga Kependidikan</v>
      </c>
      <c r="C830" s="609" t="str">
        <f t="shared" ref="C830:C832" si="247">VLOOKUP(A830,JADWAL,2,FALSE)</f>
        <v>MPI - 2A</v>
      </c>
      <c r="D830" s="609" t="str">
        <f t="shared" ref="D830:D832" si="248">VLOOKUP(A830,JADWAL,9,FALSE)</f>
        <v>Selasa</v>
      </c>
      <c r="E830" s="776" t="str">
        <f t="shared" ref="E830:E832" si="249">VLOOKUP(A830,JADWAL,10,FALSE)</f>
        <v>13.30 - 15.30</v>
      </c>
      <c r="F830" s="610" t="str">
        <f t="shared" ref="F830:F832" si="250">VLOOKUP(A830,JADWAL,11,FALSE)</f>
        <v>R16</v>
      </c>
      <c r="G830" s="611" t="str">
        <f t="shared" ref="G830:G832" si="251">VLOOKUP(A830,JADWAL,6,FALSE)</f>
        <v>Prof. Dr. H. Babun Suharto, SE., MM.</v>
      </c>
      <c r="H830" s="612" t="str">
        <f t="shared" ref="H830:H832" si="252">VLOOKUP(A830,JADWAL,7,FALSE)</f>
        <v>Dr. H. Sofyan Tsauri, MM.</v>
      </c>
    </row>
    <row r="831" spans="1:8" ht="18.75" customHeight="1">
      <c r="A831" s="606">
        <v>10</v>
      </c>
      <c r="B831" s="613" t="str">
        <f t="shared" si="246"/>
        <v>Manajemen Kurikulum dan Pembelajaran</v>
      </c>
      <c r="C831" s="614" t="str">
        <f t="shared" si="247"/>
        <v>MPI - 2B</v>
      </c>
      <c r="D831" s="614" t="str">
        <f t="shared" si="248"/>
        <v>Sabtu</v>
      </c>
      <c r="E831" s="614" t="str">
        <f t="shared" si="249"/>
        <v>10.00 - 12.00</v>
      </c>
      <c r="F831" s="615" t="str">
        <f t="shared" si="250"/>
        <v>R11</v>
      </c>
      <c r="G831" s="616" t="str">
        <f t="shared" si="251"/>
        <v>Prof. Dr. Hj. Titiek Rohanah Hidayati, M.Pd.</v>
      </c>
      <c r="H831" s="617" t="str">
        <f t="shared" si="252"/>
        <v>H. Moch. Imam Machfudi, S.S, M.Pd., Ph.D.</v>
      </c>
    </row>
    <row r="832" spans="1:8" ht="18.75" customHeight="1">
      <c r="A832" s="606">
        <v>12</v>
      </c>
      <c r="B832" s="618" t="str">
        <f t="shared" si="246"/>
        <v>Analisis Kebijakan Pendidikan Islam</v>
      </c>
      <c r="C832" s="619" t="str">
        <f t="shared" si="247"/>
        <v>MPI - 2C</v>
      </c>
      <c r="D832" s="619" t="str">
        <f t="shared" si="248"/>
        <v>Jumat</v>
      </c>
      <c r="E832" s="778" t="str">
        <f t="shared" si="249"/>
        <v>15.45 - 17.45</v>
      </c>
      <c r="F832" s="620" t="str">
        <f t="shared" si="250"/>
        <v>R12</v>
      </c>
      <c r="G832" s="643" t="str">
        <f t="shared" si="251"/>
        <v>Dr. Hj. St. Rodliyah, M.Pd.</v>
      </c>
      <c r="H832" s="644" t="str">
        <f t="shared" si="252"/>
        <v>Dr. H. Abd. Muis, M.M.</v>
      </c>
    </row>
    <row r="833" spans="8:8" ht="18.75" customHeight="1"/>
    <row r="834" spans="8:8" ht="15" customHeight="1"/>
    <row r="835" spans="8:8" ht="15" customHeight="1"/>
    <row r="836" spans="8:8" ht="15" customHeight="1"/>
    <row r="837" spans="8:8" ht="15" customHeight="1">
      <c r="H837" s="602" t="s">
        <v>332</v>
      </c>
    </row>
    <row r="838" spans="8:8" ht="15" customHeight="1">
      <c r="H838" s="602" t="s">
        <v>333</v>
      </c>
    </row>
    <row r="839" spans="8:8" ht="15.75">
      <c r="H839" s="602"/>
    </row>
    <row r="840" spans="8:8" ht="15.75">
      <c r="H840" s="602"/>
    </row>
    <row r="841" spans="8:8" ht="15.75">
      <c r="H841" s="602"/>
    </row>
    <row r="842" spans="8:8">
      <c r="H842" s="603" t="s">
        <v>334</v>
      </c>
    </row>
    <row r="843" spans="8:8" ht="15.75">
      <c r="H843" s="602"/>
    </row>
    <row r="847" spans="8:8" ht="15.75">
      <c r="H847" s="602"/>
    </row>
    <row r="848" spans="8:8" ht="15.75">
      <c r="H848" s="602"/>
    </row>
    <row r="849" spans="1:8" ht="15.75">
      <c r="H849" s="602"/>
    </row>
    <row r="850" spans="1:8" ht="15.75">
      <c r="H850" s="602"/>
    </row>
    <row r="851" spans="1:8" ht="15.75">
      <c r="H851" s="602"/>
    </row>
    <row r="852" spans="1:8" ht="16.5">
      <c r="A852" s="580" t="s">
        <v>324</v>
      </c>
      <c r="B852" s="581" t="s">
        <v>364</v>
      </c>
      <c r="C852" s="577"/>
      <c r="D852" s="577"/>
      <c r="F852" s="582"/>
      <c r="G852" s="579"/>
    </row>
    <row r="853" spans="1:8">
      <c r="A853" s="583" t="s">
        <v>325</v>
      </c>
      <c r="B853" s="584" t="s">
        <v>326</v>
      </c>
      <c r="C853" s="585" t="s">
        <v>327</v>
      </c>
      <c r="D853" s="584" t="s">
        <v>328</v>
      </c>
      <c r="E853" s="584" t="s">
        <v>329</v>
      </c>
      <c r="F853" s="584" t="s">
        <v>330</v>
      </c>
      <c r="G853" s="833" t="s">
        <v>331</v>
      </c>
      <c r="H853" s="834"/>
    </row>
    <row r="854" spans="1:8" ht="20.25" customHeight="1">
      <c r="A854" s="606">
        <v>41</v>
      </c>
      <c r="B854" s="609" t="str">
        <f>VLOOKUP(A854,JADWAL,4,FALSE)</f>
        <v>APLIKASI QAWAID FIQHIYYAH DALAM ISTINBATH HUKUM</v>
      </c>
      <c r="C854" s="609" t="str">
        <f>VLOOKUP(A854,JADWAL,2,FALSE)</f>
        <v>HK - 2A</v>
      </c>
      <c r="D854" s="609" t="str">
        <f t="shared" ref="D854:D856" si="253">VLOOKUP(A854,JADWAL,9,FALSE)</f>
        <v>Sabtu</v>
      </c>
      <c r="E854" s="776" t="str">
        <f t="shared" ref="E854:E856" si="254">VLOOKUP(A854,JADWAL,10,FALSE)</f>
        <v>10.15 - 12.15</v>
      </c>
      <c r="F854" s="610" t="str">
        <f t="shared" ref="F854:F856" si="255">VLOOKUP(A854,JADWAL,11,FALSE)</f>
        <v>R16</v>
      </c>
      <c r="G854" s="608" t="str">
        <f>VLOOKUP(A854,JADWAL,6,FALSE)</f>
        <v>Dr. H. Sutrisno, M.H.I.</v>
      </c>
      <c r="H854" s="645" t="str">
        <f>VLOOKUP(A854,JADWAL,7,FALSE)</f>
        <v>Dr. Ishaq, M.Ag.</v>
      </c>
    </row>
    <row r="855" spans="1:8">
      <c r="A855" s="606">
        <v>56</v>
      </c>
      <c r="B855" s="613" t="str">
        <f>VLOOKUP(A855,JADWAL,4,FALSE)</f>
        <v>Manajemen Perbankan Islam</v>
      </c>
      <c r="C855" s="614" t="str">
        <f>VLOOKUP(A855,JADWAL,2,FALSE)</f>
        <v>ES - 2B</v>
      </c>
      <c r="D855" s="614" t="str">
        <f t="shared" si="253"/>
        <v>Jum’at</v>
      </c>
      <c r="E855" s="777" t="str">
        <f t="shared" si="254"/>
        <v>18.30 - 20.30</v>
      </c>
      <c r="F855" s="615" t="str">
        <f t="shared" si="255"/>
        <v>RU23</v>
      </c>
      <c r="G855" s="613" t="s">
        <v>236</v>
      </c>
      <c r="H855" s="646" t="str">
        <f>VLOOKUP(A855,JADWAL,7,FALSE)</f>
        <v>Dr. Abdul Rokhim, M.E.I.</v>
      </c>
    </row>
    <row r="856" spans="1:8">
      <c r="A856" s="606">
        <v>62</v>
      </c>
      <c r="B856" s="618" t="str">
        <f>VLOOKUP(A856,JADWAL,4,FALSE)</f>
        <v>Metodologi Penelitian Ekonomi</v>
      </c>
      <c r="C856" s="619" t="str">
        <f>VLOOKUP(A856,JADWAL,2,FALSE)</f>
        <v>ES - 2C</v>
      </c>
      <c r="D856" s="619" t="str">
        <f t="shared" si="253"/>
        <v>Jum’at</v>
      </c>
      <c r="E856" s="778" t="str">
        <f t="shared" si="254"/>
        <v>18.30 - 20.30</v>
      </c>
      <c r="F856" s="620" t="str">
        <f t="shared" si="255"/>
        <v>RU24</v>
      </c>
      <c r="G856" s="618" t="str">
        <f>VLOOKUP(A856,JADWAL,6,FALSE)</f>
        <v>Dr. Imam Suroso, SE, M.Si.</v>
      </c>
      <c r="H856" s="621" t="str">
        <f>VLOOKUP(A856,JADWAL,7,FALSE)</f>
        <v>Dr. H. Misbahul Munir, MM.</v>
      </c>
    </row>
    <row r="857" spans="1:8" ht="15" customHeight="1"/>
    <row r="858" spans="1:8" ht="15" customHeight="1"/>
    <row r="859" spans="1:8" ht="15" customHeight="1"/>
    <row r="860" spans="1:8" ht="15" customHeight="1"/>
    <row r="861" spans="1:8" ht="15" customHeight="1">
      <c r="H861" s="602" t="s">
        <v>332</v>
      </c>
    </row>
    <row r="862" spans="1:8" ht="15" customHeight="1">
      <c r="H862" s="602" t="s">
        <v>333</v>
      </c>
    </row>
    <row r="863" spans="1:8" ht="15.75">
      <c r="H863" s="602"/>
    </row>
    <row r="864" spans="1:8" ht="15.75">
      <c r="H864" s="602"/>
    </row>
    <row r="865" spans="1:8" ht="15.75">
      <c r="H865" s="602"/>
    </row>
    <row r="866" spans="1:8">
      <c r="H866" s="603" t="s">
        <v>334</v>
      </c>
    </row>
    <row r="867" spans="1:8" ht="15.75">
      <c r="H867" s="602"/>
    </row>
    <row r="871" spans="1:8" ht="15.75">
      <c r="H871" s="602"/>
    </row>
    <row r="872" spans="1:8" ht="15.75">
      <c r="H872" s="602"/>
    </row>
    <row r="873" spans="1:8" ht="15.75">
      <c r="H873" s="602"/>
    </row>
    <row r="874" spans="1:8" ht="15.75">
      <c r="H874" s="602"/>
    </row>
    <row r="875" spans="1:8" ht="16.5">
      <c r="A875" s="580" t="s">
        <v>324</v>
      </c>
      <c r="B875" s="581" t="s">
        <v>365</v>
      </c>
      <c r="C875" s="577"/>
      <c r="D875" s="577"/>
      <c r="F875" s="582"/>
      <c r="G875" s="579"/>
    </row>
    <row r="876" spans="1:8">
      <c r="A876" s="583" t="s">
        <v>325</v>
      </c>
      <c r="B876" s="584" t="s">
        <v>326</v>
      </c>
      <c r="C876" s="585" t="s">
        <v>327</v>
      </c>
      <c r="D876" s="584" t="s">
        <v>328</v>
      </c>
      <c r="E876" s="584" t="s">
        <v>329</v>
      </c>
      <c r="F876" s="584" t="s">
        <v>330</v>
      </c>
      <c r="G876" s="833" t="s">
        <v>331</v>
      </c>
      <c r="H876" s="834"/>
    </row>
    <row r="877" spans="1:8" ht="25.5">
      <c r="A877" s="606">
        <v>5</v>
      </c>
      <c r="B877" s="608" t="str">
        <f t="shared" ref="B877:B880" si="256">VLOOKUP(A877,JADWAL,4,FALSE)</f>
        <v>Analisis Kebijakan Pendidikan Islam</v>
      </c>
      <c r="C877" s="609" t="str">
        <f t="shared" ref="C877:C880" si="257">VLOOKUP(A877,JADWAL,2,FALSE)</f>
        <v>MPI - 2A</v>
      </c>
      <c r="D877" s="609" t="str">
        <f t="shared" ref="D877:D880" si="258">VLOOKUP(A877,JADWAL,9,FALSE)</f>
        <v>Kamis</v>
      </c>
      <c r="E877" s="776" t="str">
        <f t="shared" ref="E877:E880" si="259">VLOOKUP(A877,JADWAL,10,FALSE)</f>
        <v>13.30 - 15.30</v>
      </c>
      <c r="F877" s="610" t="str">
        <f t="shared" ref="F877:F880" si="260">VLOOKUP(A877,JADWAL,11,FALSE)</f>
        <v>R16</v>
      </c>
      <c r="G877" s="611" t="s">
        <v>278</v>
      </c>
      <c r="H877" s="612" t="str">
        <f t="shared" ref="H877:H879" si="261">VLOOKUP(A877,JADWAL,7,FALSE)</f>
        <v>Dr. Gunawan, M.Pd.I.</v>
      </c>
    </row>
    <row r="878" spans="1:8" ht="25.5">
      <c r="A878" s="606">
        <v>14</v>
      </c>
      <c r="B878" s="647" t="str">
        <f t="shared" si="256"/>
        <v>Perilaku Organisasi dan Kepemimpinan Pendidikan</v>
      </c>
      <c r="C878" s="648" t="str">
        <f t="shared" si="257"/>
        <v>MPI - 2C</v>
      </c>
      <c r="D878" s="648" t="str">
        <f t="shared" si="258"/>
        <v>Sabtu</v>
      </c>
      <c r="E878" s="779" t="str">
        <f t="shared" si="259"/>
        <v>08.00 - 10.00</v>
      </c>
      <c r="F878" s="641" t="str">
        <f t="shared" si="260"/>
        <v>R12</v>
      </c>
      <c r="G878" t="s">
        <v>48</v>
      </c>
      <c r="H878" s="649" t="str">
        <f t="shared" si="261"/>
        <v>Dr. H. Hepni, S.Ag., MM.</v>
      </c>
    </row>
    <row r="879" spans="1:8">
      <c r="A879" s="606">
        <v>30</v>
      </c>
      <c r="B879" s="650" t="str">
        <f t="shared" si="256"/>
        <v>Kepemimpinan Pendidikan Islam</v>
      </c>
      <c r="C879" s="651" t="str">
        <f t="shared" si="257"/>
        <v>PAI - 2B</v>
      </c>
      <c r="D879" s="651" t="str">
        <f t="shared" si="258"/>
        <v>Sabtu</v>
      </c>
      <c r="E879" s="780" t="str">
        <f t="shared" si="259"/>
        <v>13:00 - 15:00</v>
      </c>
      <c r="F879" s="208" t="str">
        <f t="shared" si="260"/>
        <v>R14</v>
      </c>
      <c r="G879" t="s">
        <v>48</v>
      </c>
      <c r="H879" s="652" t="str">
        <f t="shared" si="261"/>
        <v>Dr. H. Matkur, M.Pd.I.</v>
      </c>
    </row>
    <row r="880" spans="1:8">
      <c r="A880" s="606">
        <v>131</v>
      </c>
      <c r="B880" s="653" t="e">
        <f t="shared" si="256"/>
        <v>#N/A</v>
      </c>
      <c r="C880" s="654" t="e">
        <f t="shared" si="257"/>
        <v>#N/A</v>
      </c>
      <c r="D880" s="654" t="e">
        <f t="shared" si="258"/>
        <v>#N/A</v>
      </c>
      <c r="E880" s="654" t="e">
        <f t="shared" si="259"/>
        <v>#N/A</v>
      </c>
      <c r="F880" s="655" t="e">
        <f t="shared" si="260"/>
        <v>#N/A</v>
      </c>
      <c r="G880" t="e">
        <v>#N/A</v>
      </c>
      <c r="H880" s="656" t="e">
        <f>VLOOKUP(A880,JADWAL,8,FALSE)</f>
        <v>#N/A</v>
      </c>
    </row>
    <row r="881" spans="8:8" ht="15" customHeight="1"/>
    <row r="882" spans="8:8" ht="15" customHeight="1"/>
    <row r="883" spans="8:8" ht="15" customHeight="1"/>
    <row r="884" spans="8:8" ht="15" customHeight="1"/>
    <row r="885" spans="8:8" ht="15" customHeight="1">
      <c r="H885" s="602" t="s">
        <v>332</v>
      </c>
    </row>
    <row r="886" spans="8:8" ht="15" customHeight="1">
      <c r="H886" s="602" t="s">
        <v>333</v>
      </c>
    </row>
    <row r="887" spans="8:8" ht="15.75">
      <c r="H887" s="602"/>
    </row>
    <row r="888" spans="8:8" ht="15.75">
      <c r="H888" s="602"/>
    </row>
    <row r="889" spans="8:8" ht="15.75">
      <c r="H889" s="602"/>
    </row>
    <row r="890" spans="8:8">
      <c r="H890" s="603" t="s">
        <v>334</v>
      </c>
    </row>
    <row r="891" spans="8:8" ht="15.75">
      <c r="H891" s="602"/>
    </row>
    <row r="895" spans="8:8" ht="15.75">
      <c r="H895" s="602"/>
    </row>
    <row r="896" spans="8:8" ht="15.75">
      <c r="H896" s="602"/>
    </row>
    <row r="897" spans="1:8" ht="16.5">
      <c r="A897" s="580" t="s">
        <v>324</v>
      </c>
      <c r="B897" s="581" t="s">
        <v>123</v>
      </c>
      <c r="C897" s="577"/>
      <c r="D897" s="577"/>
      <c r="F897" s="582"/>
      <c r="G897" s="579"/>
    </row>
    <row r="898" spans="1:8">
      <c r="A898" s="583" t="s">
        <v>325</v>
      </c>
      <c r="B898" s="584" t="s">
        <v>326</v>
      </c>
      <c r="C898" s="585" t="s">
        <v>327</v>
      </c>
      <c r="D898" s="584" t="s">
        <v>328</v>
      </c>
      <c r="E898" s="584" t="s">
        <v>329</v>
      </c>
      <c r="F898" s="584" t="s">
        <v>330</v>
      </c>
      <c r="G898" s="833" t="s">
        <v>331</v>
      </c>
      <c r="H898" s="834"/>
    </row>
    <row r="899" spans="1:8">
      <c r="A899" s="606">
        <v>23</v>
      </c>
      <c r="B899" s="587" t="str">
        <f t="shared" ref="B899:B900" si="262">VLOOKUP(A899,JADWAL,4,FALSE)</f>
        <v>Kepemimpinan Pendidikan Islam</v>
      </c>
      <c r="C899" s="588" t="str">
        <f t="shared" ref="C899:C900" si="263">VLOOKUP(A899,JADWAL,2,FALSE)</f>
        <v>PAI - 2A</v>
      </c>
      <c r="D899" s="588" t="str">
        <f t="shared" ref="D899:D902" si="264">VLOOKUP(A899,JADWAL,9,FALSE)</f>
        <v>Kamis</v>
      </c>
      <c r="E899" s="771" t="str">
        <f t="shared" ref="E899:E902" si="265">VLOOKUP(A899,JADWAL,10,FALSE)</f>
        <v>13:30 - 15:30</v>
      </c>
      <c r="F899" s="589" t="str">
        <f t="shared" ref="F899:F902" si="266">VLOOKUP(A899,JADWAL,11,FALSE)</f>
        <v>R15</v>
      </c>
      <c r="G899" s="590" t="str">
        <f t="shared" ref="G899:G900" si="267">VLOOKUP(A899,JADWAL,6,FALSE)</f>
        <v>Prof. Dr. H. Moh. Khusnuridlo, M.Pd.</v>
      </c>
      <c r="H899" s="591" t="str">
        <f t="shared" ref="H899:H900" si="268">VLOOKUP(A899,JADWAL,7,FALSE)</f>
        <v>Dr. H. Abd. Muis, M.M.</v>
      </c>
    </row>
    <row r="900" spans="1:8" ht="25.5">
      <c r="A900" s="606">
        <v>24</v>
      </c>
      <c r="B900" s="592" t="str">
        <f t="shared" si="262"/>
        <v>Metodologi Penelitian Pendidikan Agama Islam</v>
      </c>
      <c r="C900" s="593" t="str">
        <f t="shared" si="263"/>
        <v>PAI - 2A</v>
      </c>
      <c r="D900" s="593" t="str">
        <f t="shared" si="264"/>
        <v>Kamis</v>
      </c>
      <c r="E900" s="772" t="str">
        <f t="shared" si="265"/>
        <v>15:45 - 17:45</v>
      </c>
      <c r="F900" s="594" t="str">
        <f t="shared" si="266"/>
        <v>R15</v>
      </c>
      <c r="G900" s="595" t="str">
        <f t="shared" si="267"/>
        <v>Dr. H. Ubaidillah, M.Ag.</v>
      </c>
      <c r="H900" s="596" t="str">
        <f t="shared" si="268"/>
        <v>Dr. M. Khusna Amal, S.Ag., Msi.</v>
      </c>
    </row>
    <row r="901" spans="1:8" ht="25.5">
      <c r="A901" s="606">
        <v>27</v>
      </c>
      <c r="B901" s="592" t="str">
        <f>VLOOKUP(A901,JADWAL,4,FALSE)</f>
        <v>Metodologi Penelitian Pendidikan Agama Islam</v>
      </c>
      <c r="C901" s="593" t="str">
        <f>VLOOKUP(A901,JADWAL,2,FALSE)</f>
        <v>PAI - 2B</v>
      </c>
      <c r="D901" s="593" t="str">
        <f t="shared" si="264"/>
        <v>Jumat</v>
      </c>
      <c r="E901" s="772" t="str">
        <f t="shared" si="265"/>
        <v>18:30 - 20:30</v>
      </c>
      <c r="F901" s="594" t="str">
        <f t="shared" si="266"/>
        <v>R14</v>
      </c>
      <c r="G901" s="595" t="str">
        <f>VLOOKUP(A901,JADWAL,6,FALSE)</f>
        <v>Dr. M. Khusna Amal, S.Ag., Msi.</v>
      </c>
      <c r="H901" s="596" t="str">
        <f>VLOOKUP(A901,JADWAL,7,FALSE)</f>
        <v>Dr. H. Ubaidillah, M.Ag.</v>
      </c>
    </row>
    <row r="902" spans="1:8">
      <c r="A902" s="606">
        <v>141</v>
      </c>
      <c r="B902" s="597" t="e">
        <f>VLOOKUP(A902,JADWAL,4,FALSE)</f>
        <v>#N/A</v>
      </c>
      <c r="C902" s="598" t="e">
        <f>VLOOKUP(A902,JADWAL,2,FALSE)</f>
        <v>#N/A</v>
      </c>
      <c r="D902" s="598" t="e">
        <f t="shared" si="264"/>
        <v>#N/A</v>
      </c>
      <c r="E902" s="598" t="e">
        <f t="shared" si="265"/>
        <v>#N/A</v>
      </c>
      <c r="F902" s="599" t="e">
        <f t="shared" si="266"/>
        <v>#N/A</v>
      </c>
      <c r="G902" s="597" t="e">
        <f>VLOOKUP(A902,JADWAL,6,FALSE)</f>
        <v>#N/A</v>
      </c>
      <c r="H902" s="605" t="e">
        <f>VLOOKUP(A902,JADWAL,7,FALSE)</f>
        <v>#N/A</v>
      </c>
    </row>
    <row r="903" spans="1:8" ht="15" customHeight="1"/>
    <row r="904" spans="1:8" ht="15" customHeight="1"/>
    <row r="905" spans="1:8" ht="15" customHeight="1"/>
    <row r="906" spans="1:8" ht="15" customHeight="1"/>
    <row r="907" spans="1:8" ht="15" customHeight="1">
      <c r="H907" s="602" t="s">
        <v>332</v>
      </c>
    </row>
    <row r="908" spans="1:8" ht="15" customHeight="1">
      <c r="H908" s="602" t="s">
        <v>333</v>
      </c>
    </row>
    <row r="909" spans="1:8" ht="15.75">
      <c r="H909" s="602"/>
    </row>
    <row r="910" spans="1:8" ht="15.75">
      <c r="H910" s="602"/>
    </row>
    <row r="911" spans="1:8" ht="15.75">
      <c r="H911" s="602"/>
    </row>
    <row r="912" spans="1:8">
      <c r="H912" s="603" t="s">
        <v>334</v>
      </c>
    </row>
    <row r="913" spans="1:8" ht="15.75">
      <c r="H913" s="602"/>
    </row>
    <row r="917" spans="1:8" ht="15.75">
      <c r="H917" s="602"/>
    </row>
    <row r="918" spans="1:8" ht="15.75">
      <c r="H918" s="602"/>
    </row>
    <row r="919" spans="1:8" ht="16.5">
      <c r="A919" s="580" t="s">
        <v>324</v>
      </c>
      <c r="B919" s="581" t="s">
        <v>27</v>
      </c>
      <c r="C919" s="577"/>
      <c r="D919" s="577"/>
      <c r="F919" s="582"/>
      <c r="G919" s="579"/>
    </row>
    <row r="920" spans="1:8">
      <c r="A920" s="583" t="s">
        <v>325</v>
      </c>
      <c r="B920" s="584" t="s">
        <v>326</v>
      </c>
      <c r="C920" s="585" t="s">
        <v>327</v>
      </c>
      <c r="D920" s="584" t="s">
        <v>328</v>
      </c>
      <c r="E920" s="584" t="s">
        <v>329</v>
      </c>
      <c r="F920" s="584" t="s">
        <v>330</v>
      </c>
      <c r="G920" s="833" t="s">
        <v>331</v>
      </c>
      <c r="H920" s="834"/>
    </row>
    <row r="921" spans="1:8">
      <c r="A921" s="606">
        <v>16</v>
      </c>
      <c r="B921" s="630" t="str">
        <f t="shared" ref="B921:B923" si="269">VLOOKUP(A921,JADWAL,4,FALSE)</f>
        <v>TESIS</v>
      </c>
      <c r="C921" s="631" t="str">
        <f t="shared" ref="C921:C923" si="270">VLOOKUP(A921,JADWAL,2,FALSE)</f>
        <v>MPI - 2A</v>
      </c>
      <c r="D921" s="631" t="str">
        <f t="shared" ref="D921:D923" si="271">VLOOKUP(A921,JADWAL,9,FALSE)</f>
        <v>Kamis</v>
      </c>
      <c r="E921" s="631" t="str">
        <f t="shared" ref="E921:E923" si="272">VLOOKUP(A921,JADWAL,10,FALSE)</f>
        <v>15.45 - 17.45</v>
      </c>
      <c r="F921" s="632" t="str">
        <f t="shared" ref="F921:F923" si="273">VLOOKUP(A921,JADWAL,11,FALSE)</f>
        <v>R12</v>
      </c>
      <c r="G921" s="630" t="str">
        <f t="shared" ref="G921:G923" si="274">VLOOKUP(A921,JADWAL,6,FALSE)</f>
        <v>Kaprodi</v>
      </c>
      <c r="H921" s="642" t="str">
        <f t="shared" ref="H921:H923" si="275">VLOOKUP(A921,JADWAL,7,FALSE)</f>
        <v>Kaprodi</v>
      </c>
    </row>
    <row r="922" spans="1:8" ht="25.5">
      <c r="A922" s="606">
        <v>33</v>
      </c>
      <c r="B922" s="592" t="str">
        <f t="shared" si="269"/>
        <v>Pengembangan Sumber Belajar dan Media Pembelajaran PAI</v>
      </c>
      <c r="C922" s="593" t="str">
        <f t="shared" si="270"/>
        <v>PAI - 2C</v>
      </c>
      <c r="D922" s="593" t="str">
        <f t="shared" si="271"/>
        <v>Jumat</v>
      </c>
      <c r="E922" s="772" t="str">
        <f t="shared" si="272"/>
        <v>18:30 - 20:30</v>
      </c>
      <c r="F922" s="594" t="str">
        <f t="shared" si="273"/>
        <v>R23</v>
      </c>
      <c r="G922" s="592" t="str">
        <f t="shared" si="274"/>
        <v>Dr. Mashudi, M.Pd.</v>
      </c>
      <c r="H922" s="604" t="str">
        <f t="shared" si="275"/>
        <v>Dr. H. Moh. Sahlan, M.Ag.</v>
      </c>
    </row>
    <row r="923" spans="1:8" ht="25.5">
      <c r="A923" s="606">
        <v>38</v>
      </c>
      <c r="B923" s="597" t="str">
        <f t="shared" si="269"/>
        <v>SEJARAH SOSIAL PEMIKIRAN HUKUM ISLAM</v>
      </c>
      <c r="C923" s="598" t="str">
        <f t="shared" si="270"/>
        <v>HK - 2A</v>
      </c>
      <c r="D923" s="598" t="str">
        <f t="shared" si="271"/>
        <v>Jumat</v>
      </c>
      <c r="E923" s="773" t="str">
        <f t="shared" si="272"/>
        <v>15.45 - 17.45</v>
      </c>
      <c r="F923" s="599" t="str">
        <f t="shared" si="273"/>
        <v>R16</v>
      </c>
      <c r="G923" s="597" t="str">
        <f t="shared" si="274"/>
        <v>Dr. Ishaq, M.Ag.</v>
      </c>
      <c r="H923" s="605" t="str">
        <f t="shared" si="275"/>
        <v>Dr. H. Ahmad Junaidi, M.Ag.</v>
      </c>
    </row>
    <row r="924" spans="1:8" ht="15" customHeight="1"/>
    <row r="925" spans="1:8" ht="15" customHeight="1"/>
    <row r="926" spans="1:8" ht="15" customHeight="1"/>
    <row r="927" spans="1:8" ht="15" customHeight="1"/>
    <row r="928" spans="1:8" ht="15" customHeight="1">
      <c r="H928" s="602" t="s">
        <v>332</v>
      </c>
    </row>
    <row r="929" spans="1:8" ht="15" customHeight="1">
      <c r="H929" s="602" t="s">
        <v>333</v>
      </c>
    </row>
    <row r="930" spans="1:8" ht="15.75">
      <c r="H930" s="602"/>
    </row>
    <row r="931" spans="1:8" ht="15.75">
      <c r="H931" s="602"/>
    </row>
    <row r="932" spans="1:8" ht="15.75">
      <c r="H932" s="602"/>
    </row>
    <row r="933" spans="1:8">
      <c r="H933" s="603" t="s">
        <v>334</v>
      </c>
    </row>
    <row r="934" spans="1:8" ht="15.75">
      <c r="H934" s="602"/>
    </row>
    <row r="938" spans="1:8" ht="15.75">
      <c r="H938" s="602"/>
    </row>
    <row r="939" spans="1:8" ht="15.75">
      <c r="H939" s="602"/>
    </row>
    <row r="940" spans="1:8" ht="15.75">
      <c r="H940" s="602"/>
    </row>
    <row r="941" spans="1:8" ht="15.75">
      <c r="H941" s="602"/>
    </row>
    <row r="942" spans="1:8" ht="15.75">
      <c r="H942" s="602"/>
    </row>
    <row r="943" spans="1:8" ht="16.5">
      <c r="A943" s="580" t="s">
        <v>324</v>
      </c>
      <c r="B943" s="581" t="s">
        <v>366</v>
      </c>
      <c r="C943" s="577"/>
      <c r="D943" s="577"/>
      <c r="F943" s="582"/>
      <c r="G943" s="579"/>
    </row>
    <row r="944" spans="1:8">
      <c r="A944" s="583" t="s">
        <v>325</v>
      </c>
      <c r="B944" s="584" t="s">
        <v>326</v>
      </c>
      <c r="C944" s="585" t="s">
        <v>327</v>
      </c>
      <c r="D944" s="584" t="s">
        <v>328</v>
      </c>
      <c r="E944" s="584" t="s">
        <v>329</v>
      </c>
      <c r="F944" s="584" t="s">
        <v>330</v>
      </c>
      <c r="G944" s="833" t="s">
        <v>331</v>
      </c>
      <c r="H944" s="834"/>
    </row>
    <row r="945" spans="1:8" ht="22.5" customHeight="1">
      <c r="A945" s="606">
        <v>16</v>
      </c>
      <c r="B945" s="609" t="str">
        <f t="shared" ref="B945:B946" si="276">VLOOKUP(A945,JADWAL,4,FALSE)</f>
        <v>TESIS</v>
      </c>
      <c r="C945" s="609" t="str">
        <f t="shared" ref="C945:C946" si="277">VLOOKUP(A945,JADWAL,2,FALSE)</f>
        <v>MPI - 2A</v>
      </c>
      <c r="D945" s="609" t="str">
        <f t="shared" ref="D945:D946" si="278">VLOOKUP(A945,JADWAL,9,FALSE)</f>
        <v>Kamis</v>
      </c>
      <c r="E945" s="609" t="str">
        <f t="shared" ref="E945:E946" si="279">VLOOKUP(A945,JADWAL,10,FALSE)</f>
        <v>15.45 - 17.45</v>
      </c>
      <c r="F945" s="610" t="str">
        <f t="shared" ref="F945:F946" si="280">VLOOKUP(A945,JADWAL,11,FALSE)</f>
        <v>R12</v>
      </c>
      <c r="G945" s="611" t="str">
        <f t="shared" ref="G945:G946" si="281">VLOOKUP(A945,JADWAL,6,FALSE)</f>
        <v>Kaprodi</v>
      </c>
      <c r="H945" s="612" t="str">
        <f t="shared" ref="H945:H946" si="282">VLOOKUP(A945,JADWAL,7,FALSE)</f>
        <v>Kaprodi</v>
      </c>
    </row>
    <row r="946" spans="1:8" ht="22.5" customHeight="1">
      <c r="A946" s="606">
        <v>115</v>
      </c>
      <c r="B946" s="619" t="e">
        <f t="shared" si="276"/>
        <v>#N/A</v>
      </c>
      <c r="C946" s="619" t="e">
        <f t="shared" si="277"/>
        <v>#N/A</v>
      </c>
      <c r="D946" s="619" t="e">
        <f t="shared" si="278"/>
        <v>#N/A</v>
      </c>
      <c r="E946" s="619" t="e">
        <f t="shared" si="279"/>
        <v>#N/A</v>
      </c>
      <c r="F946" s="620" t="e">
        <f t="shared" si="280"/>
        <v>#N/A</v>
      </c>
      <c r="G946" s="643" t="e">
        <f t="shared" si="281"/>
        <v>#N/A</v>
      </c>
      <c r="H946" s="644" t="e">
        <f t="shared" si="282"/>
        <v>#N/A</v>
      </c>
    </row>
    <row r="947" spans="1:8" ht="15" customHeight="1"/>
    <row r="948" spans="1:8" ht="15" customHeight="1"/>
    <row r="949" spans="1:8" ht="15" customHeight="1"/>
    <row r="950" spans="1:8" ht="15" customHeight="1">
      <c r="H950" s="602" t="s">
        <v>332</v>
      </c>
    </row>
    <row r="951" spans="1:8" ht="15" customHeight="1">
      <c r="H951" s="602" t="s">
        <v>333</v>
      </c>
    </row>
    <row r="952" spans="1:8" ht="15.75">
      <c r="H952" s="602"/>
    </row>
    <row r="953" spans="1:8" ht="15.75">
      <c r="H953" s="602"/>
    </row>
    <row r="954" spans="1:8" ht="15.75">
      <c r="H954" s="602"/>
    </row>
    <row r="955" spans="1:8">
      <c r="H955" s="603" t="s">
        <v>334</v>
      </c>
    </row>
    <row r="956" spans="1:8" ht="15.75">
      <c r="H956" s="602"/>
    </row>
    <row r="960" spans="1:8" ht="15.75">
      <c r="H960" s="602"/>
    </row>
    <row r="961" spans="1:8" ht="15.75">
      <c r="H961" s="602"/>
    </row>
    <row r="962" spans="1:8" ht="15.75">
      <c r="H962" s="602"/>
    </row>
    <row r="963" spans="1:8" ht="15.75">
      <c r="H963" s="602"/>
    </row>
    <row r="964" spans="1:8" ht="15.75">
      <c r="H964" s="602"/>
    </row>
    <row r="965" spans="1:8" ht="15.75">
      <c r="H965" s="602"/>
    </row>
    <row r="966" spans="1:8" ht="15.75">
      <c r="H966" s="602"/>
    </row>
    <row r="967" spans="1:8" ht="16.5">
      <c r="A967" s="580" t="s">
        <v>324</v>
      </c>
      <c r="B967" s="581" t="s">
        <v>351</v>
      </c>
      <c r="C967" s="577"/>
      <c r="D967" s="577"/>
      <c r="F967" s="582"/>
      <c r="G967" s="579"/>
    </row>
    <row r="968" spans="1:8">
      <c r="A968" s="583" t="s">
        <v>325</v>
      </c>
      <c r="B968" s="584" t="s">
        <v>326</v>
      </c>
      <c r="C968" s="585" t="s">
        <v>327</v>
      </c>
      <c r="D968" s="584" t="s">
        <v>328</v>
      </c>
      <c r="E968" s="584" t="s">
        <v>329</v>
      </c>
      <c r="F968" s="584" t="s">
        <v>330</v>
      </c>
      <c r="G968" s="833" t="s">
        <v>331</v>
      </c>
      <c r="H968" s="834"/>
    </row>
    <row r="969" spans="1:8">
      <c r="A969" s="606">
        <v>92</v>
      </c>
      <c r="B969" s="587" t="e">
        <f t="shared" ref="B969:B972" si="283">VLOOKUP(A969,JADWAL,4,FALSE)</f>
        <v>#N/A</v>
      </c>
      <c r="C969" s="588" t="e">
        <f t="shared" ref="C969:C972" si="284">VLOOKUP(A969,JADWAL,2,FALSE)</f>
        <v>#N/A</v>
      </c>
      <c r="D969" s="588" t="e">
        <f t="shared" ref="D969:D972" si="285">VLOOKUP(A969,JADWAL,9,FALSE)</f>
        <v>#N/A</v>
      </c>
      <c r="E969" s="588" t="e">
        <f t="shared" ref="E969:E972" si="286">VLOOKUP(A969,JADWAL,10,FALSE)</f>
        <v>#N/A</v>
      </c>
      <c r="F969" s="589" t="e">
        <f t="shared" ref="F969:F972" si="287">VLOOKUP(A969,JADWAL,11,FALSE)</f>
        <v>#N/A</v>
      </c>
      <c r="G969" s="587" t="e">
        <f t="shared" ref="G969:G972" si="288">VLOOKUP(A969,JADWAL,6,FALSE)</f>
        <v>#N/A</v>
      </c>
      <c r="H969" s="607" t="e">
        <f t="shared" ref="H969:H972" si="289">VLOOKUP(A969,JADWAL,7,FALSE)</f>
        <v>#N/A</v>
      </c>
    </row>
    <row r="970" spans="1:8">
      <c r="A970" s="606">
        <v>96</v>
      </c>
      <c r="B970" s="592" t="e">
        <f t="shared" si="283"/>
        <v>#N/A</v>
      </c>
      <c r="C970" s="593" t="e">
        <f t="shared" si="284"/>
        <v>#N/A</v>
      </c>
      <c r="D970" s="593" t="e">
        <f t="shared" si="285"/>
        <v>#N/A</v>
      </c>
      <c r="E970" s="593" t="e">
        <f t="shared" si="286"/>
        <v>#N/A</v>
      </c>
      <c r="F970" s="594" t="e">
        <f t="shared" si="287"/>
        <v>#N/A</v>
      </c>
      <c r="G970" s="592" t="e">
        <f t="shared" si="288"/>
        <v>#N/A</v>
      </c>
      <c r="H970" s="604" t="e">
        <f t="shared" si="289"/>
        <v>#N/A</v>
      </c>
    </row>
    <row r="971" spans="1:8">
      <c r="A971" s="606">
        <v>106</v>
      </c>
      <c r="B971" s="592" t="e">
        <f t="shared" si="283"/>
        <v>#N/A</v>
      </c>
      <c r="C971" s="593" t="e">
        <f t="shared" si="284"/>
        <v>#N/A</v>
      </c>
      <c r="D971" s="593" t="e">
        <f t="shared" si="285"/>
        <v>#N/A</v>
      </c>
      <c r="E971" s="593" t="e">
        <f t="shared" si="286"/>
        <v>#N/A</v>
      </c>
      <c r="F971" s="594" t="e">
        <f t="shared" si="287"/>
        <v>#N/A</v>
      </c>
      <c r="G971" s="592" t="e">
        <f t="shared" si="288"/>
        <v>#N/A</v>
      </c>
      <c r="H971" s="604" t="e">
        <f t="shared" si="289"/>
        <v>#N/A</v>
      </c>
    </row>
    <row r="972" spans="1:8">
      <c r="A972" s="606">
        <v>106</v>
      </c>
      <c r="B972" s="597" t="e">
        <f t="shared" si="283"/>
        <v>#N/A</v>
      </c>
      <c r="C972" s="598" t="e">
        <f t="shared" si="284"/>
        <v>#N/A</v>
      </c>
      <c r="D972" s="598" t="e">
        <f t="shared" si="285"/>
        <v>#N/A</v>
      </c>
      <c r="E972" s="598" t="e">
        <f t="shared" si="286"/>
        <v>#N/A</v>
      </c>
      <c r="F972" s="599" t="e">
        <f t="shared" si="287"/>
        <v>#N/A</v>
      </c>
      <c r="G972" s="597" t="e">
        <f t="shared" si="288"/>
        <v>#N/A</v>
      </c>
      <c r="H972" s="605" t="e">
        <f t="shared" si="289"/>
        <v>#N/A</v>
      </c>
    </row>
    <row r="973" spans="1:8" ht="15" customHeight="1"/>
    <row r="974" spans="1:8" ht="15" customHeight="1"/>
    <row r="975" spans="1:8" ht="15" customHeight="1"/>
    <row r="976" spans="1:8" ht="15" customHeight="1"/>
    <row r="977" spans="1:8" ht="15" customHeight="1">
      <c r="H977" s="602" t="s">
        <v>332</v>
      </c>
    </row>
    <row r="978" spans="1:8" ht="15" customHeight="1">
      <c r="H978" s="602" t="s">
        <v>333</v>
      </c>
    </row>
    <row r="979" spans="1:8" ht="15.75">
      <c r="H979" s="602"/>
    </row>
    <row r="980" spans="1:8" ht="15.75">
      <c r="H980" s="602"/>
    </row>
    <row r="981" spans="1:8" ht="15.75">
      <c r="H981" s="602"/>
    </row>
    <row r="982" spans="1:8">
      <c r="H982" s="603" t="s">
        <v>334</v>
      </c>
    </row>
    <row r="983" spans="1:8" ht="15.75">
      <c r="H983" s="602"/>
    </row>
    <row r="987" spans="1:8" ht="15.75">
      <c r="H987" s="602"/>
    </row>
    <row r="988" spans="1:8" ht="15.75">
      <c r="H988" s="602"/>
    </row>
    <row r="989" spans="1:8" ht="15.75">
      <c r="H989" s="602"/>
    </row>
    <row r="990" spans="1:8" ht="16.5">
      <c r="A990" s="580" t="s">
        <v>324</v>
      </c>
      <c r="B990" s="581" t="s">
        <v>367</v>
      </c>
      <c r="C990" s="577"/>
      <c r="D990" s="577"/>
      <c r="F990" s="582"/>
      <c r="G990" s="579"/>
    </row>
    <row r="991" spans="1:8">
      <c r="A991" s="583" t="s">
        <v>325</v>
      </c>
      <c r="B991" s="584" t="s">
        <v>326</v>
      </c>
      <c r="C991" s="585" t="s">
        <v>327</v>
      </c>
      <c r="D991" s="584" t="s">
        <v>328</v>
      </c>
      <c r="E991" s="584" t="s">
        <v>329</v>
      </c>
      <c r="F991" s="584" t="s">
        <v>330</v>
      </c>
      <c r="G991" s="833" t="s">
        <v>331</v>
      </c>
      <c r="H991" s="834"/>
    </row>
    <row r="992" spans="1:8" ht="20.25" customHeight="1">
      <c r="A992" s="606">
        <v>31</v>
      </c>
      <c r="B992" s="588" t="str">
        <f t="shared" ref="B992:B995" si="290">VLOOKUP(A992,JADWAL,4,FALSE)</f>
        <v>Kepemimpinan Pendidikan Islam</v>
      </c>
      <c r="C992" s="588" t="str">
        <f t="shared" ref="C992:C995" si="291">VLOOKUP(A992,JADWAL,2,FALSE)</f>
        <v>PAI - 2C</v>
      </c>
      <c r="D992" s="588" t="str">
        <f t="shared" ref="D992:D995" si="292">VLOOKUP(A992,JADWAL,9,FALSE)</f>
        <v>Jumat</v>
      </c>
      <c r="E992" s="771" t="str">
        <f t="shared" ref="E992:E995" si="293">VLOOKUP(A992,JADWAL,10,FALSE)</f>
        <v>13:30 - 15:30</v>
      </c>
      <c r="F992" s="589" t="str">
        <f t="shared" ref="F992:F995" si="294">VLOOKUP(A992,JADWAL,11,FALSE)</f>
        <v>R23</v>
      </c>
      <c r="G992" s="587" t="str">
        <f t="shared" ref="G992:G995" si="295">VLOOKUP(A992,JADWAL,6,FALSE)</f>
        <v>Prof. Dr. H. Moh. Khusnuridlo, M.Pd.</v>
      </c>
      <c r="H992" s="607" t="str">
        <f t="shared" ref="H992:H995" si="296">VLOOKUP(A992,JADWAL,7,FALSE)</f>
        <v>Dr. H. Matkur, M.Pd.I.</v>
      </c>
    </row>
    <row r="993" spans="1:8" ht="20.25" customHeight="1">
      <c r="A993" s="606">
        <v>76</v>
      </c>
      <c r="B993" s="593" t="str">
        <f t="shared" si="290"/>
        <v>PENGEMBANGAN MEDIA PEMBELAJARAN BERDASARKAN ICT</v>
      </c>
      <c r="C993" s="593" t="str">
        <f t="shared" si="291"/>
        <v>PGMI - 2</v>
      </c>
      <c r="D993" s="593" t="str">
        <f t="shared" si="292"/>
        <v>Sabtu</v>
      </c>
      <c r="E993" s="772" t="str">
        <f t="shared" si="293"/>
        <v>10.15 - 12.15</v>
      </c>
      <c r="F993" s="594" t="str">
        <f t="shared" si="294"/>
        <v>R25</v>
      </c>
      <c r="G993" s="592" t="str">
        <f t="shared" si="295"/>
        <v>Dr. H. Mundir. M.Pd.</v>
      </c>
      <c r="H993" s="604" t="str">
        <f t="shared" si="296"/>
        <v>Dr. Andi Suhardi, M.Pd.</v>
      </c>
    </row>
    <row r="994" spans="1:8" ht="20.25" customHeight="1">
      <c r="A994" s="606">
        <v>109</v>
      </c>
      <c r="B994" s="593" t="e">
        <f t="shared" si="290"/>
        <v>#N/A</v>
      </c>
      <c r="C994" s="593" t="e">
        <f t="shared" si="291"/>
        <v>#N/A</v>
      </c>
      <c r="D994" s="593" t="e">
        <f t="shared" si="292"/>
        <v>#N/A</v>
      </c>
      <c r="E994" s="593" t="e">
        <f t="shared" si="293"/>
        <v>#N/A</v>
      </c>
      <c r="F994" s="594" t="e">
        <f t="shared" si="294"/>
        <v>#N/A</v>
      </c>
      <c r="G994" s="592" t="e">
        <f t="shared" si="295"/>
        <v>#N/A</v>
      </c>
      <c r="H994" s="604" t="e">
        <f t="shared" si="296"/>
        <v>#N/A</v>
      </c>
    </row>
    <row r="995" spans="1:8" ht="20.25" customHeight="1">
      <c r="A995" s="606">
        <v>128</v>
      </c>
      <c r="B995" s="598" t="e">
        <f t="shared" si="290"/>
        <v>#N/A</v>
      </c>
      <c r="C995" s="598" t="e">
        <f t="shared" si="291"/>
        <v>#N/A</v>
      </c>
      <c r="D995" s="598" t="e">
        <f t="shared" si="292"/>
        <v>#N/A</v>
      </c>
      <c r="E995" s="598" t="e">
        <f t="shared" si="293"/>
        <v>#N/A</v>
      </c>
      <c r="F995" s="599" t="e">
        <f t="shared" si="294"/>
        <v>#N/A</v>
      </c>
      <c r="G995" s="597" t="e">
        <f t="shared" si="295"/>
        <v>#N/A</v>
      </c>
      <c r="H995" s="605" t="e">
        <f t="shared" si="296"/>
        <v>#N/A</v>
      </c>
    </row>
    <row r="996" spans="1:8" ht="15" customHeight="1"/>
    <row r="997" spans="1:8" ht="15" customHeight="1"/>
    <row r="998" spans="1:8" ht="15" customHeight="1"/>
    <row r="999" spans="1:8" ht="15" customHeight="1"/>
    <row r="1000" spans="1:8" ht="15" customHeight="1">
      <c r="H1000" s="602" t="s">
        <v>332</v>
      </c>
    </row>
    <row r="1001" spans="1:8" ht="15" customHeight="1">
      <c r="H1001" s="602" t="s">
        <v>333</v>
      </c>
    </row>
    <row r="1002" spans="1:8" ht="15.75">
      <c r="H1002" s="602"/>
    </row>
    <row r="1003" spans="1:8" ht="15.75">
      <c r="H1003" s="602"/>
    </row>
    <row r="1004" spans="1:8" ht="15.75">
      <c r="H1004" s="602"/>
    </row>
    <row r="1005" spans="1:8">
      <c r="H1005" s="603" t="s">
        <v>334</v>
      </c>
    </row>
    <row r="1006" spans="1:8" ht="15.75">
      <c r="H1006" s="602"/>
    </row>
    <row r="1010" spans="1:8" ht="15.75">
      <c r="H1010" s="602"/>
    </row>
    <row r="1011" spans="1:8" ht="15.75">
      <c r="H1011" s="602"/>
    </row>
    <row r="1012" spans="1:8" ht="15.75">
      <c r="H1012" s="602"/>
    </row>
    <row r="1013" spans="1:8" ht="15.75">
      <c r="H1013" s="602"/>
    </row>
    <row r="1014" spans="1:8" ht="16.5">
      <c r="A1014" s="580" t="s">
        <v>324</v>
      </c>
      <c r="B1014" s="581" t="s">
        <v>368</v>
      </c>
      <c r="C1014" s="577"/>
      <c r="D1014" s="577"/>
      <c r="F1014" s="582"/>
      <c r="G1014" s="579"/>
    </row>
    <row r="1015" spans="1:8">
      <c r="A1015" s="583" t="s">
        <v>325</v>
      </c>
      <c r="B1015" s="584" t="s">
        <v>326</v>
      </c>
      <c r="C1015" s="585" t="s">
        <v>327</v>
      </c>
      <c r="D1015" s="584" t="s">
        <v>328</v>
      </c>
      <c r="E1015" s="584" t="s">
        <v>329</v>
      </c>
      <c r="F1015" s="584" t="s">
        <v>330</v>
      </c>
      <c r="G1015" s="833" t="s">
        <v>331</v>
      </c>
      <c r="H1015" s="834"/>
    </row>
    <row r="1016" spans="1:8" ht="30" customHeight="1">
      <c r="A1016" s="606">
        <v>107</v>
      </c>
      <c r="B1016" s="657" t="e">
        <f t="shared" ref="B1016" si="297">VLOOKUP(A1016,JADWAL,4,FALSE)</f>
        <v>#N/A</v>
      </c>
      <c r="C1016" s="658" t="e">
        <f t="shared" ref="C1016" si="298">VLOOKUP(A1016,JADWAL,2,FALSE)</f>
        <v>#N/A</v>
      </c>
      <c r="D1016" s="658" t="e">
        <f t="shared" ref="D1016" si="299">VLOOKUP(A1016,JADWAL,9,FALSE)</f>
        <v>#N/A</v>
      </c>
      <c r="E1016" s="658" t="e">
        <f t="shared" ref="E1016" si="300">VLOOKUP(A1016,JADWAL,10,FALSE)</f>
        <v>#N/A</v>
      </c>
      <c r="F1016" s="659" t="e">
        <f t="shared" ref="F1016" si="301">VLOOKUP(A1016,JADWAL,11,FALSE)</f>
        <v>#N/A</v>
      </c>
      <c r="G1016" s="657" t="e">
        <f t="shared" ref="G1016" si="302">VLOOKUP(A1016,JADWAL,6,FALSE)</f>
        <v>#N/A</v>
      </c>
      <c r="H1016" s="660" t="e">
        <f t="shared" ref="H1016" si="303">VLOOKUP(A1016,JADWAL,7,FALSE)</f>
        <v>#N/A</v>
      </c>
    </row>
    <row r="1017" spans="1:8" ht="15" customHeight="1"/>
    <row r="1018" spans="1:8" ht="15" customHeight="1"/>
    <row r="1019" spans="1:8" ht="15" customHeight="1"/>
    <row r="1020" spans="1:8" ht="15" customHeight="1"/>
    <row r="1021" spans="1:8" ht="15" customHeight="1">
      <c r="H1021" s="602" t="s">
        <v>332</v>
      </c>
    </row>
    <row r="1022" spans="1:8" ht="15" customHeight="1">
      <c r="H1022" s="602" t="s">
        <v>333</v>
      </c>
    </row>
    <row r="1023" spans="1:8" ht="15.75">
      <c r="H1023" s="602"/>
    </row>
    <row r="1024" spans="1:8" ht="15.75">
      <c r="H1024" s="602"/>
    </row>
    <row r="1025" spans="1:8" ht="15.75">
      <c r="H1025" s="602"/>
    </row>
    <row r="1026" spans="1:8">
      <c r="H1026" s="603" t="s">
        <v>334</v>
      </c>
    </row>
    <row r="1027" spans="1:8" ht="15.75">
      <c r="H1027" s="602"/>
    </row>
    <row r="1031" spans="1:8" ht="15.75">
      <c r="H1031" s="602"/>
    </row>
    <row r="1032" spans="1:8" ht="15.75">
      <c r="H1032" s="602"/>
    </row>
    <row r="1033" spans="1:8" ht="15.75">
      <c r="H1033" s="602"/>
    </row>
    <row r="1034" spans="1:8" ht="15.75">
      <c r="H1034" s="602"/>
    </row>
    <row r="1035" spans="1:8" ht="15.75">
      <c r="H1035" s="602"/>
    </row>
    <row r="1036" spans="1:8" ht="15.75">
      <c r="H1036" s="602"/>
    </row>
    <row r="1037" spans="1:8" ht="15.75">
      <c r="H1037" s="602"/>
    </row>
    <row r="1038" spans="1:8" ht="16.5">
      <c r="A1038" s="580" t="s">
        <v>324</v>
      </c>
      <c r="B1038" s="581" t="s">
        <v>369</v>
      </c>
      <c r="C1038" s="577"/>
      <c r="D1038" s="577"/>
      <c r="F1038" s="582"/>
      <c r="G1038" s="579"/>
    </row>
    <row r="1039" spans="1:8">
      <c r="A1039" s="583" t="s">
        <v>325</v>
      </c>
      <c r="B1039" s="584" t="s">
        <v>326</v>
      </c>
      <c r="C1039" s="585" t="s">
        <v>327</v>
      </c>
      <c r="D1039" s="584" t="s">
        <v>328</v>
      </c>
      <c r="E1039" s="584" t="s">
        <v>329</v>
      </c>
      <c r="F1039" s="584" t="s">
        <v>330</v>
      </c>
      <c r="G1039" s="833" t="s">
        <v>331</v>
      </c>
      <c r="H1039" s="834"/>
    </row>
    <row r="1040" spans="1:8" ht="24" customHeight="1">
      <c r="A1040" s="606">
        <v>8</v>
      </c>
      <c r="B1040" s="609" t="str">
        <f t="shared" ref="B1040:B1041" si="304">VLOOKUP(A1040,JADWAL,4,FALSE)</f>
        <v>Perilaku Organisasi dan Kepemimpinan Pendidikan</v>
      </c>
      <c r="C1040" s="609" t="str">
        <f t="shared" ref="C1040:C1041" si="305">VLOOKUP(A1040,JADWAL,2,FALSE)</f>
        <v>MPI - 2B</v>
      </c>
      <c r="D1040" s="609" t="str">
        <f t="shared" ref="D1040:D1041" si="306">VLOOKUP(A1040,JADWAL,9,FALSE)</f>
        <v>Jumat</v>
      </c>
      <c r="E1040" s="776" t="str">
        <f t="shared" ref="E1040:E1041" si="307">VLOOKUP(A1040,JADWAL,10,FALSE)</f>
        <v>18.30 - 20.30</v>
      </c>
      <c r="F1040" s="661" t="str">
        <f t="shared" ref="F1040:F1041" si="308">VLOOKUP(A1040,JADWAL,11,FALSE)</f>
        <v>R11</v>
      </c>
      <c r="G1040" s="608" t="str">
        <f t="shared" ref="G1040:G1041" si="309">VLOOKUP(A1040,JADWAL,6,FALSE)</f>
        <v>Dr. H. Suhadi Winoto, M.Pd.</v>
      </c>
      <c r="H1040" s="645" t="str">
        <f t="shared" ref="H1040:H1041" si="310">VLOOKUP(A1040,JADWAL,7,FALSE)</f>
        <v>Dr. H. Zainuddin Alhaj Zaini, M.Pd.I.</v>
      </c>
    </row>
    <row r="1041" spans="1:8" ht="24" customHeight="1">
      <c r="A1041" s="606">
        <v>42</v>
      </c>
      <c r="B1041" s="619" t="str">
        <f t="shared" si="304"/>
        <v>PERADILAN AGAMA DI INDONESIA</v>
      </c>
      <c r="C1041" s="619" t="str">
        <f t="shared" si="305"/>
        <v>HK - 2B</v>
      </c>
      <c r="D1041" s="619" t="str">
        <f t="shared" si="306"/>
        <v>Jumat</v>
      </c>
      <c r="E1041" s="778" t="str">
        <f t="shared" si="307"/>
        <v>13.30 - 15.30</v>
      </c>
      <c r="F1041" s="620" t="str">
        <f t="shared" si="308"/>
        <v>RU22</v>
      </c>
      <c r="G1041" s="618" t="str">
        <f t="shared" si="309"/>
        <v>Dr. Sri Lum'atus Sa’adah, M.H.I.</v>
      </c>
      <c r="H1041" s="621" t="str">
        <f t="shared" si="310"/>
        <v>Dr. Muhammad Faisol, M.Ag</v>
      </c>
    </row>
    <row r="1042" spans="1:8" ht="15" customHeight="1"/>
    <row r="1043" spans="1:8" ht="15" customHeight="1"/>
    <row r="1044" spans="1:8" ht="15" customHeight="1"/>
    <row r="1045" spans="1:8" ht="15" customHeight="1"/>
    <row r="1046" spans="1:8" ht="15" customHeight="1">
      <c r="H1046" s="602" t="s">
        <v>332</v>
      </c>
    </row>
    <row r="1047" spans="1:8" ht="15" customHeight="1">
      <c r="H1047" s="602" t="s">
        <v>333</v>
      </c>
    </row>
    <row r="1048" spans="1:8" ht="15.75">
      <c r="H1048" s="602"/>
    </row>
    <row r="1049" spans="1:8" ht="15.75">
      <c r="H1049" s="602"/>
    </row>
    <row r="1050" spans="1:8" ht="15.75">
      <c r="H1050" s="602"/>
    </row>
    <row r="1051" spans="1:8">
      <c r="H1051" s="603" t="s">
        <v>334</v>
      </c>
    </row>
    <row r="1052" spans="1:8" ht="15.75">
      <c r="H1052" s="602"/>
    </row>
    <row r="1056" spans="1:8" ht="15.75">
      <c r="H1056" s="602"/>
    </row>
    <row r="1057" spans="1:8" ht="15.75">
      <c r="H1057" s="602"/>
    </row>
    <row r="1058" spans="1:8" ht="15.75">
      <c r="H1058" s="602"/>
    </row>
    <row r="1059" spans="1:8" ht="15.75">
      <c r="H1059" s="602"/>
    </row>
    <row r="1060" spans="1:8" ht="15.75">
      <c r="H1060" s="602"/>
    </row>
    <row r="1061" spans="1:8" ht="15.75">
      <c r="H1061" s="602"/>
    </row>
    <row r="1062" spans="1:8" ht="16.5">
      <c r="A1062" s="580" t="s">
        <v>324</v>
      </c>
      <c r="B1062" s="581" t="s">
        <v>370</v>
      </c>
      <c r="C1062" s="577"/>
      <c r="D1062" s="577"/>
      <c r="F1062" s="582"/>
      <c r="G1062" s="579"/>
    </row>
    <row r="1063" spans="1:8">
      <c r="A1063" s="583" t="s">
        <v>325</v>
      </c>
      <c r="B1063" s="584" t="s">
        <v>326</v>
      </c>
      <c r="C1063" s="585" t="s">
        <v>327</v>
      </c>
      <c r="D1063" s="584" t="s">
        <v>328</v>
      </c>
      <c r="E1063" s="584" t="s">
        <v>329</v>
      </c>
      <c r="F1063" s="584" t="s">
        <v>330</v>
      </c>
      <c r="G1063" s="833" t="s">
        <v>331</v>
      </c>
      <c r="H1063" s="834"/>
    </row>
    <row r="1064" spans="1:8" s="555" customFormat="1" ht="25.5" customHeight="1">
      <c r="A1064" s="662">
        <v>6</v>
      </c>
      <c r="B1064" s="663" t="str">
        <f t="shared" ref="B1064:B1065" si="311">VLOOKUP(A1064,JADWAL,4,FALSE)</f>
        <v>Manajemen Sumber Daya Pendidikan dan Tenaga Kependidikan</v>
      </c>
      <c r="C1064" s="663" t="str">
        <f t="shared" ref="C1064:C1065" si="312">VLOOKUP(A1064,JADWAL,2,FALSE)</f>
        <v>MPI - 2B</v>
      </c>
      <c r="D1064" s="663" t="str">
        <f t="shared" ref="D1064:D1065" si="313">VLOOKUP(A1064,JADWAL,9,FALSE)</f>
        <v>Jumat</v>
      </c>
      <c r="E1064" s="781" t="str">
        <f t="shared" ref="E1064:E1065" si="314">VLOOKUP(A1064,JADWAL,10,FALSE)</f>
        <v>13.30 - 15.30</v>
      </c>
      <c r="F1064" s="664" t="str">
        <f t="shared" ref="F1064:F1065" si="315">VLOOKUP(A1064,JADWAL,11,FALSE)</f>
        <v>R11</v>
      </c>
      <c r="G1064" s="663" t="str">
        <f t="shared" ref="G1064:G1065" si="316">VLOOKUP(A1064,JADWAL,6,FALSE)</f>
        <v>Prof. Dr. H. Babun Suharto, SE., MM.</v>
      </c>
      <c r="H1064" s="665" t="str">
        <f t="shared" ref="H1064:H1065" si="317">VLOOKUP(A1064,JADWAL,7,FALSE)</f>
        <v>Dr. H. Sofyan Tsauri, MM.</v>
      </c>
    </row>
    <row r="1065" spans="1:8" s="555" customFormat="1" ht="25.5" customHeight="1">
      <c r="A1065" s="662">
        <v>115</v>
      </c>
      <c r="B1065" s="618" t="e">
        <f t="shared" si="311"/>
        <v>#N/A</v>
      </c>
      <c r="C1065" s="618" t="e">
        <f t="shared" si="312"/>
        <v>#N/A</v>
      </c>
      <c r="D1065" s="618" t="e">
        <f t="shared" si="313"/>
        <v>#N/A</v>
      </c>
      <c r="E1065" s="618" t="e">
        <f t="shared" si="314"/>
        <v>#N/A</v>
      </c>
      <c r="F1065" s="666" t="e">
        <f t="shared" si="315"/>
        <v>#N/A</v>
      </c>
      <c r="G1065" s="618" t="e">
        <f t="shared" si="316"/>
        <v>#N/A</v>
      </c>
      <c r="H1065" s="621" t="e">
        <f t="shared" si="317"/>
        <v>#N/A</v>
      </c>
    </row>
    <row r="1066" spans="1:8" ht="15" customHeight="1"/>
    <row r="1067" spans="1:8" ht="15" customHeight="1"/>
    <row r="1068" spans="1:8" ht="15" customHeight="1"/>
    <row r="1069" spans="1:8" ht="15" customHeight="1"/>
    <row r="1070" spans="1:8" ht="15" customHeight="1">
      <c r="H1070" s="602" t="s">
        <v>332</v>
      </c>
    </row>
    <row r="1071" spans="1:8" ht="15" customHeight="1">
      <c r="H1071" s="602" t="s">
        <v>333</v>
      </c>
    </row>
    <row r="1072" spans="1:8" ht="15.75">
      <c r="H1072" s="602"/>
    </row>
    <row r="1073" spans="1:8" ht="15.75">
      <c r="H1073" s="602"/>
    </row>
    <row r="1074" spans="1:8" ht="15.75">
      <c r="H1074" s="602"/>
    </row>
    <row r="1075" spans="1:8">
      <c r="H1075" s="603" t="s">
        <v>334</v>
      </c>
    </row>
    <row r="1076" spans="1:8" ht="15.75">
      <c r="H1076" s="602"/>
    </row>
    <row r="1080" spans="1:8" ht="15.75">
      <c r="H1080" s="602"/>
    </row>
    <row r="1081" spans="1:8" ht="15.75">
      <c r="H1081" s="602"/>
    </row>
    <row r="1082" spans="1:8" ht="15.75">
      <c r="H1082" s="602"/>
    </row>
    <row r="1083" spans="1:8" ht="15.75">
      <c r="H1083" s="602"/>
    </row>
    <row r="1084" spans="1:8" ht="15.75">
      <c r="H1084" s="602"/>
    </row>
    <row r="1085" spans="1:8" ht="15.75">
      <c r="H1085" s="602"/>
    </row>
    <row r="1086" spans="1:8" ht="16.5">
      <c r="A1086" s="580" t="s">
        <v>324</v>
      </c>
      <c r="B1086" s="581" t="s">
        <v>371</v>
      </c>
      <c r="C1086" s="577"/>
      <c r="D1086" s="577"/>
      <c r="F1086" s="582"/>
      <c r="G1086" s="579"/>
    </row>
    <row r="1087" spans="1:8">
      <c r="A1087" s="583" t="s">
        <v>325</v>
      </c>
      <c r="B1087" s="584" t="s">
        <v>326</v>
      </c>
      <c r="C1087" s="585" t="s">
        <v>327</v>
      </c>
      <c r="D1087" s="584" t="s">
        <v>328</v>
      </c>
      <c r="E1087" s="584" t="s">
        <v>329</v>
      </c>
      <c r="F1087" s="584" t="s">
        <v>330</v>
      </c>
      <c r="G1087" s="833" t="s">
        <v>331</v>
      </c>
      <c r="H1087" s="834"/>
    </row>
    <row r="1088" spans="1:8" ht="21.75" customHeight="1">
      <c r="A1088" s="606">
        <v>45</v>
      </c>
      <c r="B1088" s="609" t="str">
        <f t="shared" ref="B1088:B1089" si="318">VLOOKUP(A1088,JADWAL,4,FALSE)</f>
        <v>APLIKASI QAWAID FIQHIYYAH DALAM ISTINBATH HUKUM</v>
      </c>
      <c r="C1088" s="609" t="str">
        <f t="shared" ref="C1088:C1089" si="319">VLOOKUP(A1088,JADWAL,2,FALSE)</f>
        <v>HK - 2B</v>
      </c>
      <c r="D1088" s="609" t="str">
        <f t="shared" ref="D1088:D1089" si="320">VLOOKUP(A1088,JADWAL,9,FALSE)</f>
        <v>Sabtu</v>
      </c>
      <c r="E1088" s="776" t="str">
        <f t="shared" ref="E1088:E1089" si="321">VLOOKUP(A1088,JADWAL,10,FALSE)</f>
        <v>08.00 - 10.00</v>
      </c>
      <c r="F1088" s="610" t="str">
        <f t="shared" ref="F1088:F1089" si="322">VLOOKUP(A1088,JADWAL,11,FALSE)</f>
        <v>RU22</v>
      </c>
      <c r="G1088" s="608" t="str">
        <f t="shared" ref="G1088:G1089" si="323">VLOOKUP(A1088,JADWAL,6,FALSE)</f>
        <v>Dr. H. Sutrisno, M.H.I.</v>
      </c>
      <c r="H1088" s="645" t="str">
        <f t="shared" ref="H1088:H1089" si="324">VLOOKUP(A1088,JADWAL,7,FALSE)</f>
        <v>Dr. Ishaq, M.Ag.</v>
      </c>
    </row>
    <row r="1089" spans="1:8" ht="21.75" customHeight="1">
      <c r="A1089" s="606">
        <v>111</v>
      </c>
      <c r="B1089" s="619" t="e">
        <f t="shared" si="318"/>
        <v>#N/A</v>
      </c>
      <c r="C1089" s="619" t="e">
        <f t="shared" si="319"/>
        <v>#N/A</v>
      </c>
      <c r="D1089" s="619" t="e">
        <f t="shared" si="320"/>
        <v>#N/A</v>
      </c>
      <c r="E1089" s="619" t="e">
        <f t="shared" si="321"/>
        <v>#N/A</v>
      </c>
      <c r="F1089" s="620" t="e">
        <f t="shared" si="322"/>
        <v>#N/A</v>
      </c>
      <c r="G1089" s="618" t="e">
        <f t="shared" si="323"/>
        <v>#N/A</v>
      </c>
      <c r="H1089" s="621" t="e">
        <f t="shared" si="324"/>
        <v>#N/A</v>
      </c>
    </row>
    <row r="1090" spans="1:8" ht="15" customHeight="1"/>
    <row r="1091" spans="1:8" ht="15" customHeight="1"/>
    <row r="1092" spans="1:8" ht="15" customHeight="1"/>
    <row r="1093" spans="1:8" ht="15" customHeight="1"/>
    <row r="1094" spans="1:8" ht="15" customHeight="1">
      <c r="H1094" s="602" t="s">
        <v>332</v>
      </c>
    </row>
    <row r="1095" spans="1:8" ht="15" customHeight="1">
      <c r="H1095" s="602" t="s">
        <v>333</v>
      </c>
    </row>
    <row r="1096" spans="1:8" ht="15.75">
      <c r="H1096" s="602"/>
    </row>
    <row r="1097" spans="1:8" ht="15.75">
      <c r="H1097" s="602"/>
    </row>
    <row r="1098" spans="1:8" ht="15.75">
      <c r="H1098" s="602"/>
    </row>
    <row r="1099" spans="1:8">
      <c r="H1099" s="603" t="s">
        <v>334</v>
      </c>
    </row>
    <row r="1100" spans="1:8" ht="15.75">
      <c r="H1100" s="602"/>
    </row>
    <row r="1104" spans="1:8" ht="15.75">
      <c r="H1104" s="602"/>
    </row>
    <row r="1105" spans="1:8" ht="15.75">
      <c r="H1105" s="602"/>
    </row>
    <row r="1106" spans="1:8" ht="15.75">
      <c r="H1106" s="602"/>
    </row>
    <row r="1107" spans="1:8" ht="15.75">
      <c r="H1107" s="602"/>
    </row>
    <row r="1108" spans="1:8" ht="15.75">
      <c r="H1108" s="602"/>
    </row>
    <row r="1109" spans="1:8" ht="15.75">
      <c r="H1109" s="602"/>
    </row>
    <row r="1110" spans="1:8" ht="16.5">
      <c r="A1110" s="580" t="s">
        <v>324</v>
      </c>
      <c r="B1110" s="581" t="s">
        <v>372</v>
      </c>
      <c r="C1110" s="577"/>
      <c r="D1110" s="577"/>
      <c r="F1110" s="582"/>
      <c r="G1110" s="579"/>
    </row>
    <row r="1111" spans="1:8">
      <c r="A1111" s="583" t="s">
        <v>325</v>
      </c>
      <c r="B1111" s="584" t="s">
        <v>326</v>
      </c>
      <c r="C1111" s="585" t="s">
        <v>327</v>
      </c>
      <c r="D1111" s="584" t="s">
        <v>328</v>
      </c>
      <c r="E1111" s="584" t="s">
        <v>329</v>
      </c>
      <c r="F1111" s="584" t="s">
        <v>330</v>
      </c>
      <c r="G1111" s="833" t="s">
        <v>331</v>
      </c>
      <c r="H1111" s="834"/>
    </row>
    <row r="1112" spans="1:8" s="555" customFormat="1" ht="24" customHeight="1">
      <c r="A1112" s="662">
        <v>22</v>
      </c>
      <c r="B1112" s="609" t="str">
        <f t="shared" ref="B1112:B1114" si="325">VLOOKUP(A1112,JADWAL,4,FALSE)</f>
        <v>Pengembangan Sumber Belajar dan Media Pembelajaran PAI</v>
      </c>
      <c r="C1112" s="609" t="str">
        <f t="shared" ref="C1112:C1114" si="326">VLOOKUP(A1112,JADWAL,2,FALSE)</f>
        <v>PAI - 2A</v>
      </c>
      <c r="D1112" s="609" t="str">
        <f t="shared" ref="D1112:D1114" si="327">VLOOKUP(A1112,JADWAL,9,FALSE)</f>
        <v>Rabu</v>
      </c>
      <c r="E1112" s="776" t="str">
        <f t="shared" ref="E1112:E1114" si="328">VLOOKUP(A1112,JADWAL,10,FALSE)</f>
        <v>15:45 - 17:45</v>
      </c>
      <c r="F1112" s="610" t="str">
        <f t="shared" ref="F1112:F1114" si="329">VLOOKUP(A1112,JADWAL,11,FALSE)</f>
        <v>R15</v>
      </c>
      <c r="G1112" s="609" t="str">
        <f t="shared" ref="G1112:G1114" si="330">VLOOKUP(A1112,JADWAL,6,FALSE)</f>
        <v>Dr. Mashudi, M.Pd.</v>
      </c>
      <c r="H1112" s="667" t="str">
        <f t="shared" ref="H1112:H1114" si="331">VLOOKUP(A1112,JADWAL,7,FALSE)</f>
        <v>Dr. H. Moh. Sahlan, M.Ag.</v>
      </c>
    </row>
    <row r="1113" spans="1:8" s="555" customFormat="1" ht="24" customHeight="1">
      <c r="A1113" s="662">
        <v>26</v>
      </c>
      <c r="B1113" s="614" t="str">
        <f t="shared" si="325"/>
        <v>Pengembangan Sumber Belajar dan Media Pembelajaran PAI</v>
      </c>
      <c r="C1113" s="614" t="str">
        <f t="shared" si="326"/>
        <v>PAI - 2B</v>
      </c>
      <c r="D1113" s="614" t="str">
        <f t="shared" si="327"/>
        <v>Jumat</v>
      </c>
      <c r="E1113" s="777" t="str">
        <f t="shared" si="328"/>
        <v>15:45 - 17:45</v>
      </c>
      <c r="F1113" s="615" t="str">
        <f t="shared" si="329"/>
        <v>R14</v>
      </c>
      <c r="G1113" s="614" t="str">
        <f t="shared" si="330"/>
        <v>Dr. Mashudi, M.Pd.</v>
      </c>
      <c r="H1113" s="668" t="str">
        <f t="shared" si="331"/>
        <v>Dr. H. Moh. Sahlan, M.Ag.</v>
      </c>
    </row>
    <row r="1114" spans="1:8" s="555" customFormat="1" ht="24" customHeight="1">
      <c r="A1114" s="662">
        <v>116</v>
      </c>
      <c r="B1114" s="619" t="e">
        <f t="shared" si="325"/>
        <v>#N/A</v>
      </c>
      <c r="C1114" s="619" t="e">
        <f t="shared" si="326"/>
        <v>#N/A</v>
      </c>
      <c r="D1114" s="619" t="e">
        <f t="shared" si="327"/>
        <v>#N/A</v>
      </c>
      <c r="E1114" s="619" t="e">
        <f t="shared" si="328"/>
        <v>#N/A</v>
      </c>
      <c r="F1114" s="620" t="e">
        <f t="shared" si="329"/>
        <v>#N/A</v>
      </c>
      <c r="G1114" s="619" t="e">
        <f t="shared" si="330"/>
        <v>#N/A</v>
      </c>
      <c r="H1114" s="669" t="e">
        <f t="shared" si="331"/>
        <v>#N/A</v>
      </c>
    </row>
    <row r="1115" spans="1:8" ht="15" customHeight="1"/>
    <row r="1116" spans="1:8" ht="15" customHeight="1"/>
    <row r="1117" spans="1:8" ht="15" customHeight="1"/>
    <row r="1118" spans="1:8" ht="15" customHeight="1"/>
    <row r="1119" spans="1:8" ht="15" customHeight="1">
      <c r="H1119" s="602" t="s">
        <v>332</v>
      </c>
    </row>
    <row r="1120" spans="1:8" ht="15" customHeight="1">
      <c r="H1120" s="602" t="s">
        <v>333</v>
      </c>
    </row>
    <row r="1121" spans="1:8" ht="15.75">
      <c r="H1121" s="602"/>
    </row>
    <row r="1122" spans="1:8" ht="15.75">
      <c r="H1122" s="602"/>
    </row>
    <row r="1123" spans="1:8" ht="15.75">
      <c r="H1123" s="602"/>
    </row>
    <row r="1124" spans="1:8">
      <c r="H1124" s="603" t="s">
        <v>334</v>
      </c>
    </row>
    <row r="1125" spans="1:8" ht="15.75">
      <c r="H1125" s="602"/>
    </row>
    <row r="1129" spans="1:8" ht="15.75">
      <c r="H1129" s="602"/>
    </row>
    <row r="1130" spans="1:8" ht="15.75">
      <c r="H1130" s="602"/>
    </row>
    <row r="1131" spans="1:8" ht="15.75">
      <c r="H1131" s="602"/>
    </row>
    <row r="1132" spans="1:8" ht="15.75">
      <c r="H1132" s="602"/>
    </row>
    <row r="1133" spans="1:8" ht="16.5">
      <c r="A1133" s="580" t="s">
        <v>324</v>
      </c>
      <c r="B1133" s="581" t="s">
        <v>373</v>
      </c>
      <c r="C1133" s="577"/>
      <c r="D1133" s="577"/>
      <c r="F1133" s="582"/>
      <c r="G1133" s="579"/>
    </row>
    <row r="1134" spans="1:8">
      <c r="A1134" s="583" t="s">
        <v>325</v>
      </c>
      <c r="B1134" s="584" t="s">
        <v>326</v>
      </c>
      <c r="C1134" s="585" t="s">
        <v>327</v>
      </c>
      <c r="D1134" s="584" t="s">
        <v>328</v>
      </c>
      <c r="E1134" s="584" t="s">
        <v>329</v>
      </c>
      <c r="F1134" s="584" t="s">
        <v>330</v>
      </c>
      <c r="G1134" s="833" t="s">
        <v>331</v>
      </c>
      <c r="H1134" s="834"/>
    </row>
    <row r="1135" spans="1:8">
      <c r="A1135" s="606">
        <v>4</v>
      </c>
      <c r="B1135" s="588" t="str">
        <f t="shared" ref="B1135:B1136" si="332">VLOOKUP(A1135,JADWAL,4,FALSE)</f>
        <v>Studi Hadits</v>
      </c>
      <c r="C1135" s="588" t="str">
        <f t="shared" ref="C1135:C1136" si="333">VLOOKUP(A1135,JADWAL,2,FALSE)</f>
        <v>MPI - 2A</v>
      </c>
      <c r="D1135" s="588" t="str">
        <f t="shared" ref="D1135:D1136" si="334">VLOOKUP(A1135,JADWAL,9,FALSE)</f>
        <v>Rabu</v>
      </c>
      <c r="E1135" s="771" t="str">
        <f t="shared" ref="E1135:E1136" si="335">VLOOKUP(A1135,JADWAL,10,FALSE)</f>
        <v>15.45 - 17.45</v>
      </c>
      <c r="F1135" s="589" t="str">
        <f t="shared" ref="F1135:F1136" si="336">VLOOKUP(A1135,JADWAL,11,FALSE)</f>
        <v>R16</v>
      </c>
      <c r="G1135" s="587" t="str">
        <f t="shared" ref="G1135:G1136" si="337">VLOOKUP(A1135,JADWAL,6,FALSE)</f>
        <v>Prof. Dr. H. Mahjuddin, M.Pd.I.</v>
      </c>
      <c r="H1135" s="607" t="str">
        <f t="shared" ref="H1135:H1136" si="338">VLOOKUP(A1135,JADWAL,7,FALSE)</f>
        <v>Dr. H. Aminullah, M.Ag.</v>
      </c>
    </row>
    <row r="1136" spans="1:8" ht="22.5" customHeight="1">
      <c r="A1136" s="606">
        <v>7</v>
      </c>
      <c r="B1136" s="598" t="str">
        <f t="shared" si="332"/>
        <v>Studi Hadits</v>
      </c>
      <c r="C1136" s="598" t="str">
        <f t="shared" si="333"/>
        <v>MPI - 2B</v>
      </c>
      <c r="D1136" s="598" t="str">
        <f t="shared" si="334"/>
        <v>Jumat</v>
      </c>
      <c r="E1136" s="773" t="str">
        <f t="shared" si="335"/>
        <v>15.45 - 17.45</v>
      </c>
      <c r="F1136" s="599" t="str">
        <f t="shared" si="336"/>
        <v>R11</v>
      </c>
      <c r="G1136" s="597" t="str">
        <f t="shared" si="337"/>
        <v>Prof. Dr. H. Mahjuddin, M.Pd.I.</v>
      </c>
      <c r="H1136" s="605" t="str">
        <f t="shared" si="338"/>
        <v>Prof. Dr. M. Noor Harisuddin, M.Fil.I.</v>
      </c>
    </row>
    <row r="1137" spans="8:8" ht="15" customHeight="1"/>
    <row r="1138" spans="8:8" ht="15" customHeight="1"/>
    <row r="1139" spans="8:8" ht="15" customHeight="1"/>
    <row r="1140" spans="8:8" ht="15" customHeight="1"/>
    <row r="1141" spans="8:8" ht="15" customHeight="1">
      <c r="H1141" s="602" t="s">
        <v>332</v>
      </c>
    </row>
    <row r="1142" spans="8:8" ht="15" customHeight="1">
      <c r="H1142" s="602" t="s">
        <v>333</v>
      </c>
    </row>
    <row r="1143" spans="8:8" ht="15.75">
      <c r="H1143" s="602"/>
    </row>
    <row r="1144" spans="8:8" ht="15.75">
      <c r="H1144" s="602"/>
    </row>
    <row r="1145" spans="8:8" ht="15.75">
      <c r="H1145" s="602"/>
    </row>
    <row r="1146" spans="8:8">
      <c r="H1146" s="603" t="s">
        <v>334</v>
      </c>
    </row>
    <row r="1147" spans="8:8" ht="15.75">
      <c r="H1147" s="602"/>
    </row>
    <row r="1151" spans="8:8" ht="15.75">
      <c r="H1151" s="602"/>
    </row>
    <row r="1152" spans="8:8" ht="15.75">
      <c r="H1152" s="602"/>
    </row>
    <row r="1153" spans="1:8" ht="15.75">
      <c r="H1153" s="602"/>
    </row>
    <row r="1154" spans="1:8" ht="15.75">
      <c r="H1154" s="602"/>
    </row>
    <row r="1155" spans="1:8" ht="15.75">
      <c r="H1155" s="602"/>
    </row>
    <row r="1156" spans="1:8" ht="15.75">
      <c r="H1156" s="602"/>
    </row>
    <row r="1157" spans="1:8" ht="16.5">
      <c r="A1157" s="580" t="s">
        <v>324</v>
      </c>
      <c r="B1157" s="581" t="s">
        <v>374</v>
      </c>
      <c r="C1157" s="577"/>
      <c r="D1157" s="577"/>
      <c r="F1157" s="582"/>
      <c r="G1157" s="579"/>
    </row>
    <row r="1158" spans="1:8">
      <c r="A1158" s="583" t="s">
        <v>325</v>
      </c>
      <c r="B1158" s="584" t="s">
        <v>326</v>
      </c>
      <c r="C1158" s="585" t="s">
        <v>327</v>
      </c>
      <c r="D1158" s="584" t="s">
        <v>328</v>
      </c>
      <c r="E1158" s="584" t="s">
        <v>329</v>
      </c>
      <c r="F1158" s="584" t="s">
        <v>330</v>
      </c>
      <c r="G1158" s="833" t="s">
        <v>331</v>
      </c>
      <c r="H1158" s="834"/>
    </row>
    <row r="1159" spans="1:8" s="555" customFormat="1" ht="25.5">
      <c r="A1159" s="662">
        <v>88</v>
      </c>
      <c r="B1159" s="608" t="str">
        <f t="shared" ref="B1159:B1162" si="339">VLOOKUP(A1159,JADWAL,4,FALSE)</f>
        <v>Analisis Kebijakan Pendidikan Islam</v>
      </c>
      <c r="C1159" s="609" t="str">
        <f t="shared" ref="C1159:C1162" si="340">VLOOKUP(A1159,JADWAL,2,FALSE)</f>
        <v>MPI3 - 2A</v>
      </c>
      <c r="D1159" s="609" t="str">
        <f t="shared" ref="D1159:D1162" si="341">VLOOKUP(A1159,JADWAL,9,FALSE)</f>
        <v>Sabtu</v>
      </c>
      <c r="E1159" s="776" t="str">
        <f t="shared" ref="E1159:E1162" si="342">VLOOKUP(A1159,JADWAL,10,FALSE)</f>
        <v>08.00 - 10.00</v>
      </c>
      <c r="F1159" s="670" t="str">
        <f t="shared" ref="F1159:F1162" si="343">VLOOKUP(A1159,JADWAL,11,FALSE)</f>
        <v>RS3 - 2</v>
      </c>
      <c r="G1159" s="616" t="str">
        <f t="shared" ref="G1159:G1162" si="344">VLOOKUP(A1159,JADWAL,6,FALSE)</f>
        <v>Prof. Dr. H. Abd. Halim Soebahar, M.A.</v>
      </c>
      <c r="H1159" s="617" t="str">
        <f t="shared" ref="H1159" si="345">VLOOKUP(A1159,JADWAL,7,FALSE)</f>
        <v>Dr. Hj. St. Rodliyah, M.Pd.</v>
      </c>
    </row>
    <row r="1160" spans="1:8" s="555" customFormat="1">
      <c r="A1160" s="662">
        <v>91</v>
      </c>
      <c r="B1160" s="613" t="e">
        <f t="shared" si="339"/>
        <v>#N/A</v>
      </c>
      <c r="C1160" s="614" t="e">
        <f t="shared" si="340"/>
        <v>#N/A</v>
      </c>
      <c r="D1160" s="614" t="e">
        <f t="shared" si="341"/>
        <v>#N/A</v>
      </c>
      <c r="E1160" s="614" t="e">
        <f t="shared" si="342"/>
        <v>#N/A</v>
      </c>
      <c r="F1160" s="615" t="e">
        <f t="shared" si="343"/>
        <v>#N/A</v>
      </c>
      <c r="G1160" s="613" t="e">
        <f t="shared" si="344"/>
        <v>#N/A</v>
      </c>
      <c r="H1160" s="646" t="e">
        <f>VLOOKUP(A1160,JADWAL,7,FALSE)</f>
        <v>#N/A</v>
      </c>
    </row>
    <row r="1161" spans="1:8" s="555" customFormat="1">
      <c r="A1161" s="662">
        <v>93</v>
      </c>
      <c r="B1161" s="613" t="e">
        <f t="shared" si="339"/>
        <v>#N/A</v>
      </c>
      <c r="C1161" s="614" t="e">
        <f t="shared" si="340"/>
        <v>#N/A</v>
      </c>
      <c r="D1161" s="614" t="e">
        <f t="shared" si="341"/>
        <v>#N/A</v>
      </c>
      <c r="E1161" s="614" t="e">
        <f t="shared" si="342"/>
        <v>#N/A</v>
      </c>
      <c r="F1161" s="615" t="e">
        <f t="shared" si="343"/>
        <v>#N/A</v>
      </c>
      <c r="G1161" s="613" t="e">
        <f t="shared" si="344"/>
        <v>#N/A</v>
      </c>
      <c r="H1161" s="646" t="e">
        <f>VLOOKUP(A1161,JADWAL,7,FALSE)</f>
        <v>#N/A</v>
      </c>
    </row>
    <row r="1162" spans="1:8" s="555" customFormat="1">
      <c r="A1162" s="662">
        <v>98</v>
      </c>
      <c r="B1162" s="618" t="e">
        <f t="shared" si="339"/>
        <v>#N/A</v>
      </c>
      <c r="C1162" s="619" t="e">
        <f t="shared" si="340"/>
        <v>#N/A</v>
      </c>
      <c r="D1162" s="619" t="e">
        <f t="shared" si="341"/>
        <v>#N/A</v>
      </c>
      <c r="E1162" s="619" t="e">
        <f t="shared" si="342"/>
        <v>#N/A</v>
      </c>
      <c r="F1162" s="620" t="e">
        <f t="shared" si="343"/>
        <v>#N/A</v>
      </c>
      <c r="G1162" s="643" t="e">
        <f t="shared" si="344"/>
        <v>#N/A</v>
      </c>
      <c r="H1162" s="644" t="e">
        <f t="shared" ref="H1162" si="346">VLOOKUP(A1162,JADWAL,7,FALSE)</f>
        <v>#N/A</v>
      </c>
    </row>
    <row r="1163" spans="1:8" ht="15" customHeight="1"/>
    <row r="1164" spans="1:8" ht="15" customHeight="1"/>
    <row r="1165" spans="1:8" ht="15" customHeight="1"/>
    <row r="1166" spans="1:8" ht="15" customHeight="1"/>
    <row r="1167" spans="1:8" ht="15" customHeight="1">
      <c r="H1167" s="602" t="s">
        <v>332</v>
      </c>
    </row>
    <row r="1168" spans="1:8" ht="15" customHeight="1">
      <c r="H1168" s="602" t="s">
        <v>333</v>
      </c>
    </row>
    <row r="1169" spans="1:8" ht="15.75">
      <c r="H1169" s="602"/>
    </row>
    <row r="1170" spans="1:8" ht="15.75">
      <c r="H1170" s="602"/>
    </row>
    <row r="1171" spans="1:8" ht="15.75">
      <c r="H1171" s="602"/>
    </row>
    <row r="1172" spans="1:8">
      <c r="H1172" s="603" t="s">
        <v>334</v>
      </c>
    </row>
    <row r="1173" spans="1:8" ht="15.75">
      <c r="H1173" s="602"/>
    </row>
    <row r="1177" spans="1:8" ht="15.75">
      <c r="H1177" s="602"/>
    </row>
    <row r="1178" spans="1:8" ht="15.75">
      <c r="H1178" s="602"/>
    </row>
    <row r="1179" spans="1:8" ht="15.75">
      <c r="H1179" s="602"/>
    </row>
    <row r="1180" spans="1:8" ht="15.75">
      <c r="H1180" s="602"/>
    </row>
    <row r="1181" spans="1:8" ht="16.5">
      <c r="A1181" s="580" t="s">
        <v>324</v>
      </c>
      <c r="B1181" s="581" t="s">
        <v>375</v>
      </c>
      <c r="C1181" s="577"/>
      <c r="D1181" s="577"/>
      <c r="F1181" s="582"/>
      <c r="G1181" s="579"/>
    </row>
    <row r="1182" spans="1:8">
      <c r="A1182" s="583" t="s">
        <v>325</v>
      </c>
      <c r="B1182" s="584" t="s">
        <v>326</v>
      </c>
      <c r="C1182" s="585" t="s">
        <v>327</v>
      </c>
      <c r="D1182" s="584" t="s">
        <v>328</v>
      </c>
      <c r="E1182" s="584" t="s">
        <v>329</v>
      </c>
      <c r="F1182" s="584" t="s">
        <v>330</v>
      </c>
      <c r="G1182" s="833" t="s">
        <v>331</v>
      </c>
      <c r="H1182" s="834"/>
    </row>
    <row r="1183" spans="1:8" ht="21.75" customHeight="1">
      <c r="A1183" s="606">
        <v>50</v>
      </c>
      <c r="B1183" s="588" t="str">
        <f t="shared" ref="B1183" si="347">VLOOKUP(A1183,JADWAL,4,FALSE)</f>
        <v>Mikro Ekonomi Islam</v>
      </c>
      <c r="C1183" s="588" t="str">
        <f t="shared" ref="C1183" si="348">VLOOKUP(A1183,JADWAL,2,FALSE)</f>
        <v>ES - 2A</v>
      </c>
      <c r="D1183" s="588" t="str">
        <f t="shared" ref="D1183:D1184" si="349">VLOOKUP(A1183,JADWAL,9,FALSE)</f>
        <v>Jum'at</v>
      </c>
      <c r="E1183" s="771" t="str">
        <f t="shared" ref="E1183:E1184" si="350">VLOOKUP(A1183,JADWAL,10,FALSE)</f>
        <v>18.30 - 20.30</v>
      </c>
      <c r="F1183" s="589" t="str">
        <f t="shared" ref="F1183:F1184" si="351">VLOOKUP(A1183,JADWAL,11,FALSE)</f>
        <v>R15</v>
      </c>
      <c r="G1183" s="587" t="str">
        <f t="shared" ref="G1183" si="352">VLOOKUP(A1183,JADWAL,6,FALSE)</f>
        <v>Dr. Fatkhurrozi, M.Si.</v>
      </c>
      <c r="H1183" s="607" t="str">
        <f t="shared" ref="H1183" si="353">VLOOKUP(A1183,JADWAL,7,FALSE)</f>
        <v>Dr. Moh. Haris Balady, S.E., M.M.</v>
      </c>
    </row>
    <row r="1184" spans="1:8">
      <c r="A1184" s="606">
        <v>53</v>
      </c>
      <c r="B1184" s="597" t="str">
        <f>VLOOKUP(A1184,JADWAL,4,FALSE)</f>
        <v>Ekonometrika</v>
      </c>
      <c r="C1184" s="598" t="str">
        <f>VLOOKUP(A1184,JADWAL,2,FALSE)</f>
        <v>ES - 2A</v>
      </c>
      <c r="D1184" s="598" t="str">
        <f t="shared" si="349"/>
        <v>Sabtu</v>
      </c>
      <c r="E1184" s="598" t="str">
        <f t="shared" si="350"/>
        <v>12.45 - 14.45</v>
      </c>
      <c r="F1184" s="599" t="str">
        <f t="shared" si="351"/>
        <v>R15</v>
      </c>
      <c r="G1184" s="597" t="str">
        <f>VLOOKUP(A1184,JADWAL,6,FALSE)</f>
        <v>Dr. Hj. Khoirunnisa, ST., M.M.T.</v>
      </c>
      <c r="H1184" s="605" t="str">
        <f>VLOOKUP(A1184,JADWAL,7,FALSE)</f>
        <v>Dr. Fatkhurrozi, M.Si.</v>
      </c>
    </row>
    <row r="1185" spans="8:8" ht="15" customHeight="1"/>
    <row r="1186" spans="8:8" ht="15" customHeight="1"/>
    <row r="1187" spans="8:8" ht="15" customHeight="1"/>
    <row r="1188" spans="8:8" ht="15" customHeight="1"/>
    <row r="1189" spans="8:8" ht="15" customHeight="1">
      <c r="H1189" s="602" t="s">
        <v>332</v>
      </c>
    </row>
    <row r="1190" spans="8:8" ht="15" customHeight="1">
      <c r="H1190" s="602" t="s">
        <v>333</v>
      </c>
    </row>
    <row r="1191" spans="8:8" ht="15.75">
      <c r="H1191" s="602"/>
    </row>
    <row r="1192" spans="8:8" ht="15.75">
      <c r="H1192" s="602"/>
    </row>
    <row r="1193" spans="8:8" ht="15.75">
      <c r="H1193" s="602"/>
    </row>
    <row r="1194" spans="8:8">
      <c r="H1194" s="603" t="s">
        <v>334</v>
      </c>
    </row>
    <row r="1195" spans="8:8" ht="15.75">
      <c r="H1195" s="602"/>
    </row>
    <row r="1199" spans="8:8" ht="15.75">
      <c r="H1199" s="602"/>
    </row>
    <row r="1200" spans="8:8" ht="15.75">
      <c r="H1200" s="602"/>
    </row>
    <row r="1201" spans="1:8" ht="15.75">
      <c r="H1201" s="602"/>
    </row>
    <row r="1202" spans="1:8" ht="15.75">
      <c r="H1202" s="602"/>
    </row>
    <row r="1203" spans="1:8" ht="15.75">
      <c r="H1203" s="602"/>
    </row>
    <row r="1204" spans="1:8" ht="15.75">
      <c r="H1204" s="602"/>
    </row>
    <row r="1205" spans="1:8" ht="16.5">
      <c r="A1205" s="580" t="s">
        <v>324</v>
      </c>
      <c r="B1205" s="581" t="s">
        <v>282</v>
      </c>
      <c r="C1205" s="577"/>
      <c r="D1205" s="577"/>
      <c r="F1205" s="582"/>
      <c r="G1205" s="579"/>
    </row>
    <row r="1206" spans="1:8">
      <c r="A1206" s="583" t="s">
        <v>325</v>
      </c>
      <c r="B1206" s="584" t="s">
        <v>326</v>
      </c>
      <c r="C1206" s="585" t="s">
        <v>327</v>
      </c>
      <c r="D1206" s="584" t="s">
        <v>328</v>
      </c>
      <c r="E1206" s="584" t="s">
        <v>329</v>
      </c>
      <c r="F1206" s="584" t="s">
        <v>330</v>
      </c>
      <c r="G1206" s="833" t="s">
        <v>331</v>
      </c>
      <c r="H1206" s="834"/>
    </row>
    <row r="1207" spans="1:8" s="555" customFormat="1" ht="25.5" customHeight="1">
      <c r="A1207" s="662">
        <v>69</v>
      </c>
      <c r="B1207" s="608" t="str">
        <f t="shared" ref="B1207:B1208" si="354">VLOOKUP(A1207,JADWAL,4,FALSE)</f>
        <v>Media dan Teknologi Komunikasi Massa</v>
      </c>
      <c r="C1207" s="609" t="s">
        <v>376</v>
      </c>
      <c r="D1207" s="609" t="str">
        <f t="shared" ref="D1207:D1208" si="355">VLOOKUP(A1207,JADWAL,9,FALSE)</f>
        <v>SABTU</v>
      </c>
      <c r="E1207" s="776" t="str">
        <f t="shared" ref="E1207:E1208" si="356">VLOOKUP(A1207,JADWAL,10,FALSE)</f>
        <v>08.00 - 10.00</v>
      </c>
      <c r="F1207" s="610" t="str">
        <f t="shared" ref="F1207:F1208" si="357">VLOOKUP(A1207,JADWAL,11,FALSE)</f>
        <v>R24</v>
      </c>
      <c r="G1207" s="608" t="str">
        <f t="shared" ref="G1207:G1208" si="358">VLOOKUP(A1207,JADWAL,6,FALSE)</f>
        <v>Dr. Choirul Arif, M.Si.</v>
      </c>
      <c r="H1207" s="645" t="str">
        <f t="shared" ref="H1207:H1208" si="359">VLOOKUP(A1207,JADWAL,7,FALSE)</f>
        <v>Dr. Nurul Widyawati Islami R., M.Si.</v>
      </c>
    </row>
    <row r="1208" spans="1:8" s="555" customFormat="1" ht="25.5" customHeight="1">
      <c r="A1208" s="662">
        <v>99</v>
      </c>
      <c r="B1208" s="618" t="e">
        <f t="shared" si="354"/>
        <v>#N/A</v>
      </c>
      <c r="C1208" t="e">
        <v>#N/A</v>
      </c>
      <c r="D1208" s="619" t="e">
        <f t="shared" si="355"/>
        <v>#N/A</v>
      </c>
      <c r="E1208" s="619" t="e">
        <f t="shared" si="356"/>
        <v>#N/A</v>
      </c>
      <c r="F1208" s="620" t="e">
        <f t="shared" si="357"/>
        <v>#N/A</v>
      </c>
      <c r="G1208" s="618" t="e">
        <f t="shared" si="358"/>
        <v>#N/A</v>
      </c>
      <c r="H1208" s="621" t="e">
        <f t="shared" si="359"/>
        <v>#N/A</v>
      </c>
    </row>
    <row r="1209" spans="1:8" ht="15" customHeight="1"/>
    <row r="1210" spans="1:8" ht="15" customHeight="1"/>
    <row r="1211" spans="1:8" ht="15" customHeight="1"/>
    <row r="1212" spans="1:8" ht="15" customHeight="1"/>
    <row r="1213" spans="1:8" ht="15" customHeight="1">
      <c r="H1213" s="602" t="s">
        <v>332</v>
      </c>
    </row>
    <row r="1214" spans="1:8" ht="15" customHeight="1">
      <c r="H1214" s="602" t="s">
        <v>333</v>
      </c>
    </row>
    <row r="1215" spans="1:8" ht="15.75">
      <c r="H1215" s="602"/>
    </row>
    <row r="1216" spans="1:8" ht="15.75">
      <c r="H1216" s="602"/>
    </row>
    <row r="1217" spans="1:8" ht="15.75">
      <c r="H1217" s="602"/>
    </row>
    <row r="1218" spans="1:8">
      <c r="H1218" s="603" t="s">
        <v>334</v>
      </c>
    </row>
    <row r="1219" spans="1:8" ht="15.75">
      <c r="H1219" s="602"/>
    </row>
    <row r="1223" spans="1:8" ht="15.75">
      <c r="H1223" s="602"/>
    </row>
    <row r="1224" spans="1:8" ht="15.75">
      <c r="H1224" s="602"/>
    </row>
    <row r="1225" spans="1:8" ht="15.75">
      <c r="H1225" s="602"/>
    </row>
    <row r="1226" spans="1:8" ht="15.75">
      <c r="H1226" s="602"/>
    </row>
    <row r="1227" spans="1:8" ht="15.75">
      <c r="H1227" s="602"/>
    </row>
    <row r="1228" spans="1:8" ht="15.75">
      <c r="H1228" s="602"/>
    </row>
    <row r="1229" spans="1:8" ht="16.5">
      <c r="A1229" s="580" t="s">
        <v>324</v>
      </c>
      <c r="B1229" s="581" t="s">
        <v>287</v>
      </c>
      <c r="C1229" s="577"/>
      <c r="D1229" s="577"/>
      <c r="F1229" s="582"/>
      <c r="G1229" s="579"/>
    </row>
    <row r="1230" spans="1:8">
      <c r="A1230" s="583" t="s">
        <v>325</v>
      </c>
      <c r="B1230" s="584" t="s">
        <v>326</v>
      </c>
      <c r="C1230" s="585" t="s">
        <v>327</v>
      </c>
      <c r="D1230" s="584" t="s">
        <v>328</v>
      </c>
      <c r="E1230" s="584" t="s">
        <v>329</v>
      </c>
      <c r="F1230" s="584" t="s">
        <v>330</v>
      </c>
      <c r="G1230" s="833" t="s">
        <v>331</v>
      </c>
      <c r="H1230" s="834"/>
    </row>
    <row r="1231" spans="1:8" s="555" customFormat="1" ht="21" customHeight="1">
      <c r="A1231" s="662">
        <v>104</v>
      </c>
      <c r="B1231" s="608" t="e">
        <f t="shared" ref="B1231:B1233" si="360">VLOOKUP(A1231,JADWAL,4,FALSE)</f>
        <v>#N/A</v>
      </c>
      <c r="C1231" s="609" t="e">
        <f t="shared" ref="C1231:C1233" si="361">VLOOKUP(A1231,JADWAL,2,FALSE)</f>
        <v>#N/A</v>
      </c>
      <c r="D1231" s="609" t="e">
        <f t="shared" ref="D1231:D1233" si="362">VLOOKUP(A1231,JADWAL,9,FALSE)</f>
        <v>#N/A</v>
      </c>
      <c r="E1231" s="609" t="e">
        <f t="shared" ref="E1231:E1233" si="363">VLOOKUP(A1231,JADWAL,10,FALSE)</f>
        <v>#N/A</v>
      </c>
      <c r="F1231" s="610" t="e">
        <f t="shared" ref="F1231:F1233" si="364">VLOOKUP(A1231,JADWAL,11,FALSE)</f>
        <v>#N/A</v>
      </c>
      <c r="G1231" s="611" t="e">
        <f t="shared" ref="G1231:G1233" si="365">VLOOKUP(A1231,JADWAL,6,FALSE)</f>
        <v>#N/A</v>
      </c>
      <c r="H1231" s="612" t="e">
        <f t="shared" ref="H1231:H1233" si="366">VLOOKUP(A1231,JADWAL,7,FALSE)</f>
        <v>#N/A</v>
      </c>
    </row>
    <row r="1232" spans="1:8" s="555" customFormat="1">
      <c r="A1232" s="662">
        <v>105</v>
      </c>
      <c r="B1232" s="613" t="e">
        <f t="shared" si="360"/>
        <v>#N/A</v>
      </c>
      <c r="C1232" s="614" t="e">
        <f t="shared" si="361"/>
        <v>#N/A</v>
      </c>
      <c r="D1232" s="614" t="e">
        <f t="shared" si="362"/>
        <v>#N/A</v>
      </c>
      <c r="E1232" s="614" t="e">
        <f t="shared" si="363"/>
        <v>#N/A</v>
      </c>
      <c r="F1232" s="615" t="e">
        <f t="shared" si="364"/>
        <v>#N/A</v>
      </c>
      <c r="G1232" s="616" t="e">
        <f t="shared" si="365"/>
        <v>#N/A</v>
      </c>
      <c r="H1232" s="617" t="e">
        <f t="shared" si="366"/>
        <v>#N/A</v>
      </c>
    </row>
    <row r="1233" spans="1:8" s="555" customFormat="1">
      <c r="A1233" s="662">
        <v>107</v>
      </c>
      <c r="B1233" s="618" t="e">
        <f t="shared" si="360"/>
        <v>#N/A</v>
      </c>
      <c r="C1233" s="619" t="e">
        <f t="shared" si="361"/>
        <v>#N/A</v>
      </c>
      <c r="D1233" s="619" t="e">
        <f t="shared" si="362"/>
        <v>#N/A</v>
      </c>
      <c r="E1233" s="619" t="e">
        <f t="shared" si="363"/>
        <v>#N/A</v>
      </c>
      <c r="F1233" s="620" t="e">
        <f t="shared" si="364"/>
        <v>#N/A</v>
      </c>
      <c r="G1233" s="643" t="e">
        <f t="shared" si="365"/>
        <v>#N/A</v>
      </c>
      <c r="H1233" s="644" t="e">
        <f t="shared" si="366"/>
        <v>#N/A</v>
      </c>
    </row>
    <row r="1234" spans="1:8" ht="15" customHeight="1"/>
    <row r="1235" spans="1:8" ht="15" customHeight="1"/>
    <row r="1236" spans="1:8" ht="15" customHeight="1"/>
    <row r="1237" spans="1:8" ht="15" customHeight="1"/>
    <row r="1238" spans="1:8" ht="15" customHeight="1">
      <c r="H1238" s="602" t="s">
        <v>332</v>
      </c>
    </row>
    <row r="1239" spans="1:8" ht="15" customHeight="1">
      <c r="H1239" s="602" t="s">
        <v>333</v>
      </c>
    </row>
    <row r="1240" spans="1:8" ht="15.75">
      <c r="H1240" s="602"/>
    </row>
    <row r="1241" spans="1:8" ht="15.75">
      <c r="H1241" s="602"/>
    </row>
    <row r="1242" spans="1:8" ht="15.75">
      <c r="H1242" s="602"/>
    </row>
    <row r="1243" spans="1:8">
      <c r="H1243" s="603" t="s">
        <v>334</v>
      </c>
    </row>
    <row r="1244" spans="1:8" ht="15.75">
      <c r="H1244" s="602"/>
    </row>
    <row r="1248" spans="1:8" ht="15.75">
      <c r="H1248" s="602"/>
    </row>
    <row r="1249" spans="1:8" ht="15.75">
      <c r="H1249" s="602"/>
    </row>
    <row r="1250" spans="1:8" ht="15.75">
      <c r="H1250" s="602"/>
    </row>
    <row r="1251" spans="1:8" ht="15.75">
      <c r="H1251" s="602"/>
    </row>
    <row r="1252" spans="1:8" ht="16.5">
      <c r="A1252" s="580" t="s">
        <v>324</v>
      </c>
      <c r="B1252" s="581" t="s">
        <v>377</v>
      </c>
      <c r="C1252" s="577"/>
      <c r="D1252" s="577"/>
      <c r="F1252" s="582"/>
      <c r="G1252" s="579"/>
    </row>
    <row r="1253" spans="1:8">
      <c r="A1253" s="583" t="s">
        <v>325</v>
      </c>
      <c r="B1253" s="584" t="s">
        <v>326</v>
      </c>
      <c r="C1253" s="585" t="s">
        <v>327</v>
      </c>
      <c r="D1253" s="584" t="s">
        <v>328</v>
      </c>
      <c r="E1253" s="584" t="s">
        <v>329</v>
      </c>
      <c r="F1253" s="584" t="s">
        <v>330</v>
      </c>
      <c r="G1253" s="833" t="s">
        <v>331</v>
      </c>
      <c r="H1253" s="834"/>
    </row>
    <row r="1254" spans="1:8" ht="26.25" customHeight="1">
      <c r="A1254" s="606">
        <v>40</v>
      </c>
      <c r="B1254" s="658" t="str">
        <f>VLOOKUP(A1254,JADWAL,4,FALSE)</f>
        <v>SOSIOLOGI HUKUM ISLAM</v>
      </c>
      <c r="C1254" s="658" t="str">
        <f>VLOOKUP(A1254,JADWAL,2,FALSE)</f>
        <v>HK - 2A</v>
      </c>
      <c r="D1254" s="658" t="str">
        <f t="shared" ref="D1254" si="367">VLOOKUP(A1254,JADWAL,9,FALSE)</f>
        <v>Sabtu</v>
      </c>
      <c r="E1254" s="782" t="str">
        <f t="shared" ref="E1254" si="368">VLOOKUP(A1254,JADWAL,10,FALSE)</f>
        <v>08.00 - 10.00</v>
      </c>
      <c r="F1254" s="659" t="str">
        <f t="shared" ref="F1254" si="369">VLOOKUP(A1254,JADWAL,11,FALSE)</f>
        <v>R16</v>
      </c>
      <c r="G1254" s="657" t="str">
        <f>VLOOKUP(A1254,JADWAL,6,FALSE)</f>
        <v>Dr. H. Pujiono, M.Ag.</v>
      </c>
      <c r="H1254" s="660" t="str">
        <f>VLOOKUP(A1254,JADWAL,7,FALSE)</f>
        <v>Prof. Dr. M. Noor Harisuddin, M.Fil.I.</v>
      </c>
    </row>
    <row r="1255" spans="1:8" ht="15" customHeight="1"/>
    <row r="1256" spans="1:8" ht="15" customHeight="1"/>
    <row r="1257" spans="1:8" ht="15" customHeight="1"/>
    <row r="1258" spans="1:8" ht="15" customHeight="1"/>
    <row r="1259" spans="1:8" ht="15" customHeight="1">
      <c r="H1259" s="602" t="s">
        <v>332</v>
      </c>
    </row>
    <row r="1260" spans="1:8" ht="15" customHeight="1">
      <c r="H1260" s="602" t="s">
        <v>333</v>
      </c>
    </row>
    <row r="1261" spans="1:8" ht="15.75">
      <c r="H1261" s="602"/>
    </row>
    <row r="1262" spans="1:8" ht="15.75">
      <c r="H1262" s="602"/>
    </row>
    <row r="1263" spans="1:8" ht="15.75">
      <c r="H1263" s="602"/>
    </row>
    <row r="1264" spans="1:8">
      <c r="H1264" s="603" t="s">
        <v>334</v>
      </c>
    </row>
    <row r="1265" spans="1:8" ht="15.75">
      <c r="H1265" s="602"/>
    </row>
    <row r="1269" spans="1:8" ht="15.75">
      <c r="H1269" s="602"/>
    </row>
    <row r="1270" spans="1:8" ht="15.75">
      <c r="H1270" s="602"/>
    </row>
    <row r="1271" spans="1:8" ht="15.75">
      <c r="H1271" s="602"/>
    </row>
    <row r="1272" spans="1:8" ht="15.75">
      <c r="H1272" s="602"/>
    </row>
    <row r="1273" spans="1:8" ht="15.75">
      <c r="H1273" s="602"/>
    </row>
    <row r="1274" spans="1:8" ht="15.75">
      <c r="H1274" s="602"/>
    </row>
    <row r="1275" spans="1:8" ht="15.75">
      <c r="H1275" s="602"/>
    </row>
    <row r="1276" spans="1:8" ht="16.5">
      <c r="A1276" s="580" t="s">
        <v>324</v>
      </c>
      <c r="B1276" s="581" t="s">
        <v>234</v>
      </c>
      <c r="C1276" s="577"/>
      <c r="D1276" s="577"/>
      <c r="F1276" s="582"/>
      <c r="G1276" s="579"/>
    </row>
    <row r="1277" spans="1:8">
      <c r="A1277" s="583" t="s">
        <v>325</v>
      </c>
      <c r="B1277" s="584" t="s">
        <v>326</v>
      </c>
      <c r="C1277" s="585" t="s">
        <v>327</v>
      </c>
      <c r="D1277" s="584" t="s">
        <v>328</v>
      </c>
      <c r="E1277" s="584" t="s">
        <v>329</v>
      </c>
      <c r="F1277" s="584" t="s">
        <v>330</v>
      </c>
      <c r="G1277" s="833" t="s">
        <v>331</v>
      </c>
      <c r="H1277" s="834"/>
    </row>
    <row r="1278" spans="1:8" ht="21" customHeight="1">
      <c r="A1278" s="606">
        <v>58</v>
      </c>
      <c r="B1278" s="609" t="str">
        <f>VLOOKUP(A1278,JADWAL,4,FALSE)</f>
        <v>Lembaga Keuangan Syariah</v>
      </c>
      <c r="C1278" s="609" t="str">
        <f>VLOOKUP(A1278,JADWAL,2,FALSE)</f>
        <v>ES - 2B</v>
      </c>
      <c r="D1278" s="609" t="str">
        <f t="shared" ref="D1278:D1281" si="370">VLOOKUP(A1278,JADWAL,9,FALSE)</f>
        <v>Sabtu</v>
      </c>
      <c r="E1278" s="609" t="str">
        <f t="shared" ref="E1278:E1281" si="371">VLOOKUP(A1278,JADWAL,10,FALSE)</f>
        <v>10.15 - 12.15</v>
      </c>
      <c r="F1278" s="610" t="str">
        <f t="shared" ref="F1278:F1281" si="372">VLOOKUP(A1278,JADWAL,11,FALSE)</f>
        <v>RU23</v>
      </c>
      <c r="G1278" s="609" t="str">
        <f>VLOOKUP(A1278,JADWAL,6,FALSE)</f>
        <v>Dr. Abdul Wadud Nafis, M.E.I.</v>
      </c>
      <c r="H1278" s="667" t="str">
        <f>VLOOKUP(A1278,JADWAL,7,FALSE)</f>
        <v>Dr. Moch. Chotib, MM.</v>
      </c>
    </row>
    <row r="1279" spans="1:8" ht="21" customHeight="1">
      <c r="A1279" s="606">
        <v>63</v>
      </c>
      <c r="B1279" s="614" t="str">
        <f>VLOOKUP(A1279,JADWAL,4,FALSE)</f>
        <v>Manajemen Perbankan Islam</v>
      </c>
      <c r="C1279" s="614" t="str">
        <f>VLOOKUP(A1279,JADWAL,2,FALSE)</f>
        <v>ES - 2C</v>
      </c>
      <c r="D1279" s="614" t="str">
        <f t="shared" si="370"/>
        <v>Sabtu</v>
      </c>
      <c r="E1279" s="777" t="str">
        <f t="shared" si="371"/>
        <v>08.00 - 10.00</v>
      </c>
      <c r="F1279" s="615" t="str">
        <f t="shared" si="372"/>
        <v>RU24</v>
      </c>
      <c r="G1279" s="614" t="str">
        <f>VLOOKUP(A1279,JADWAL,6,FALSE)</f>
        <v>Dr. H. Misbahul Munir, MM.</v>
      </c>
      <c r="H1279" s="668" t="s">
        <v>378</v>
      </c>
    </row>
    <row r="1280" spans="1:8" ht="21" customHeight="1">
      <c r="A1280" s="606">
        <v>77</v>
      </c>
      <c r="B1280" s="614" t="str">
        <f t="shared" ref="B1280:B1281" si="373">VLOOKUP(A1280,JADWAL,4,FALSE)</f>
        <v>PENGEMBANGAN BAHAN AJAR MATEMATIKA MI</v>
      </c>
      <c r="C1280" s="614" t="str">
        <f t="shared" ref="C1280:C1281" si="374">VLOOKUP(A1280,JADWAL,2,FALSE)</f>
        <v>PGMI - 2</v>
      </c>
      <c r="D1280" s="614" t="str">
        <f t="shared" si="370"/>
        <v>Sabtu</v>
      </c>
      <c r="E1280" s="777" t="str">
        <f t="shared" si="371"/>
        <v>13.00 - 15.00</v>
      </c>
      <c r="F1280" s="615" t="str">
        <f t="shared" si="372"/>
        <v>R25</v>
      </c>
      <c r="G1280" s="614" t="str">
        <f t="shared" ref="G1280:G1281" si="375">VLOOKUP(A1280,JADWAL,6,FALSE)</f>
        <v>Dr. Susanto, M.Pd.</v>
      </c>
      <c r="H1280" s="668" t="str">
        <f t="shared" ref="H1280:H1281" si="376">VLOOKUP(A1280,JADWAL,7,FALSE)</f>
        <v>Dr. Umi Farihah, MM., M.Pd.</v>
      </c>
    </row>
    <row r="1281" spans="1:8" ht="21" customHeight="1">
      <c r="A1281" s="606">
        <v>81</v>
      </c>
      <c r="B1281" s="619" t="str">
        <f t="shared" si="373"/>
        <v>Dirosatul Ahadits/Studi Hadits</v>
      </c>
      <c r="C1281" s="619" t="str">
        <f t="shared" si="374"/>
        <v>PBA - 2</v>
      </c>
      <c r="D1281" s="619" t="str">
        <f t="shared" si="370"/>
        <v>Jumat</v>
      </c>
      <c r="E1281" s="778" t="str">
        <f t="shared" si="371"/>
        <v>18.30 - 20.30</v>
      </c>
      <c r="F1281" s="620" t="str">
        <f t="shared" si="372"/>
        <v>RU21</v>
      </c>
      <c r="G1281" s="619" t="str">
        <f t="shared" si="375"/>
        <v>Dr. H. Rafid Abbas, MA.</v>
      </c>
      <c r="H1281" s="669" t="str">
        <f t="shared" si="376"/>
        <v>Dr. H. Faisol Nasar Bin Madi, MA.</v>
      </c>
    </row>
    <row r="1282" spans="1:8" ht="15" customHeight="1"/>
    <row r="1283" spans="1:8" ht="15" customHeight="1"/>
    <row r="1284" spans="1:8" ht="15" customHeight="1"/>
    <row r="1285" spans="1:8" ht="15" customHeight="1"/>
    <row r="1286" spans="1:8" ht="15" customHeight="1">
      <c r="H1286" s="602" t="s">
        <v>332</v>
      </c>
    </row>
    <row r="1287" spans="1:8" ht="15" customHeight="1">
      <c r="H1287" s="602" t="s">
        <v>333</v>
      </c>
    </row>
    <row r="1288" spans="1:8" ht="15.75">
      <c r="H1288" s="602"/>
    </row>
    <row r="1289" spans="1:8" ht="15.75">
      <c r="H1289" s="602"/>
    </row>
    <row r="1290" spans="1:8" ht="15.75">
      <c r="H1290" s="602"/>
    </row>
    <row r="1291" spans="1:8">
      <c r="H1291" s="603" t="s">
        <v>334</v>
      </c>
    </row>
    <row r="1292" spans="1:8" ht="15.75">
      <c r="H1292" s="602"/>
    </row>
    <row r="1298" spans="1:8" ht="15.75">
      <c r="H1298" s="602"/>
    </row>
    <row r="1299" spans="1:8" ht="15.75">
      <c r="H1299" s="602"/>
    </row>
    <row r="1300" spans="1:8" ht="16.5">
      <c r="A1300" s="580" t="s">
        <v>324</v>
      </c>
      <c r="B1300" s="581" t="s">
        <v>379</v>
      </c>
      <c r="C1300" s="577"/>
      <c r="D1300" s="577"/>
      <c r="F1300" s="582"/>
      <c r="G1300" s="579"/>
    </row>
    <row r="1301" spans="1:8">
      <c r="A1301" s="583" t="s">
        <v>325</v>
      </c>
      <c r="B1301" s="584" t="s">
        <v>326</v>
      </c>
      <c r="C1301" s="585" t="s">
        <v>327</v>
      </c>
      <c r="D1301" s="584" t="s">
        <v>328</v>
      </c>
      <c r="E1301" s="584" t="s">
        <v>329</v>
      </c>
      <c r="F1301" s="584" t="s">
        <v>330</v>
      </c>
      <c r="G1301" s="833" t="s">
        <v>331</v>
      </c>
      <c r="H1301" s="834"/>
    </row>
    <row r="1302" spans="1:8" ht="19.5" customHeight="1">
      <c r="A1302" s="606">
        <v>75</v>
      </c>
      <c r="B1302" s="587" t="str">
        <f>VLOOKUP(A1302,JADWAL,4,FALSE)</f>
        <v>STUDI HADITS</v>
      </c>
      <c r="C1302" s="588" t="str">
        <f>VLOOKUP(A1302,JADWAL,2,FALSE)</f>
        <v>PGMI - 2</v>
      </c>
      <c r="D1302" s="588" t="str">
        <f t="shared" ref="D1302:D1303" si="377">VLOOKUP(A1302,JADWAL,9,FALSE)</f>
        <v>Sabtu</v>
      </c>
      <c r="E1302" s="771" t="str">
        <f t="shared" ref="E1302:E1303" si="378">VLOOKUP(A1302,JADWAL,10,FALSE)</f>
        <v>08.00 - 10.00</v>
      </c>
      <c r="F1302" s="671" t="str">
        <f t="shared" ref="F1302:F1303" si="379">VLOOKUP(A1302,JADWAL,11,FALSE)</f>
        <v>R25</v>
      </c>
      <c r="G1302" s="587" t="str">
        <f>VLOOKUP(A1302,JADWAL,6,FALSE)</f>
        <v>Dr. Uun Yusufa, MA.</v>
      </c>
      <c r="H1302" s="607" t="str">
        <f>VLOOKUP(A1302,JADWAL,7,FALSE)</f>
        <v>Dr. Syafruddin Edi Wibowo, M.Ag.</v>
      </c>
    </row>
    <row r="1303" spans="1:8" ht="25.5">
      <c r="A1303" s="606">
        <v>27</v>
      </c>
      <c r="B1303" s="597" t="str">
        <f>VLOOKUP(A1303,JADWAL,4,FALSE)</f>
        <v>Metodologi Penelitian Pendidikan Agama Islam</v>
      </c>
      <c r="C1303" s="598" t="str">
        <f>VLOOKUP(A1303,JADWAL,2,FALSE)</f>
        <v>PAI - 2B</v>
      </c>
      <c r="D1303" s="598" t="str">
        <f t="shared" si="377"/>
        <v>Jumat</v>
      </c>
      <c r="E1303" s="773" t="str">
        <f t="shared" si="378"/>
        <v>18:30 - 20:30</v>
      </c>
      <c r="F1303" s="672" t="str">
        <f t="shared" si="379"/>
        <v>R14</v>
      </c>
      <c r="G1303" s="597" t="str">
        <f>VLOOKUP(A1303,JADWAL,6,FALSE)</f>
        <v>Dr. M. Khusna Amal, S.Ag., Msi.</v>
      </c>
      <c r="H1303" s="605" t="s">
        <v>168</v>
      </c>
    </row>
    <row r="1304" spans="1:8" ht="15" customHeight="1"/>
    <row r="1305" spans="1:8" ht="15" customHeight="1"/>
    <row r="1306" spans="1:8" ht="15" customHeight="1"/>
    <row r="1307" spans="1:8" ht="15" customHeight="1"/>
    <row r="1308" spans="1:8" ht="15" customHeight="1">
      <c r="H1308" s="602" t="s">
        <v>332</v>
      </c>
    </row>
    <row r="1309" spans="1:8" ht="15" customHeight="1">
      <c r="H1309" s="602" t="s">
        <v>333</v>
      </c>
    </row>
    <row r="1310" spans="1:8" ht="15.75">
      <c r="H1310" s="602"/>
    </row>
    <row r="1311" spans="1:8" ht="15.75">
      <c r="H1311" s="602"/>
    </row>
    <row r="1312" spans="1:8" ht="15.75">
      <c r="H1312" s="602"/>
    </row>
    <row r="1313" spans="1:8">
      <c r="H1313" s="603" t="s">
        <v>334</v>
      </c>
    </row>
    <row r="1314" spans="1:8" ht="15.75">
      <c r="H1314" s="602"/>
    </row>
    <row r="1318" spans="1:8" ht="15.75">
      <c r="H1318" s="602"/>
    </row>
    <row r="1319" spans="1:8" ht="15.75">
      <c r="H1319" s="602"/>
    </row>
    <row r="1320" spans="1:8" ht="15.75">
      <c r="H1320" s="602"/>
    </row>
    <row r="1321" spans="1:8" ht="15.75">
      <c r="H1321" s="602"/>
    </row>
    <row r="1322" spans="1:8" ht="15.75">
      <c r="H1322" s="602"/>
    </row>
    <row r="1323" spans="1:8" ht="15.75">
      <c r="H1323" s="602"/>
    </row>
    <row r="1324" spans="1:8" ht="16.5">
      <c r="A1324" s="580" t="s">
        <v>324</v>
      </c>
      <c r="B1324" s="581" t="s">
        <v>380</v>
      </c>
      <c r="C1324" s="577"/>
      <c r="D1324" s="577"/>
      <c r="F1324" s="582"/>
      <c r="G1324" s="579"/>
    </row>
    <row r="1325" spans="1:8">
      <c r="A1325" s="583" t="s">
        <v>325</v>
      </c>
      <c r="B1325" s="584" t="s">
        <v>326</v>
      </c>
      <c r="C1325" s="585" t="s">
        <v>327</v>
      </c>
      <c r="D1325" s="584" t="s">
        <v>328</v>
      </c>
      <c r="E1325" s="584" t="s">
        <v>329</v>
      </c>
      <c r="F1325" s="584" t="s">
        <v>330</v>
      </c>
      <c r="G1325" s="833" t="s">
        <v>331</v>
      </c>
      <c r="H1325" s="834"/>
    </row>
    <row r="1326" spans="1:8">
      <c r="A1326" s="606">
        <v>112</v>
      </c>
      <c r="B1326" s="657" t="e">
        <f t="shared" ref="B1326" si="380">VLOOKUP(A1326,JADWAL,4,FALSE)</f>
        <v>#N/A</v>
      </c>
      <c r="C1326" s="658" t="e">
        <f t="shared" ref="C1326" si="381">VLOOKUP(A1326,JADWAL,2,FALSE)</f>
        <v>#N/A</v>
      </c>
      <c r="D1326" s="658" t="e">
        <f t="shared" ref="D1326" si="382">VLOOKUP(A1326,JADWAL,9,FALSE)</f>
        <v>#N/A</v>
      </c>
      <c r="E1326" s="658" t="e">
        <f t="shared" ref="E1326" si="383">VLOOKUP(A1326,JADWAL,10,FALSE)</f>
        <v>#N/A</v>
      </c>
      <c r="F1326" s="659" t="e">
        <f t="shared" ref="F1326" si="384">VLOOKUP(A1326,JADWAL,11,FALSE)</f>
        <v>#N/A</v>
      </c>
      <c r="G1326" s="657" t="e">
        <f t="shared" ref="G1326" si="385">VLOOKUP(A1326,JADWAL,6,FALSE)</f>
        <v>#N/A</v>
      </c>
      <c r="H1326" s="660" t="e">
        <f t="shared" ref="H1326" si="386">VLOOKUP(A1326,JADWAL,7,FALSE)</f>
        <v>#N/A</v>
      </c>
    </row>
    <row r="1327" spans="1:8" ht="15" customHeight="1"/>
    <row r="1328" spans="1:8" ht="15" customHeight="1"/>
    <row r="1329" spans="8:8" ht="15" customHeight="1"/>
    <row r="1330" spans="8:8" ht="15" customHeight="1"/>
    <row r="1331" spans="8:8" ht="15" customHeight="1">
      <c r="H1331" s="602" t="s">
        <v>332</v>
      </c>
    </row>
    <row r="1332" spans="8:8" ht="15" customHeight="1">
      <c r="H1332" s="602" t="s">
        <v>333</v>
      </c>
    </row>
    <row r="1333" spans="8:8" ht="15.75">
      <c r="H1333" s="602"/>
    </row>
    <row r="1334" spans="8:8" ht="15.75">
      <c r="H1334" s="602"/>
    </row>
    <row r="1335" spans="8:8" ht="15.75">
      <c r="H1335" s="602"/>
    </row>
    <row r="1336" spans="8:8">
      <c r="H1336" s="603" t="s">
        <v>334</v>
      </c>
    </row>
    <row r="1337" spans="8:8" ht="15.75">
      <c r="H1337" s="602"/>
    </row>
    <row r="1341" spans="8:8" ht="15.75">
      <c r="H1341" s="602"/>
    </row>
    <row r="1342" spans="8:8" ht="15.75">
      <c r="H1342" s="602"/>
    </row>
    <row r="1343" spans="8:8" ht="15.75">
      <c r="H1343" s="602"/>
    </row>
    <row r="1344" spans="8:8" ht="15.75">
      <c r="H1344" s="602"/>
    </row>
    <row r="1345" spans="1:8" ht="15.75">
      <c r="H1345" s="602"/>
    </row>
    <row r="1346" spans="1:8" ht="15.75">
      <c r="H1346" s="602"/>
    </row>
    <row r="1347" spans="1:8" ht="15.75">
      <c r="H1347" s="602"/>
    </row>
    <row r="1348" spans="1:8" ht="16.5">
      <c r="A1348" s="580" t="s">
        <v>324</v>
      </c>
      <c r="B1348" s="581" t="s">
        <v>381</v>
      </c>
      <c r="C1348" s="577"/>
      <c r="D1348" s="577"/>
      <c r="F1348" s="582"/>
      <c r="G1348" s="579"/>
    </row>
    <row r="1349" spans="1:8">
      <c r="A1349" s="583" t="s">
        <v>325</v>
      </c>
      <c r="B1349" s="584" t="s">
        <v>326</v>
      </c>
      <c r="C1349" s="585" t="s">
        <v>327</v>
      </c>
      <c r="D1349" s="584" t="s">
        <v>328</v>
      </c>
      <c r="E1349" s="584" t="s">
        <v>329</v>
      </c>
      <c r="F1349" s="584" t="s">
        <v>330</v>
      </c>
      <c r="G1349" s="833" t="s">
        <v>331</v>
      </c>
      <c r="H1349" s="834"/>
    </row>
    <row r="1350" spans="1:8">
      <c r="A1350" s="606">
        <v>18</v>
      </c>
      <c r="B1350" s="587" t="str">
        <f>VLOOKUP(A1350,JADWAL,4,FALSE)</f>
        <v>TESIS</v>
      </c>
      <c r="C1350" s="588" t="str">
        <f>VLOOKUP(A1350,JADWAL,2,FALSE)</f>
        <v>MPI - 2C</v>
      </c>
      <c r="D1350" s="588" t="str">
        <f t="shared" ref="D1350:D1351" si="387">VLOOKUP(A1350,JADWAL,9,FALSE)</f>
        <v>Sabtu</v>
      </c>
      <c r="E1350" s="588" t="str">
        <f t="shared" ref="E1350:E1351" si="388">VLOOKUP(A1350,JADWAL,10,FALSE)</f>
        <v>13.00 - 15.00</v>
      </c>
      <c r="F1350" s="589" t="str">
        <f t="shared" ref="F1350:F1351" si="389">VLOOKUP(A1350,JADWAL,11,FALSE)</f>
        <v>R12</v>
      </c>
      <c r="G1350" s="587" t="str">
        <f>VLOOKUP(A1350,JADWAL,6,FALSE)</f>
        <v>Kaprodi</v>
      </c>
      <c r="H1350" s="607" t="str">
        <f>VLOOKUP(A1350,JADWAL,7,FALSE)</f>
        <v>Kaprodi</v>
      </c>
    </row>
    <row r="1351" spans="1:8">
      <c r="A1351" s="606">
        <v>23</v>
      </c>
      <c r="B1351" s="597" t="str">
        <f>VLOOKUP(A1351,JADWAL,4,FALSE)</f>
        <v>Kepemimpinan Pendidikan Islam</v>
      </c>
      <c r="C1351" s="598" t="str">
        <f>VLOOKUP(A1351,JADWAL,2,FALSE)</f>
        <v>PAI - 2A</v>
      </c>
      <c r="D1351" s="598" t="str">
        <f t="shared" si="387"/>
        <v>Kamis</v>
      </c>
      <c r="E1351" s="773" t="str">
        <f t="shared" si="388"/>
        <v>13:30 - 15:30</v>
      </c>
      <c r="F1351" s="599" t="str">
        <f t="shared" si="389"/>
        <v>R15</v>
      </c>
      <c r="G1351" s="597" t="str">
        <f>VLOOKUP(A1351,JADWAL,6,FALSE)</f>
        <v>Prof. Dr. H. Moh. Khusnuridlo, M.Pd.</v>
      </c>
      <c r="H1351" s="605" t="str">
        <f>VLOOKUP(A1351,JADWAL,7,FALSE)</f>
        <v>Dr. H. Abd. Muis, M.M.</v>
      </c>
    </row>
    <row r="1352" spans="1:8" ht="15" customHeight="1"/>
    <row r="1353" spans="1:8" ht="15" customHeight="1"/>
    <row r="1354" spans="1:8" ht="15" customHeight="1"/>
    <row r="1355" spans="1:8" ht="15" customHeight="1"/>
    <row r="1356" spans="1:8" ht="15" customHeight="1">
      <c r="H1356" s="602" t="s">
        <v>332</v>
      </c>
    </row>
    <row r="1357" spans="1:8" ht="15" customHeight="1">
      <c r="H1357" s="602" t="s">
        <v>333</v>
      </c>
    </row>
    <row r="1358" spans="1:8" ht="15.75">
      <c r="H1358" s="602"/>
    </row>
    <row r="1359" spans="1:8" ht="15.75">
      <c r="H1359" s="602"/>
    </row>
    <row r="1360" spans="1:8" ht="15.75">
      <c r="H1360" s="602"/>
    </row>
    <row r="1361" spans="1:8">
      <c r="H1361" s="603" t="s">
        <v>334</v>
      </c>
    </row>
    <row r="1362" spans="1:8" ht="15.75">
      <c r="H1362" s="602"/>
    </row>
    <row r="1366" spans="1:8" ht="15.75">
      <c r="H1366" s="602"/>
    </row>
    <row r="1367" spans="1:8" ht="15.75">
      <c r="H1367" s="602"/>
    </row>
    <row r="1368" spans="1:8" ht="15.75">
      <c r="H1368" s="602"/>
    </row>
    <row r="1369" spans="1:8" ht="15.75">
      <c r="H1369" s="602"/>
    </row>
    <row r="1370" spans="1:8" ht="15.75">
      <c r="H1370" s="602"/>
    </row>
    <row r="1371" spans="1:8" ht="15.75">
      <c r="H1371" s="602"/>
    </row>
    <row r="1372" spans="1:8" ht="16.5">
      <c r="A1372" s="580" t="s">
        <v>324</v>
      </c>
      <c r="B1372" s="581" t="s">
        <v>382</v>
      </c>
      <c r="C1372" s="577"/>
      <c r="D1372" s="577"/>
      <c r="F1372" s="582"/>
      <c r="G1372" s="579"/>
    </row>
    <row r="1373" spans="1:8">
      <c r="A1373" s="583" t="s">
        <v>325</v>
      </c>
      <c r="B1373" s="584" t="s">
        <v>326</v>
      </c>
      <c r="C1373" s="585" t="s">
        <v>327</v>
      </c>
      <c r="D1373" s="584" t="s">
        <v>328</v>
      </c>
      <c r="E1373" s="584" t="s">
        <v>329</v>
      </c>
      <c r="F1373" s="584" t="s">
        <v>330</v>
      </c>
      <c r="G1373" s="833" t="s">
        <v>331</v>
      </c>
      <c r="H1373" s="834"/>
    </row>
    <row r="1374" spans="1:8" ht="25.5" customHeight="1">
      <c r="A1374" s="606">
        <v>2</v>
      </c>
      <c r="B1374" s="658" t="str">
        <f>VLOOKUP(A1374,JADWAL,4,FALSE)</f>
        <v>Manajemen Kurikulum dan Pembelajaran</v>
      </c>
      <c r="C1374" s="658" t="str">
        <f>VLOOKUP(A1374,JADWAL,2,FALSE)</f>
        <v>MPI - 2A</v>
      </c>
      <c r="D1374" s="658" t="str">
        <f t="shared" ref="D1374" si="390">VLOOKUP(A1374,JADWAL,9,FALSE)</f>
        <v>Selasa</v>
      </c>
      <c r="E1374" s="782" t="str">
        <f t="shared" ref="E1374" si="391">VLOOKUP(A1374,JADWAL,10,FALSE)</f>
        <v>15.45 - 17.45</v>
      </c>
      <c r="F1374" s="659" t="str">
        <f t="shared" ref="F1374" si="392">VLOOKUP(A1374,JADWAL,11,FALSE)</f>
        <v>R16</v>
      </c>
      <c r="G1374" s="657" t="str">
        <f>VLOOKUP(A1374,JADWAL,6,FALSE)</f>
        <v>Prof. Dr. Hj. Titiek Rohanah Hidayati, M.Pd.</v>
      </c>
      <c r="H1374" s="660" t="str">
        <f>VLOOKUP(A1374,JADWAL,7,FALSE)</f>
        <v>Dr. H. Hadi Purnomo, M.Pd.</v>
      </c>
    </row>
    <row r="1375" spans="1:8" ht="15" customHeight="1"/>
    <row r="1376" spans="1:8" ht="15" customHeight="1"/>
    <row r="1377" spans="8:8" ht="15" customHeight="1"/>
    <row r="1378" spans="8:8" ht="15" customHeight="1"/>
    <row r="1379" spans="8:8" ht="15" customHeight="1">
      <c r="H1379" s="602" t="s">
        <v>332</v>
      </c>
    </row>
    <row r="1380" spans="8:8" ht="15" customHeight="1">
      <c r="H1380" s="602" t="s">
        <v>333</v>
      </c>
    </row>
    <row r="1381" spans="8:8" ht="15.75">
      <c r="H1381" s="602"/>
    </row>
    <row r="1382" spans="8:8" ht="15.75">
      <c r="H1382" s="602"/>
    </row>
    <row r="1383" spans="8:8" ht="15.75">
      <c r="H1383" s="602"/>
    </row>
    <row r="1384" spans="8:8">
      <c r="H1384" s="603" t="s">
        <v>334</v>
      </c>
    </row>
    <row r="1385" spans="8:8" ht="15.75">
      <c r="H1385" s="602"/>
    </row>
    <row r="1389" spans="8:8" ht="15.75">
      <c r="H1389" s="602"/>
    </row>
    <row r="1390" spans="8:8" ht="15.75">
      <c r="H1390" s="602"/>
    </row>
    <row r="1391" spans="8:8" ht="15.75">
      <c r="H1391" s="602"/>
    </row>
    <row r="1392" spans="8:8" ht="15.75">
      <c r="H1392" s="602"/>
    </row>
    <row r="1393" spans="1:8" ht="15.75">
      <c r="H1393" s="602"/>
    </row>
    <row r="1394" spans="1:8" ht="15.75">
      <c r="H1394" s="602"/>
    </row>
    <row r="1395" spans="1:8" ht="15.75">
      <c r="H1395" s="602"/>
    </row>
    <row r="1396" spans="1:8" ht="16.5">
      <c r="A1396" s="580" t="s">
        <v>324</v>
      </c>
      <c r="B1396" s="581" t="s">
        <v>383</v>
      </c>
      <c r="C1396" s="577"/>
      <c r="D1396" s="577"/>
      <c r="F1396" s="582"/>
      <c r="G1396" s="579"/>
    </row>
    <row r="1397" spans="1:8">
      <c r="A1397" s="583" t="s">
        <v>325</v>
      </c>
      <c r="B1397" s="584" t="s">
        <v>326</v>
      </c>
      <c r="C1397" s="585" t="s">
        <v>327</v>
      </c>
      <c r="D1397" s="584" t="s">
        <v>328</v>
      </c>
      <c r="E1397" s="584" t="s">
        <v>329</v>
      </c>
      <c r="F1397" s="584" t="s">
        <v>330</v>
      </c>
      <c r="G1397" s="833" t="s">
        <v>331</v>
      </c>
      <c r="H1397" s="834"/>
    </row>
    <row r="1398" spans="1:8">
      <c r="A1398" s="606">
        <v>66</v>
      </c>
      <c r="B1398" s="608" t="str">
        <f t="shared" ref="B1398:B1399" si="393">VLOOKUP(A1398,JADWAL,4,FALSE)</f>
        <v>Filsafat dan Etika Komunikasi</v>
      </c>
      <c r="C1398" s="609" t="str">
        <f t="shared" ref="C1398:C1399" si="394">VLOOKUP(A1398,JADWAL,2,FALSE)</f>
        <v>KPI - 2</v>
      </c>
      <c r="D1398" s="609" t="str">
        <f t="shared" ref="D1398:D1399" si="395">VLOOKUP(A1398,JADWAL,9,FALSE)</f>
        <v>JUMAT</v>
      </c>
      <c r="E1398" s="776" t="str">
        <f t="shared" ref="E1398:E1399" si="396">VLOOKUP(A1398,JADWAL,10,FALSE)</f>
        <v>13.30 - 15.30</v>
      </c>
      <c r="F1398" s="610" t="str">
        <f t="shared" ref="F1398:F1399" si="397">VLOOKUP(A1398,JADWAL,11,FALSE)</f>
        <v>R24</v>
      </c>
      <c r="G1398" s="608" t="str">
        <f t="shared" ref="G1398:G1399" si="398">VLOOKUP(A1398,JADWAL,6,FALSE)</f>
        <v>Dr. Fawaizul Umam, M.Ag.</v>
      </c>
      <c r="H1398" s="645" t="str">
        <f t="shared" ref="H1398:H1399" si="399">VLOOKUP(A1398,JADWAL,7,FALSE)</f>
        <v>Dr. Ahidul Asror, M.Ag.</v>
      </c>
    </row>
    <row r="1399" spans="1:8" ht="25.5" customHeight="1">
      <c r="A1399" s="606">
        <v>67</v>
      </c>
      <c r="B1399" s="618" t="str">
        <f t="shared" si="393"/>
        <v>Studi Al - Quran</v>
      </c>
      <c r="C1399" s="619" t="str">
        <f t="shared" si="394"/>
        <v>KPI - 2</v>
      </c>
      <c r="D1399" s="619" t="str">
        <f t="shared" si="395"/>
        <v>JUMAT</v>
      </c>
      <c r="E1399" s="778" t="str">
        <f t="shared" si="396"/>
        <v>15.45 - 17.45</v>
      </c>
      <c r="F1399" s="620" t="str">
        <f t="shared" si="397"/>
        <v>R24</v>
      </c>
      <c r="G1399" s="618" t="str">
        <f t="shared" si="398"/>
        <v>Dr. Syafruddin Edi Wibowo, M.Ag.</v>
      </c>
      <c r="H1399" s="621" t="str">
        <f t="shared" si="399"/>
        <v>Dr. H. Faisol Nasar bin Madi, MA.</v>
      </c>
    </row>
    <row r="1400" spans="1:8" ht="15" customHeight="1"/>
    <row r="1401" spans="1:8" ht="15" customHeight="1"/>
    <row r="1402" spans="1:8" ht="15" customHeight="1"/>
    <row r="1403" spans="1:8" ht="15" customHeight="1"/>
    <row r="1404" spans="1:8" ht="15" customHeight="1">
      <c r="H1404" s="602" t="s">
        <v>332</v>
      </c>
    </row>
    <row r="1405" spans="1:8" ht="15" customHeight="1">
      <c r="H1405" s="602" t="s">
        <v>333</v>
      </c>
    </row>
    <row r="1406" spans="1:8" ht="15.75">
      <c r="H1406" s="602"/>
    </row>
    <row r="1407" spans="1:8" ht="15.75">
      <c r="H1407" s="602"/>
    </row>
    <row r="1408" spans="1:8" ht="15.75">
      <c r="H1408" s="602"/>
    </row>
    <row r="1409" spans="1:8">
      <c r="H1409" s="603" t="s">
        <v>334</v>
      </c>
    </row>
    <row r="1410" spans="1:8" ht="15.75">
      <c r="H1410" s="602"/>
    </row>
    <row r="1414" spans="1:8" ht="15.75">
      <c r="H1414" s="602"/>
    </row>
    <row r="1415" spans="1:8" ht="15.75">
      <c r="H1415" s="602"/>
    </row>
    <row r="1416" spans="1:8" ht="15.75">
      <c r="H1416" s="602"/>
    </row>
    <row r="1417" spans="1:8" ht="15.75">
      <c r="H1417" s="602"/>
    </row>
    <row r="1418" spans="1:8" ht="15.75">
      <c r="H1418" s="602"/>
    </row>
    <row r="1419" spans="1:8" ht="15.75">
      <c r="H1419" s="602"/>
    </row>
    <row r="1420" spans="1:8" ht="16.5">
      <c r="A1420" s="580" t="s">
        <v>324</v>
      </c>
      <c r="B1420" s="581" t="s">
        <v>156</v>
      </c>
      <c r="C1420" s="577"/>
      <c r="D1420" s="577"/>
      <c r="F1420" s="582"/>
      <c r="G1420" s="579"/>
    </row>
    <row r="1421" spans="1:8">
      <c r="A1421" s="583" t="s">
        <v>325</v>
      </c>
      <c r="B1421" s="584" t="s">
        <v>326</v>
      </c>
      <c r="C1421" s="585" t="s">
        <v>327</v>
      </c>
      <c r="D1421" s="584" t="s">
        <v>328</v>
      </c>
      <c r="E1421" s="584" t="s">
        <v>329</v>
      </c>
      <c r="F1421" s="584" t="s">
        <v>330</v>
      </c>
      <c r="G1421" s="833" t="s">
        <v>331</v>
      </c>
      <c r="H1421" s="834"/>
    </row>
    <row r="1422" spans="1:8" ht="24.75" customHeight="1">
      <c r="A1422" s="606">
        <v>32</v>
      </c>
      <c r="B1422" s="609" t="str">
        <f t="shared" ref="B1422:B1423" si="400">VLOOKUP(A1422,JADWAL,4,FALSE)</f>
        <v>Studi Hadits</v>
      </c>
      <c r="C1422" s="609" t="str">
        <f t="shared" ref="C1422:C1423" si="401">VLOOKUP(A1422,JADWAL,2,FALSE)</f>
        <v>PAI - 2C</v>
      </c>
      <c r="D1422" s="609" t="str">
        <f t="shared" ref="D1422:D1423" si="402">VLOOKUP(A1422,JADWAL,9,FALSE)</f>
        <v>Sabtu</v>
      </c>
      <c r="E1422" s="609" t="str">
        <f t="shared" ref="E1422:E1423" si="403">VLOOKUP(A1422,JADWAL,10,FALSE)</f>
        <v>15.15 - 17.15</v>
      </c>
      <c r="F1422" s="610" t="str">
        <f t="shared" ref="F1422:F1423" si="404">VLOOKUP(A1422,JADWAL,11,FALSE)</f>
        <v>R23</v>
      </c>
      <c r="G1422" s="608" t="str">
        <f t="shared" ref="G1422:G1423" si="405">VLOOKUP(A1422,JADWAL,6,FALSE)</f>
        <v>Prof. Dr. H. Mahjuddin, M.Pd.I.</v>
      </c>
      <c r="H1422" s="645" t="str">
        <f t="shared" ref="H1422:H1423" si="406">VLOOKUP(A1422,JADWAL,7,FALSE)</f>
        <v>Dr. H. Rafid Abbas, MA.</v>
      </c>
    </row>
    <row r="1423" spans="1:8" ht="24.75" customHeight="1">
      <c r="A1423" s="606">
        <v>83</v>
      </c>
      <c r="B1423" s="619" t="str">
        <f t="shared" si="400"/>
        <v>Tasmim Manahij Ta'limi al Lughoh al 'Arobiyah wa Binaauha</v>
      </c>
      <c r="C1423" s="619" t="str">
        <f t="shared" si="401"/>
        <v>PBA - 2</v>
      </c>
      <c r="D1423" s="619" t="str">
        <f t="shared" si="402"/>
        <v>Sabtu</v>
      </c>
      <c r="E1423" s="619" t="str">
        <f t="shared" si="403"/>
        <v>10.00 - 12.00</v>
      </c>
      <c r="F1423" s="620" t="str">
        <f t="shared" si="404"/>
        <v>RU21</v>
      </c>
      <c r="G1423" s="618" t="str">
        <f t="shared" si="405"/>
        <v>Dr. Mirwan</v>
      </c>
      <c r="H1423" s="621">
        <f t="shared" si="406"/>
        <v>0</v>
      </c>
    </row>
    <row r="1424" spans="1:8" ht="15" customHeight="1"/>
    <row r="1425" spans="8:8" ht="15" customHeight="1"/>
    <row r="1426" spans="8:8" ht="15" customHeight="1"/>
    <row r="1427" spans="8:8" ht="15" customHeight="1"/>
    <row r="1428" spans="8:8" ht="15" customHeight="1">
      <c r="H1428" s="602" t="s">
        <v>332</v>
      </c>
    </row>
    <row r="1429" spans="8:8" ht="15" customHeight="1">
      <c r="H1429" s="602" t="s">
        <v>333</v>
      </c>
    </row>
    <row r="1430" spans="8:8" ht="15.75">
      <c r="H1430" s="602"/>
    </row>
    <row r="1431" spans="8:8" ht="15.75">
      <c r="H1431" s="602"/>
    </row>
    <row r="1432" spans="8:8" ht="15.75">
      <c r="H1432" s="602"/>
    </row>
    <row r="1433" spans="8:8">
      <c r="H1433" s="603" t="s">
        <v>334</v>
      </c>
    </row>
    <row r="1434" spans="8:8" ht="15.75">
      <c r="H1434" s="602"/>
    </row>
    <row r="1438" spans="8:8" ht="15.75">
      <c r="H1438" s="602"/>
    </row>
    <row r="1439" spans="8:8" ht="15.75">
      <c r="H1439" s="602"/>
    </row>
    <row r="1440" spans="8:8" ht="15.75">
      <c r="H1440" s="602"/>
    </row>
    <row r="1441" spans="1:8" ht="15.75">
      <c r="H1441" s="602"/>
    </row>
    <row r="1442" spans="1:8" ht="15.75">
      <c r="H1442" s="602"/>
    </row>
    <row r="1443" spans="1:8" ht="15.75">
      <c r="H1443" s="602"/>
    </row>
    <row r="1444" spans="1:8" ht="16.5">
      <c r="A1444" s="580" t="s">
        <v>324</v>
      </c>
      <c r="B1444" s="581" t="s">
        <v>242</v>
      </c>
      <c r="C1444" s="577"/>
      <c r="D1444" s="577"/>
      <c r="F1444" s="582"/>
      <c r="G1444" s="579"/>
    </row>
    <row r="1445" spans="1:8">
      <c r="A1445" s="583" t="s">
        <v>325</v>
      </c>
      <c r="B1445" s="584" t="s">
        <v>326</v>
      </c>
      <c r="C1445" s="585" t="s">
        <v>327</v>
      </c>
      <c r="D1445" s="584" t="s">
        <v>328</v>
      </c>
      <c r="E1445" s="584" t="s">
        <v>329</v>
      </c>
      <c r="F1445" s="584" t="s">
        <v>330</v>
      </c>
      <c r="G1445" s="833" t="s">
        <v>331</v>
      </c>
      <c r="H1445" s="834"/>
    </row>
    <row r="1446" spans="1:8" ht="24" customHeight="1">
      <c r="A1446" s="606">
        <v>71</v>
      </c>
      <c r="B1446" s="608" t="str">
        <f t="shared" ref="B1446:B1449" si="407">VLOOKUP(A1446,JADWAL,4,FALSE)</f>
        <v>TESIS</v>
      </c>
      <c r="C1446" s="609" t="str">
        <f t="shared" ref="C1446:C1449" si="408">VLOOKUP(A1446,JADWAL,2,FALSE)</f>
        <v>KPI - 4</v>
      </c>
      <c r="D1446" s="609" t="str">
        <f t="shared" ref="D1446:D1449" si="409">VLOOKUP(A1446,JADWAL,9,FALSE)</f>
        <v>SABTU</v>
      </c>
      <c r="E1446" s="776" t="str">
        <f t="shared" ref="E1446:E1449" si="410">VLOOKUP(A1446,JADWAL,10,FALSE)</f>
        <v>12.30 - 14.30</v>
      </c>
      <c r="F1446" s="610" t="str">
        <f t="shared" ref="F1446:F1449" si="411">VLOOKUP(A1446,JADWAL,11,FALSE)</f>
        <v>R24</v>
      </c>
      <c r="G1446" s="608" t="str">
        <f t="shared" ref="G1446:G1449" si="412">VLOOKUP(A1446,JADWAL,6,FALSE)</f>
        <v>Kaprodi</v>
      </c>
      <c r="H1446" s="645" t="str">
        <f t="shared" ref="H1446:H1449" si="413">VLOOKUP(A1446,JADWAL,7,FALSE)</f>
        <v>Kaprodi</v>
      </c>
    </row>
    <row r="1447" spans="1:8" ht="24" customHeight="1">
      <c r="A1447" s="606">
        <v>80</v>
      </c>
      <c r="B1447" s="613" t="str">
        <f t="shared" si="407"/>
        <v>Idaaroh Ta'lim al Lughoh al Arobiyah Dakhila al Shof</v>
      </c>
      <c r="C1447" s="614" t="str">
        <f t="shared" si="408"/>
        <v>PBA - 2</v>
      </c>
      <c r="D1447" s="614" t="str">
        <f t="shared" si="409"/>
        <v>Jumat</v>
      </c>
      <c r="E1447" s="777" t="str">
        <f t="shared" si="410"/>
        <v>15.45 - 17.45</v>
      </c>
      <c r="F1447" s="615" t="str">
        <f t="shared" si="411"/>
        <v>RU21</v>
      </c>
      <c r="G1447" s="613" t="str">
        <f t="shared" si="412"/>
        <v>Dr. H. Syamsul Anam, M.Pd</v>
      </c>
      <c r="H1447" s="646" t="str">
        <f t="shared" si="413"/>
        <v>Dr. H. Zainuddin Alhaj Zaini, M.Pd.I.</v>
      </c>
    </row>
    <row r="1448" spans="1:8" ht="24" customHeight="1">
      <c r="A1448" s="606">
        <v>85</v>
      </c>
      <c r="B1448" s="613" t="str">
        <f t="shared" si="407"/>
        <v>TESIS</v>
      </c>
      <c r="C1448" s="614" t="str">
        <f t="shared" si="408"/>
        <v>PBA - 2</v>
      </c>
      <c r="D1448" s="614" t="str">
        <f t="shared" si="409"/>
        <v>Sabtu</v>
      </c>
      <c r="E1448" s="614" t="str">
        <f t="shared" si="410"/>
        <v>13.00 - 15.00</v>
      </c>
      <c r="F1448" s="615" t="str">
        <f t="shared" si="411"/>
        <v>RU21</v>
      </c>
      <c r="G1448" s="613" t="str">
        <f t="shared" si="412"/>
        <v>Kaprodi</v>
      </c>
      <c r="H1448" s="646" t="str">
        <f t="shared" si="413"/>
        <v>Kaprodi</v>
      </c>
    </row>
    <row r="1449" spans="1:8" ht="24" customHeight="1">
      <c r="A1449" s="606">
        <v>89</v>
      </c>
      <c r="B1449" s="618" t="str">
        <f t="shared" si="407"/>
        <v>Manajemen Kurikulum Pendidikan Islam</v>
      </c>
      <c r="C1449" s="619" t="str">
        <f t="shared" si="408"/>
        <v>MPI3 - 2A</v>
      </c>
      <c r="D1449" s="619" t="str">
        <f t="shared" si="409"/>
        <v>Sabtu</v>
      </c>
      <c r="E1449" s="778" t="str">
        <f t="shared" si="410"/>
        <v>10.00 - 12.00</v>
      </c>
      <c r="F1449" s="620" t="str">
        <f t="shared" si="411"/>
        <v>RS3 - 2</v>
      </c>
      <c r="G1449" s="618" t="str">
        <f t="shared" si="412"/>
        <v>Prof. Dr. H. Moh. Khusnuridlo, M.Pd.</v>
      </c>
      <c r="H1449" s="621" t="str">
        <f t="shared" si="413"/>
        <v>Prof. Dr. Hj. Titiek Rohanah Hidayati, M.Pd.</v>
      </c>
    </row>
    <row r="1450" spans="1:8" ht="15" customHeight="1"/>
    <row r="1451" spans="1:8" ht="15" customHeight="1"/>
    <row r="1452" spans="1:8" ht="15" customHeight="1"/>
    <row r="1453" spans="1:8" ht="15" customHeight="1"/>
    <row r="1454" spans="1:8" ht="15" customHeight="1">
      <c r="H1454" s="602" t="s">
        <v>332</v>
      </c>
    </row>
    <row r="1455" spans="1:8" ht="15" customHeight="1">
      <c r="H1455" s="602" t="s">
        <v>333</v>
      </c>
    </row>
    <row r="1456" spans="1:8" ht="15.75">
      <c r="H1456" s="602"/>
    </row>
    <row r="1457" spans="1:8" ht="15.75">
      <c r="H1457" s="602"/>
    </row>
    <row r="1458" spans="1:8" ht="15.75">
      <c r="H1458" s="602"/>
    </row>
    <row r="1459" spans="1:8">
      <c r="H1459" s="603" t="s">
        <v>334</v>
      </c>
    </row>
    <row r="1460" spans="1:8" ht="15.75">
      <c r="H1460" s="602"/>
    </row>
    <row r="1465" spans="1:8" ht="15.75">
      <c r="H1465" s="602"/>
    </row>
    <row r="1466" spans="1:8" ht="15.75">
      <c r="H1466" s="602"/>
    </row>
    <row r="1467" spans="1:8" ht="16.5">
      <c r="A1467" s="580" t="s">
        <v>324</v>
      </c>
      <c r="B1467" s="581" t="s">
        <v>384</v>
      </c>
      <c r="C1467" s="577"/>
      <c r="D1467" s="577"/>
      <c r="F1467" s="582"/>
      <c r="G1467" s="579"/>
    </row>
    <row r="1468" spans="1:8">
      <c r="A1468" s="583" t="s">
        <v>325</v>
      </c>
      <c r="B1468" s="584" t="s">
        <v>326</v>
      </c>
      <c r="C1468" s="585" t="s">
        <v>327</v>
      </c>
      <c r="D1468" s="584" t="s">
        <v>328</v>
      </c>
      <c r="E1468" s="584" t="s">
        <v>329</v>
      </c>
      <c r="F1468" s="584" t="s">
        <v>330</v>
      </c>
      <c r="G1468" s="833" t="s">
        <v>331</v>
      </c>
      <c r="H1468" s="834"/>
    </row>
    <row r="1469" spans="1:8" ht="25.5" customHeight="1">
      <c r="A1469" s="606">
        <v>60</v>
      </c>
      <c r="B1469" s="658" t="str">
        <f>VLOOKUP(A1469,JADWAL,4,FALSE)</f>
        <v>Makro Ekonomi Islam</v>
      </c>
      <c r="C1469" s="658" t="str">
        <f>VLOOKUP(A1469,JADWAL,2,FALSE)</f>
        <v>ES - 2C</v>
      </c>
      <c r="D1469" s="658" t="str">
        <f t="shared" ref="D1469" si="414">VLOOKUP(A1469,JADWAL,9,FALSE)</f>
        <v>Jum’at</v>
      </c>
      <c r="E1469" s="782" t="str">
        <f t="shared" ref="E1469" si="415">VLOOKUP(A1469,JADWAL,10,FALSE)</f>
        <v>13.30 - 15.30</v>
      </c>
      <c r="F1469" s="659" t="str">
        <f t="shared" ref="F1469" si="416">VLOOKUP(A1469,JADWAL,11,FALSE)</f>
        <v>RU24</v>
      </c>
      <c r="G1469" s="657" t="str">
        <f>VLOOKUP(A1469,JADWAL,6,FALSE)</f>
        <v>Dr. H. Moh. Armoyu, MM.</v>
      </c>
      <c r="H1469" s="660" t="str">
        <f>VLOOKUP(A1469,JADWAL,7,FALSE)</f>
        <v>Dr. Khamdan Rifa'i, S.E., M.Si.</v>
      </c>
    </row>
    <row r="1470" spans="1:8" ht="15" customHeight="1"/>
    <row r="1471" spans="1:8" ht="15" customHeight="1"/>
    <row r="1472" spans="1:8" ht="15" customHeight="1"/>
    <row r="1473" spans="8:8" ht="15" customHeight="1"/>
    <row r="1474" spans="8:8" ht="15" customHeight="1">
      <c r="H1474" s="602" t="s">
        <v>332</v>
      </c>
    </row>
    <row r="1475" spans="8:8" ht="15" customHeight="1">
      <c r="H1475" s="602" t="s">
        <v>333</v>
      </c>
    </row>
    <row r="1476" spans="8:8" ht="15.75">
      <c r="H1476" s="602"/>
    </row>
    <row r="1477" spans="8:8" ht="15.75">
      <c r="H1477" s="602"/>
    </row>
    <row r="1478" spans="8:8" ht="15.75">
      <c r="H1478" s="602"/>
    </row>
    <row r="1479" spans="8:8">
      <c r="H1479" s="603" t="s">
        <v>334</v>
      </c>
    </row>
    <row r="1480" spans="8:8" ht="15.75">
      <c r="H1480" s="602"/>
    </row>
    <row r="1484" spans="8:8" ht="15.75">
      <c r="H1484" s="602"/>
    </row>
    <row r="1485" spans="8:8" ht="15.75">
      <c r="H1485" s="602"/>
    </row>
    <row r="1486" spans="8:8" ht="15.75">
      <c r="H1486" s="602"/>
    </row>
    <row r="1487" spans="8:8" ht="15.75">
      <c r="H1487" s="602"/>
    </row>
    <row r="1488" spans="8:8" ht="15.75">
      <c r="H1488" s="602"/>
    </row>
    <row r="1489" spans="1:8" ht="15.75">
      <c r="H1489" s="602"/>
    </row>
    <row r="1490" spans="1:8" ht="15.75">
      <c r="H1490" s="602"/>
    </row>
    <row r="1491" spans="1:8" ht="16.5">
      <c r="A1491" s="580" t="s">
        <v>324</v>
      </c>
      <c r="B1491" s="581" t="s">
        <v>385</v>
      </c>
      <c r="C1491" s="577"/>
      <c r="D1491" s="577"/>
      <c r="F1491" s="582"/>
      <c r="G1491" s="579"/>
    </row>
    <row r="1492" spans="1:8">
      <c r="A1492" s="583" t="s">
        <v>325</v>
      </c>
      <c r="B1492" s="584" t="s">
        <v>326</v>
      </c>
      <c r="C1492" s="585" t="s">
        <v>327</v>
      </c>
      <c r="D1492" s="584" t="s">
        <v>328</v>
      </c>
      <c r="E1492" s="584" t="s">
        <v>329</v>
      </c>
      <c r="F1492" s="584" t="s">
        <v>330</v>
      </c>
      <c r="G1492" s="833" t="s">
        <v>331</v>
      </c>
      <c r="H1492" s="834"/>
    </row>
    <row r="1493" spans="1:8" ht="24" customHeight="1">
      <c r="A1493" s="606">
        <v>3</v>
      </c>
      <c r="B1493" s="658" t="str">
        <f t="shared" ref="B1493" si="417">VLOOKUP(A1493,JADWAL,4,FALSE)</f>
        <v>Perilaku Organisasi dan Kepemimpinan Pendidikan</v>
      </c>
      <c r="C1493" s="658" t="str">
        <f t="shared" ref="C1493" si="418">VLOOKUP(A1493,JADWAL,2,FALSE)</f>
        <v>MPI - 2A</v>
      </c>
      <c r="D1493" s="658" t="str">
        <f t="shared" ref="D1493" si="419">VLOOKUP(A1493,JADWAL,9,FALSE)</f>
        <v>Rabu</v>
      </c>
      <c r="E1493" s="782" t="str">
        <f t="shared" ref="E1493" si="420">VLOOKUP(A1493,JADWAL,10,FALSE)</f>
        <v>13.30 - 15.30</v>
      </c>
      <c r="F1493" s="659" t="str">
        <f t="shared" ref="F1493" si="421">VLOOKUP(A1493,JADWAL,11,FALSE)</f>
        <v>R16</v>
      </c>
      <c r="G1493" s="657" t="str">
        <f t="shared" ref="G1493" si="422">VLOOKUP(A1493,JADWAL,6,FALSE)</f>
        <v>Dr. H. Suhadi Winoto, M.Pd.</v>
      </c>
      <c r="H1493" s="673" t="str">
        <f t="shared" ref="H1493" si="423">VLOOKUP(A1493,JADWAL,7,FALSE)</f>
        <v>Dr. H. Zainuddin Alhaj Zaini, M.Pd.I.</v>
      </c>
    </row>
    <row r="1494" spans="1:8" ht="15" customHeight="1"/>
    <row r="1495" spans="1:8" ht="15" customHeight="1"/>
    <row r="1496" spans="1:8" ht="15" customHeight="1"/>
    <row r="1497" spans="1:8" ht="15" customHeight="1"/>
    <row r="1498" spans="1:8" ht="15" customHeight="1">
      <c r="H1498" s="602" t="s">
        <v>332</v>
      </c>
    </row>
    <row r="1499" spans="1:8" ht="15" customHeight="1">
      <c r="H1499" s="602" t="s">
        <v>333</v>
      </c>
    </row>
    <row r="1500" spans="1:8" ht="15.75">
      <c r="H1500" s="602"/>
    </row>
    <row r="1501" spans="1:8" ht="15.75">
      <c r="H1501" s="602"/>
    </row>
    <row r="1502" spans="1:8" ht="15.75">
      <c r="H1502" s="602"/>
    </row>
    <row r="1503" spans="1:8">
      <c r="H1503" s="603" t="s">
        <v>334</v>
      </c>
    </row>
    <row r="1504" spans="1:8" ht="15.75">
      <c r="H1504" s="602"/>
    </row>
    <row r="1508" spans="1:8" ht="15.75">
      <c r="H1508" s="602"/>
    </row>
    <row r="1509" spans="1:8" ht="15.75">
      <c r="H1509" s="602"/>
    </row>
    <row r="1510" spans="1:8" ht="15.75">
      <c r="H1510" s="602"/>
    </row>
    <row r="1511" spans="1:8" ht="15.75">
      <c r="H1511" s="602"/>
    </row>
    <row r="1512" spans="1:8" ht="15.75">
      <c r="H1512" s="602"/>
    </row>
    <row r="1513" spans="1:8" ht="15.75">
      <c r="H1513" s="602"/>
    </row>
    <row r="1514" spans="1:8" ht="15.75">
      <c r="H1514" s="602"/>
    </row>
    <row r="1515" spans="1:8" ht="16.5">
      <c r="A1515" s="580" t="s">
        <v>324</v>
      </c>
      <c r="B1515" s="581" t="s">
        <v>386</v>
      </c>
      <c r="C1515" s="577"/>
      <c r="D1515" s="577"/>
      <c r="F1515" s="582"/>
      <c r="G1515" s="579"/>
    </row>
    <row r="1516" spans="1:8">
      <c r="A1516" s="583" t="s">
        <v>325</v>
      </c>
      <c r="B1516" s="584" t="s">
        <v>326</v>
      </c>
      <c r="C1516" s="585" t="s">
        <v>327</v>
      </c>
      <c r="D1516" s="584" t="s">
        <v>328</v>
      </c>
      <c r="E1516" s="584" t="s">
        <v>329</v>
      </c>
      <c r="F1516" s="584" t="s">
        <v>330</v>
      </c>
      <c r="G1516" s="833" t="s">
        <v>331</v>
      </c>
      <c r="H1516" s="834"/>
    </row>
    <row r="1517" spans="1:8" ht="25.5" customHeight="1">
      <c r="A1517" s="606">
        <v>100</v>
      </c>
      <c r="B1517" s="657" t="e">
        <f t="shared" ref="B1517" si="424">VLOOKUP(A1517,JADWAL,4,FALSE)</f>
        <v>#N/A</v>
      </c>
      <c r="C1517" s="658" t="e">
        <f t="shared" ref="C1517" si="425">VLOOKUP(A1517,JADWAL,2,FALSE)</f>
        <v>#N/A</v>
      </c>
      <c r="D1517" s="658" t="e">
        <f t="shared" ref="D1517" si="426">VLOOKUP(A1517,JADWAL,9,FALSE)</f>
        <v>#N/A</v>
      </c>
      <c r="E1517" s="658" t="e">
        <f t="shared" ref="E1517" si="427">VLOOKUP(A1517,JADWAL,10,FALSE)</f>
        <v>#N/A</v>
      </c>
      <c r="F1517" s="659" t="e">
        <f t="shared" ref="F1517" si="428">VLOOKUP(A1517,JADWAL,11,FALSE)</f>
        <v>#N/A</v>
      </c>
      <c r="G1517" s="657" t="e">
        <f t="shared" ref="G1517" si="429">VLOOKUP(A1517,JADWAL,6,FALSE)</f>
        <v>#N/A</v>
      </c>
      <c r="H1517" s="660" t="e">
        <f t="shared" ref="H1517" si="430">VLOOKUP(A1517,JADWAL,7,FALSE)</f>
        <v>#N/A</v>
      </c>
    </row>
    <row r="1518" spans="1:8" ht="15" customHeight="1"/>
    <row r="1519" spans="1:8" ht="15" customHeight="1"/>
    <row r="1520" spans="1:8" ht="15" customHeight="1"/>
    <row r="1521" spans="8:8" ht="15" customHeight="1"/>
    <row r="1522" spans="8:8" ht="15" customHeight="1">
      <c r="H1522" s="602" t="s">
        <v>332</v>
      </c>
    </row>
    <row r="1523" spans="8:8" ht="15" customHeight="1">
      <c r="H1523" s="602" t="s">
        <v>333</v>
      </c>
    </row>
    <row r="1524" spans="8:8" ht="15.75">
      <c r="H1524" s="602"/>
    </row>
    <row r="1525" spans="8:8" ht="15.75">
      <c r="H1525" s="602"/>
    </row>
    <row r="1526" spans="8:8" ht="15.75">
      <c r="H1526" s="602"/>
    </row>
    <row r="1527" spans="8:8">
      <c r="H1527" s="603" t="s">
        <v>334</v>
      </c>
    </row>
    <row r="1528" spans="8:8" ht="15.75">
      <c r="H1528" s="602"/>
    </row>
    <row r="1532" spans="8:8" ht="15.75">
      <c r="H1532" s="602"/>
    </row>
    <row r="1533" spans="8:8" ht="15.75">
      <c r="H1533" s="602"/>
    </row>
    <row r="1534" spans="8:8" ht="15.75">
      <c r="H1534" s="602"/>
    </row>
    <row r="1535" spans="8:8" ht="15.75">
      <c r="H1535" s="602"/>
    </row>
    <row r="1536" spans="8:8" ht="15.75">
      <c r="H1536" s="602"/>
    </row>
    <row r="1537" spans="1:8" ht="15.75">
      <c r="H1537" s="602"/>
    </row>
    <row r="1538" spans="1:8" ht="15.75">
      <c r="H1538" s="602"/>
    </row>
    <row r="1539" spans="1:8" ht="16.5">
      <c r="A1539" s="580" t="s">
        <v>324</v>
      </c>
      <c r="B1539" s="581" t="s">
        <v>387</v>
      </c>
      <c r="C1539" s="577"/>
      <c r="D1539" s="577"/>
      <c r="F1539" s="582"/>
      <c r="G1539" s="579"/>
    </row>
    <row r="1540" spans="1:8">
      <c r="A1540" s="583" t="s">
        <v>325</v>
      </c>
      <c r="B1540" s="584" t="s">
        <v>326</v>
      </c>
      <c r="C1540" s="585" t="s">
        <v>327</v>
      </c>
      <c r="D1540" s="584" t="s">
        <v>328</v>
      </c>
      <c r="E1540" s="584" t="s">
        <v>329</v>
      </c>
      <c r="F1540" s="584" t="s">
        <v>330</v>
      </c>
      <c r="G1540" s="833" t="s">
        <v>331</v>
      </c>
      <c r="H1540" s="834"/>
    </row>
    <row r="1541" spans="1:8" ht="24" customHeight="1">
      <c r="A1541" s="606">
        <v>123</v>
      </c>
      <c r="B1541" s="674" t="e">
        <f t="shared" ref="B1541:B1545" si="431">VLOOKUP(A1541,JADWAL,4,FALSE)</f>
        <v>#N/A</v>
      </c>
      <c r="C1541" s="675" t="e">
        <f t="shared" ref="C1541:C1545" si="432">VLOOKUP(A1541,JADWAL,2,FALSE)</f>
        <v>#N/A</v>
      </c>
      <c r="D1541" s="675" t="e">
        <f t="shared" ref="D1541:D1545" si="433">VLOOKUP(A1541,JADWAL,9,FALSE)</f>
        <v>#N/A</v>
      </c>
      <c r="E1541" s="675" t="e">
        <f t="shared" ref="E1541:E1545" si="434">VLOOKUP(A1541,JADWAL,10,FALSE)</f>
        <v>#N/A</v>
      </c>
      <c r="F1541" s="671" t="e">
        <f t="shared" ref="F1541:F1545" si="435">VLOOKUP(A1541,JADWAL,11,FALSE)</f>
        <v>#N/A</v>
      </c>
      <c r="G1541" s="676" t="e">
        <f t="shared" ref="G1541:G1545" si="436">VLOOKUP(A1541,JADWAL,6,FALSE)</f>
        <v>#N/A</v>
      </c>
      <c r="H1541" s="677" t="e">
        <f t="shared" ref="H1541:H1545" si="437">VLOOKUP(A1541,JADWAL,7,FALSE)</f>
        <v>#N/A</v>
      </c>
    </row>
    <row r="1542" spans="1:8" ht="24" customHeight="1">
      <c r="A1542" s="606">
        <v>124</v>
      </c>
      <c r="B1542" s="678" t="e">
        <f t="shared" si="431"/>
        <v>#N/A</v>
      </c>
      <c r="C1542" s="623" t="e">
        <f t="shared" si="432"/>
        <v>#N/A</v>
      </c>
      <c r="D1542" s="623" t="e">
        <f t="shared" si="433"/>
        <v>#N/A</v>
      </c>
      <c r="E1542" s="623" t="e">
        <f t="shared" si="434"/>
        <v>#N/A</v>
      </c>
      <c r="F1542" s="624" t="e">
        <f t="shared" si="435"/>
        <v>#N/A</v>
      </c>
      <c r="G1542" s="622" t="e">
        <f t="shared" si="436"/>
        <v>#N/A</v>
      </c>
      <c r="H1542" s="625" t="e">
        <f t="shared" si="437"/>
        <v>#N/A</v>
      </c>
    </row>
    <row r="1543" spans="1:8" ht="24" customHeight="1">
      <c r="A1543" s="606">
        <v>125</v>
      </c>
      <c r="B1543" s="678" t="e">
        <f t="shared" si="431"/>
        <v>#N/A</v>
      </c>
      <c r="C1543" s="623" t="e">
        <f t="shared" si="432"/>
        <v>#N/A</v>
      </c>
      <c r="D1543" s="623" t="e">
        <f t="shared" si="433"/>
        <v>#N/A</v>
      </c>
      <c r="E1543" s="623" t="e">
        <f t="shared" si="434"/>
        <v>#N/A</v>
      </c>
      <c r="F1543" s="624" t="e">
        <f t="shared" si="435"/>
        <v>#N/A</v>
      </c>
      <c r="G1543" s="622" t="e">
        <f t="shared" si="436"/>
        <v>#N/A</v>
      </c>
      <c r="H1543" s="625" t="e">
        <f t="shared" si="437"/>
        <v>#N/A</v>
      </c>
    </row>
    <row r="1544" spans="1:8" ht="24" customHeight="1">
      <c r="A1544" s="606">
        <v>126</v>
      </c>
      <c r="B1544" s="678" t="e">
        <f t="shared" si="431"/>
        <v>#N/A</v>
      </c>
      <c r="C1544" s="623" t="e">
        <f t="shared" si="432"/>
        <v>#N/A</v>
      </c>
      <c r="D1544" s="623" t="e">
        <f t="shared" si="433"/>
        <v>#N/A</v>
      </c>
      <c r="E1544" s="623" t="e">
        <f t="shared" si="434"/>
        <v>#N/A</v>
      </c>
      <c r="F1544" s="624" t="e">
        <f t="shared" si="435"/>
        <v>#N/A</v>
      </c>
      <c r="G1544" s="622" t="e">
        <f t="shared" si="436"/>
        <v>#N/A</v>
      </c>
      <c r="H1544" s="625" t="e">
        <f t="shared" si="437"/>
        <v>#N/A</v>
      </c>
    </row>
    <row r="1545" spans="1:8" ht="24" customHeight="1">
      <c r="A1545" s="606">
        <v>127</v>
      </c>
      <c r="B1545" s="679" t="e">
        <f t="shared" si="431"/>
        <v>#N/A</v>
      </c>
      <c r="C1545" s="598" t="e">
        <f t="shared" si="432"/>
        <v>#N/A</v>
      </c>
      <c r="D1545" s="598" t="e">
        <f t="shared" si="433"/>
        <v>#N/A</v>
      </c>
      <c r="E1545" s="598" t="e">
        <f t="shared" si="434"/>
        <v>#N/A</v>
      </c>
      <c r="F1545" s="599" t="e">
        <f t="shared" si="435"/>
        <v>#N/A</v>
      </c>
      <c r="G1545" s="597" t="e">
        <f t="shared" si="436"/>
        <v>#N/A</v>
      </c>
      <c r="H1545" s="605" t="e">
        <f t="shared" si="437"/>
        <v>#N/A</v>
      </c>
    </row>
    <row r="1546" spans="1:8" ht="15" customHeight="1"/>
    <row r="1547" spans="1:8" ht="15" customHeight="1"/>
    <row r="1548" spans="1:8" ht="15" customHeight="1"/>
    <row r="1549" spans="1:8" ht="15" customHeight="1"/>
    <row r="1550" spans="1:8" ht="15" customHeight="1">
      <c r="H1550" s="602" t="s">
        <v>332</v>
      </c>
    </row>
    <row r="1551" spans="1:8" ht="15" customHeight="1">
      <c r="H1551" s="602" t="s">
        <v>333</v>
      </c>
    </row>
    <row r="1552" spans="1:8" ht="15.75">
      <c r="H1552" s="602"/>
    </row>
    <row r="1553" spans="1:8" ht="15.75">
      <c r="H1553" s="602"/>
    </row>
    <row r="1554" spans="1:8" ht="15.75">
      <c r="H1554" s="602"/>
    </row>
    <row r="1555" spans="1:8">
      <c r="H1555" s="603" t="s">
        <v>334</v>
      </c>
    </row>
    <row r="1556" spans="1:8" ht="15.75">
      <c r="H1556" s="602"/>
    </row>
    <row r="1561" spans="1:8" ht="16.5">
      <c r="A1561" s="580" t="s">
        <v>324</v>
      </c>
      <c r="B1561" s="581" t="s">
        <v>388</v>
      </c>
      <c r="C1561" s="577"/>
      <c r="D1561" s="577"/>
      <c r="F1561" s="582"/>
      <c r="G1561" s="579"/>
    </row>
    <row r="1562" spans="1:8">
      <c r="A1562" s="583" t="s">
        <v>325</v>
      </c>
      <c r="B1562" s="584" t="s">
        <v>326</v>
      </c>
      <c r="C1562" s="585" t="s">
        <v>327</v>
      </c>
      <c r="D1562" s="584" t="s">
        <v>328</v>
      </c>
      <c r="E1562" s="584" t="s">
        <v>329</v>
      </c>
      <c r="F1562" s="584" t="s">
        <v>330</v>
      </c>
      <c r="G1562" s="833" t="s">
        <v>331</v>
      </c>
      <c r="H1562" s="834"/>
    </row>
    <row r="1563" spans="1:8" ht="36" customHeight="1">
      <c r="A1563" s="606">
        <v>68</v>
      </c>
      <c r="B1563" s="657" t="str">
        <f t="shared" ref="B1563" si="438">VLOOKUP(A1563,JADWAL,4,FALSE)</f>
        <v>Sosiologi Komunikasi dan Media</v>
      </c>
      <c r="C1563" s="658" t="str">
        <f t="shared" ref="C1563" si="439">VLOOKUP(A1563,JADWAL,2,FALSE)</f>
        <v>KPI - 2</v>
      </c>
      <c r="D1563" s="658" t="str">
        <f t="shared" ref="D1563" si="440">VLOOKUP(A1563,JADWAL,9,FALSE)</f>
        <v>JUMAT</v>
      </c>
      <c r="E1563" s="782" t="str">
        <f t="shared" ref="E1563" si="441">VLOOKUP(A1563,JADWAL,10,FALSE)</f>
        <v>18.30 - 20.30</v>
      </c>
      <c r="F1563" s="659" t="str">
        <f t="shared" ref="F1563" si="442">VLOOKUP(A1563,JADWAL,11,FALSE)</f>
        <v>R24</v>
      </c>
      <c r="G1563" s="657" t="s">
        <v>360</v>
      </c>
      <c r="H1563" s="660" t="str">
        <f t="shared" ref="H1563" si="443">VLOOKUP(A1563,JADWAL,7,FALSE)</f>
        <v>Dr. Kun Wazis, M.I.Kom.</v>
      </c>
    </row>
    <row r="1564" spans="1:8" ht="15" customHeight="1"/>
    <row r="1565" spans="1:8" ht="15" customHeight="1"/>
    <row r="1566" spans="1:8" ht="15" customHeight="1"/>
    <row r="1567" spans="1:8" ht="15" customHeight="1"/>
    <row r="1568" spans="1:8" ht="15" customHeight="1">
      <c r="H1568" s="602" t="s">
        <v>332</v>
      </c>
    </row>
    <row r="1569" spans="1:8" ht="15" customHeight="1">
      <c r="H1569" s="602" t="s">
        <v>333</v>
      </c>
    </row>
    <row r="1570" spans="1:8" ht="15.75">
      <c r="H1570" s="602"/>
    </row>
    <row r="1571" spans="1:8" ht="15.75">
      <c r="H1571" s="602"/>
    </row>
    <row r="1572" spans="1:8" ht="15.75">
      <c r="H1572" s="602"/>
    </row>
    <row r="1573" spans="1:8">
      <c r="H1573" s="603" t="s">
        <v>334</v>
      </c>
    </row>
    <row r="1574" spans="1:8" ht="15.75">
      <c r="H1574" s="602"/>
    </row>
    <row r="1578" spans="1:8" ht="15.75">
      <c r="H1578" s="602"/>
    </row>
    <row r="1579" spans="1:8" ht="16.5">
      <c r="A1579" s="580" t="s">
        <v>324</v>
      </c>
      <c r="B1579" s="581"/>
      <c r="C1579" s="577"/>
      <c r="D1579" s="577"/>
      <c r="F1579" s="582"/>
      <c r="G1579" s="579"/>
    </row>
    <row r="1580" spans="1:8" ht="16.5">
      <c r="A1580" s="580"/>
      <c r="B1580" s="581"/>
      <c r="C1580" s="577"/>
      <c r="D1580" s="577"/>
      <c r="F1580" s="582"/>
      <c r="G1580" s="579"/>
    </row>
    <row r="1581" spans="1:8" ht="16.5">
      <c r="A1581" s="580"/>
      <c r="B1581" s="581"/>
      <c r="C1581" s="577"/>
      <c r="D1581" s="577"/>
      <c r="F1581" s="582"/>
      <c r="G1581" s="579"/>
    </row>
    <row r="1582" spans="1:8" ht="16.5">
      <c r="A1582" s="580"/>
      <c r="B1582" s="581"/>
      <c r="C1582" s="577"/>
      <c r="D1582" s="577"/>
      <c r="F1582" s="582"/>
      <c r="G1582" s="579"/>
    </row>
    <row r="1583" spans="1:8" ht="16.5">
      <c r="A1583" s="580"/>
      <c r="B1583" s="581"/>
      <c r="C1583" s="577"/>
      <c r="D1583" s="577"/>
      <c r="F1583" s="582"/>
      <c r="G1583" s="579"/>
    </row>
    <row r="1584" spans="1:8" ht="16.5">
      <c r="A1584" s="580"/>
      <c r="B1584" s="581" t="s">
        <v>197</v>
      </c>
      <c r="C1584" s="577"/>
      <c r="D1584" s="577"/>
      <c r="F1584" s="582"/>
      <c r="G1584" s="579"/>
    </row>
    <row r="1585" spans="1:8">
      <c r="A1585" s="583" t="s">
        <v>325</v>
      </c>
      <c r="B1585" s="584" t="s">
        <v>326</v>
      </c>
      <c r="C1585" s="585" t="s">
        <v>327</v>
      </c>
      <c r="D1585" s="584" t="s">
        <v>328</v>
      </c>
      <c r="E1585" s="584" t="s">
        <v>329</v>
      </c>
      <c r="F1585" s="584" t="s">
        <v>330</v>
      </c>
      <c r="G1585" s="833" t="s">
        <v>331</v>
      </c>
      <c r="H1585" s="834"/>
    </row>
    <row r="1586" spans="1:8" ht="27" customHeight="1">
      <c r="A1586" s="586">
        <v>71</v>
      </c>
      <c r="B1586" s="608" t="str">
        <f t="shared" ref="B1586:B1588" si="444">VLOOKUP(A1586,JADWAL,4,FALSE)</f>
        <v>TESIS</v>
      </c>
      <c r="C1586" s="609" t="str">
        <f t="shared" ref="C1586:C1588" si="445">VLOOKUP(A1586,JADWAL,2,FALSE)</f>
        <v>KPI - 4</v>
      </c>
      <c r="D1586" s="609" t="str">
        <f t="shared" ref="D1586:D1588" si="446">VLOOKUP(A1586,JADWAL,9,FALSE)</f>
        <v>SABTU</v>
      </c>
      <c r="E1586" s="776" t="str">
        <f t="shared" ref="E1586:E1588" si="447">VLOOKUP(A1586,JADWAL,10,FALSE)</f>
        <v>12.30 - 14.30</v>
      </c>
      <c r="F1586" s="610" t="str">
        <f t="shared" ref="F1586:F1588" si="448">VLOOKUP(A1586,JADWAL,11,FALSE)</f>
        <v>R24</v>
      </c>
      <c r="G1586" s="611" t="str">
        <f t="shared" ref="G1586:G1588" si="449">VLOOKUP(A1586,JADWAL,6,FALSE)</f>
        <v>Kaprodi</v>
      </c>
      <c r="H1586" s="612" t="str">
        <f t="shared" ref="H1586:H1588" si="450">VLOOKUP(A1586,JADWAL,7,FALSE)</f>
        <v>Kaprodi</v>
      </c>
    </row>
    <row r="1587" spans="1:8" ht="27" customHeight="1">
      <c r="A1587" s="586">
        <v>80</v>
      </c>
      <c r="B1587" s="613" t="str">
        <f t="shared" si="444"/>
        <v>Idaaroh Ta'lim al Lughoh al Arobiyah Dakhila al Shof</v>
      </c>
      <c r="C1587" s="614" t="str">
        <f t="shared" si="445"/>
        <v>PBA - 2</v>
      </c>
      <c r="D1587" s="614" t="str">
        <f t="shared" si="446"/>
        <v>Jumat</v>
      </c>
      <c r="E1587" s="777" t="str">
        <f t="shared" si="447"/>
        <v>15.45 - 17.45</v>
      </c>
      <c r="F1587" s="615" t="str">
        <f t="shared" si="448"/>
        <v>RU21</v>
      </c>
      <c r="G1587" s="616" t="str">
        <f t="shared" si="449"/>
        <v>Dr. H. Syamsul Anam, M.Pd</v>
      </c>
      <c r="H1587" s="617" t="str">
        <f t="shared" si="450"/>
        <v>Dr. H. Zainuddin Alhaj Zaini, M.Pd.I.</v>
      </c>
    </row>
    <row r="1588" spans="1:8" ht="27" customHeight="1">
      <c r="A1588" s="586">
        <v>85</v>
      </c>
      <c r="B1588" s="613" t="str">
        <f t="shared" si="444"/>
        <v>TESIS</v>
      </c>
      <c r="C1588" s="614" t="str">
        <f t="shared" si="445"/>
        <v>PBA - 2</v>
      </c>
      <c r="D1588" s="614" t="str">
        <f t="shared" si="446"/>
        <v>Sabtu</v>
      </c>
      <c r="E1588" s="614" t="str">
        <f t="shared" si="447"/>
        <v>13.00 - 15.00</v>
      </c>
      <c r="F1588" s="615" t="str">
        <f t="shared" si="448"/>
        <v>RU21</v>
      </c>
      <c r="G1588" s="616" t="str">
        <f t="shared" si="449"/>
        <v>Kaprodi</v>
      </c>
      <c r="H1588" s="617" t="str">
        <f t="shared" si="450"/>
        <v>Kaprodi</v>
      </c>
    </row>
    <row r="1589" spans="1:8" ht="27" customHeight="1">
      <c r="A1589" s="586"/>
      <c r="B1589" s="597"/>
      <c r="C1589" s="598"/>
      <c r="D1589" s="598"/>
      <c r="E1589" s="598"/>
      <c r="F1589" s="599"/>
      <c r="G1589" s="601"/>
      <c r="H1589" s="601"/>
    </row>
    <row r="1590" spans="1:8" ht="15" customHeight="1"/>
    <row r="1591" spans="1:8" ht="15" customHeight="1"/>
    <row r="1592" spans="1:8" ht="15" customHeight="1"/>
    <row r="1593" spans="1:8" ht="15" customHeight="1"/>
    <row r="1594" spans="1:8" ht="15" customHeight="1">
      <c r="H1594" s="602" t="s">
        <v>332</v>
      </c>
    </row>
    <row r="1595" spans="1:8" ht="15" customHeight="1">
      <c r="H1595" s="602" t="s">
        <v>333</v>
      </c>
    </row>
    <row r="1596" spans="1:8" ht="15.75">
      <c r="H1596" s="602"/>
    </row>
    <row r="1597" spans="1:8" ht="15.75">
      <c r="H1597" s="602"/>
    </row>
    <row r="1598" spans="1:8" ht="15.75">
      <c r="H1598" s="602"/>
    </row>
    <row r="1599" spans="1:8">
      <c r="H1599" s="603" t="s">
        <v>334</v>
      </c>
    </row>
    <row r="1600" spans="1:8" ht="15.75">
      <c r="H1600" s="602"/>
    </row>
    <row r="1606" spans="1:8" ht="16.5">
      <c r="A1606" s="580"/>
      <c r="B1606" s="581" t="s">
        <v>389</v>
      </c>
      <c r="C1606" s="577"/>
      <c r="D1606" s="577"/>
      <c r="F1606" s="582"/>
      <c r="G1606" s="579"/>
    </row>
    <row r="1607" spans="1:8">
      <c r="A1607" s="583" t="s">
        <v>325</v>
      </c>
      <c r="B1607" s="584" t="s">
        <v>326</v>
      </c>
      <c r="C1607" s="585" t="s">
        <v>327</v>
      </c>
      <c r="D1607" s="584" t="s">
        <v>328</v>
      </c>
      <c r="E1607" s="584" t="s">
        <v>329</v>
      </c>
      <c r="F1607" s="584" t="s">
        <v>330</v>
      </c>
      <c r="G1607" s="833" t="s">
        <v>331</v>
      </c>
      <c r="H1607" s="834"/>
    </row>
    <row r="1608" spans="1:8" ht="27" customHeight="1">
      <c r="A1608" s="586">
        <v>68</v>
      </c>
      <c r="B1608" s="587" t="str">
        <f t="shared" ref="B1608:B1609" si="451">VLOOKUP(A1608,JADWAL,4,FALSE)</f>
        <v>Sosiologi Komunikasi dan Media</v>
      </c>
      <c r="C1608" s="588" t="str">
        <f t="shared" ref="C1608:C1609" si="452">VLOOKUP(A1608,JADWAL,2,FALSE)</f>
        <v>KPI - 2</v>
      </c>
      <c r="D1608" s="588" t="str">
        <f t="shared" ref="D1608:D1609" si="453">VLOOKUP(A1608,JADWAL,9,FALSE)</f>
        <v>JUMAT</v>
      </c>
      <c r="E1608" s="771" t="str">
        <f t="shared" ref="E1608:E1609" si="454">VLOOKUP(A1608,JADWAL,10,FALSE)</f>
        <v>18.30 - 20.30</v>
      </c>
      <c r="F1608" s="589" t="str">
        <f t="shared" ref="F1608:F1609" si="455">VLOOKUP(A1608,JADWAL,11,FALSE)</f>
        <v>R24</v>
      </c>
      <c r="G1608" s="590" t="str">
        <f t="shared" ref="G1608:G1609" si="456">VLOOKUP(A1608,JADWAL,6,FALSE)</f>
        <v>Dr. M. Khusna Amal, S.Ag., Msi.</v>
      </c>
      <c r="H1608" s="591" t="str">
        <f t="shared" ref="H1608:H1609" si="457">VLOOKUP(A1608,JADWAL,7,FALSE)</f>
        <v>Dr. Kun Wazis, M.I.Kom.</v>
      </c>
    </row>
    <row r="1609" spans="1:8" ht="27" customHeight="1">
      <c r="A1609" s="586">
        <v>119</v>
      </c>
      <c r="B1609" s="592" t="e">
        <f t="shared" si="451"/>
        <v>#N/A</v>
      </c>
      <c r="C1609" s="593" t="e">
        <f t="shared" si="452"/>
        <v>#N/A</v>
      </c>
      <c r="D1609" s="593" t="e">
        <f t="shared" si="453"/>
        <v>#N/A</v>
      </c>
      <c r="E1609" s="593" t="e">
        <f t="shared" si="454"/>
        <v>#N/A</v>
      </c>
      <c r="F1609" s="594" t="e">
        <f t="shared" si="455"/>
        <v>#N/A</v>
      </c>
      <c r="G1609" s="595" t="e">
        <f t="shared" si="456"/>
        <v>#N/A</v>
      </c>
      <c r="H1609" s="596" t="e">
        <f t="shared" si="457"/>
        <v>#N/A</v>
      </c>
    </row>
    <row r="1610" spans="1:8" ht="27" customHeight="1">
      <c r="A1610" s="586"/>
      <c r="B1610" s="597"/>
      <c r="C1610" s="598"/>
      <c r="D1610" s="598"/>
      <c r="E1610" s="598"/>
      <c r="F1610" s="599"/>
      <c r="G1610" s="601"/>
      <c r="H1610" s="601"/>
    </row>
    <row r="1611" spans="1:8" ht="15" customHeight="1"/>
    <row r="1612" spans="1:8" ht="15" customHeight="1"/>
    <row r="1613" spans="1:8" ht="15" customHeight="1"/>
    <row r="1614" spans="1:8" ht="15" customHeight="1"/>
    <row r="1615" spans="1:8" ht="15" customHeight="1">
      <c r="H1615" s="602" t="s">
        <v>332</v>
      </c>
    </row>
    <row r="1616" spans="1:8" ht="15" customHeight="1">
      <c r="H1616" s="602" t="s">
        <v>333</v>
      </c>
    </row>
    <row r="1617" spans="1:8" ht="15.75">
      <c r="H1617" s="602"/>
    </row>
    <row r="1618" spans="1:8" ht="15.75">
      <c r="H1618" s="602"/>
    </row>
    <row r="1619" spans="1:8" ht="15.75">
      <c r="H1619" s="602"/>
    </row>
    <row r="1620" spans="1:8">
      <c r="H1620" s="603" t="s">
        <v>334</v>
      </c>
    </row>
    <row r="1629" spans="1:8" ht="16.5">
      <c r="A1629" s="580"/>
      <c r="B1629" s="581" t="s">
        <v>344</v>
      </c>
      <c r="C1629" s="577"/>
      <c r="D1629" s="577"/>
      <c r="F1629" s="582"/>
      <c r="G1629" s="579"/>
    </row>
    <row r="1630" spans="1:8">
      <c r="A1630" s="583" t="s">
        <v>325</v>
      </c>
      <c r="B1630" s="584" t="s">
        <v>326</v>
      </c>
      <c r="C1630" s="585" t="s">
        <v>327</v>
      </c>
      <c r="D1630" s="584" t="s">
        <v>328</v>
      </c>
      <c r="E1630" s="584" t="s">
        <v>329</v>
      </c>
      <c r="F1630" s="584" t="s">
        <v>330</v>
      </c>
      <c r="G1630" s="833" t="s">
        <v>331</v>
      </c>
      <c r="H1630" s="834"/>
    </row>
    <row r="1631" spans="1:8" ht="27" customHeight="1">
      <c r="A1631" s="586">
        <v>113</v>
      </c>
      <c r="B1631" s="608" t="e">
        <f t="shared" ref="B1631" si="458">VLOOKUP(A1631,JADWAL,4,FALSE)</f>
        <v>#N/A</v>
      </c>
      <c r="C1631" s="609" t="e">
        <f t="shared" ref="C1631" si="459">VLOOKUP(A1631,JADWAL,2,FALSE)</f>
        <v>#N/A</v>
      </c>
      <c r="D1631" s="609" t="e">
        <f t="shared" ref="D1631" si="460">VLOOKUP(A1631,JADWAL,9,FALSE)</f>
        <v>#N/A</v>
      </c>
      <c r="E1631" s="609" t="e">
        <f t="shared" ref="E1631" si="461">VLOOKUP(A1631,JADWAL,10,FALSE)</f>
        <v>#N/A</v>
      </c>
      <c r="F1631" s="610" t="e">
        <f t="shared" ref="F1631" si="462">VLOOKUP(A1631,JADWAL,11,FALSE)</f>
        <v>#N/A</v>
      </c>
      <c r="G1631" s="680" t="e">
        <f t="shared" ref="G1631" si="463">VLOOKUP(A1631,JADWAL,6,FALSE)</f>
        <v>#N/A</v>
      </c>
      <c r="H1631" s="645" t="e">
        <f t="shared" ref="H1631" si="464">VLOOKUP(A1631,JADWAL,7,FALSE)</f>
        <v>#N/A</v>
      </c>
    </row>
    <row r="1632" spans="1:8" ht="27" customHeight="1">
      <c r="A1632" s="586"/>
      <c r="B1632" s="618"/>
      <c r="C1632" s="619"/>
      <c r="D1632" s="619"/>
      <c r="E1632" s="619"/>
      <c r="F1632" s="620"/>
      <c r="G1632" s="644"/>
      <c r="H1632" s="644"/>
    </row>
    <row r="1633" spans="8:8" ht="15" customHeight="1"/>
    <row r="1634" spans="8:8" ht="15" customHeight="1"/>
    <row r="1635" spans="8:8" ht="15" customHeight="1"/>
    <row r="1636" spans="8:8" ht="15" customHeight="1"/>
    <row r="1637" spans="8:8" ht="15" customHeight="1">
      <c r="H1637" s="602" t="s">
        <v>332</v>
      </c>
    </row>
    <row r="1638" spans="8:8" ht="15" customHeight="1">
      <c r="H1638" s="602" t="s">
        <v>333</v>
      </c>
    </row>
    <row r="1639" spans="8:8" ht="15.75">
      <c r="H1639" s="602"/>
    </row>
    <row r="1640" spans="8:8" ht="15.75">
      <c r="H1640" s="602"/>
    </row>
    <row r="1641" spans="8:8" ht="15.75">
      <c r="H1641" s="602"/>
    </row>
    <row r="1642" spans="8:8">
      <c r="H1642" s="603" t="s">
        <v>334</v>
      </c>
    </row>
    <row r="1653" spans="1:8" ht="16.5">
      <c r="A1653" s="580"/>
      <c r="B1653" s="581" t="s">
        <v>390</v>
      </c>
      <c r="C1653" s="577"/>
      <c r="D1653" s="577"/>
      <c r="F1653" s="582"/>
      <c r="G1653" s="579"/>
    </row>
    <row r="1654" spans="1:8">
      <c r="A1654" s="583" t="s">
        <v>325</v>
      </c>
      <c r="B1654" s="584" t="s">
        <v>390</v>
      </c>
      <c r="C1654" s="585" t="s">
        <v>327</v>
      </c>
      <c r="D1654" s="584" t="s">
        <v>328</v>
      </c>
      <c r="E1654" s="584" t="s">
        <v>329</v>
      </c>
      <c r="F1654" s="584" t="s">
        <v>330</v>
      </c>
      <c r="G1654" s="833" t="s">
        <v>331</v>
      </c>
      <c r="H1654" s="834"/>
    </row>
    <row r="1655" spans="1:8" ht="27" customHeight="1">
      <c r="A1655" s="586">
        <v>118</v>
      </c>
      <c r="B1655" s="608" t="e">
        <f t="shared" ref="B1655" si="465">VLOOKUP(A1655,JADWAL,4,FALSE)</f>
        <v>#N/A</v>
      </c>
      <c r="C1655" s="609" t="e">
        <f t="shared" ref="C1655" si="466">VLOOKUP(A1655,JADWAL,2,FALSE)</f>
        <v>#N/A</v>
      </c>
      <c r="D1655" s="609" t="e">
        <f t="shared" ref="D1655" si="467">VLOOKUP(A1655,JADWAL,9,FALSE)</f>
        <v>#N/A</v>
      </c>
      <c r="E1655" s="609" t="e">
        <f t="shared" ref="E1655" si="468">VLOOKUP(A1655,JADWAL,10,FALSE)</f>
        <v>#N/A</v>
      </c>
      <c r="F1655" s="610" t="e">
        <f t="shared" ref="F1655" si="469">VLOOKUP(A1655,JADWAL,11,FALSE)</f>
        <v>#N/A</v>
      </c>
      <c r="G1655" s="611" t="e">
        <f t="shared" ref="G1655" si="470">VLOOKUP(A1655,JADWAL,6,FALSE)</f>
        <v>#N/A</v>
      </c>
      <c r="H1655" s="612" t="e">
        <f t="shared" ref="H1655" si="471">VLOOKUP(A1655,JADWAL,7,FALSE)</f>
        <v>#N/A</v>
      </c>
    </row>
    <row r="1656" spans="1:8" ht="27" customHeight="1">
      <c r="A1656" s="586"/>
      <c r="B1656" s="597"/>
      <c r="C1656" s="598"/>
      <c r="D1656" s="598"/>
      <c r="E1656" s="598"/>
      <c r="F1656" s="599"/>
      <c r="G1656" s="601"/>
      <c r="H1656" s="601"/>
    </row>
    <row r="1657" spans="1:8" ht="15" customHeight="1"/>
    <row r="1658" spans="1:8" ht="15" customHeight="1"/>
    <row r="1659" spans="1:8" ht="15" customHeight="1"/>
    <row r="1660" spans="1:8" ht="15" customHeight="1"/>
    <row r="1661" spans="1:8" ht="15" customHeight="1">
      <c r="H1661" s="602" t="s">
        <v>332</v>
      </c>
    </row>
    <row r="1662" spans="1:8" ht="15" customHeight="1">
      <c r="H1662" s="602" t="s">
        <v>333</v>
      </c>
    </row>
    <row r="1663" spans="1:8" ht="15.75">
      <c r="H1663" s="602"/>
    </row>
    <row r="1664" spans="1:8" ht="15.75">
      <c r="H1664" s="602"/>
    </row>
    <row r="1665" spans="1:8" ht="15.75">
      <c r="H1665" s="602"/>
    </row>
    <row r="1666" spans="1:8">
      <c r="H1666" s="603" t="s">
        <v>334</v>
      </c>
    </row>
    <row r="1677" spans="1:8" ht="16.5">
      <c r="A1677" s="580"/>
      <c r="B1677" s="581" t="s">
        <v>284</v>
      </c>
      <c r="C1677" s="577"/>
      <c r="D1677" s="577"/>
      <c r="F1677" s="582"/>
      <c r="G1677" s="579"/>
    </row>
    <row r="1678" spans="1:8">
      <c r="A1678" s="583" t="s">
        <v>325</v>
      </c>
      <c r="B1678" s="584" t="s">
        <v>326</v>
      </c>
      <c r="C1678" s="585" t="s">
        <v>327</v>
      </c>
      <c r="D1678" s="584" t="s">
        <v>328</v>
      </c>
      <c r="E1678" s="584" t="s">
        <v>329</v>
      </c>
      <c r="F1678" s="584" t="s">
        <v>330</v>
      </c>
      <c r="G1678" s="833" t="s">
        <v>331</v>
      </c>
      <c r="H1678" s="834"/>
    </row>
    <row r="1679" spans="1:8" ht="27" customHeight="1">
      <c r="A1679" s="586">
        <v>103</v>
      </c>
      <c r="B1679" s="608" t="e">
        <f t="shared" ref="B1679" si="472">VLOOKUP(A1679,JADWAL,4,FALSE)</f>
        <v>#N/A</v>
      </c>
      <c r="C1679" s="609" t="e">
        <f t="shared" ref="C1679" si="473">VLOOKUP(A1679,JADWAL,2,FALSE)</f>
        <v>#N/A</v>
      </c>
      <c r="D1679" s="609" t="e">
        <f t="shared" ref="D1679" si="474">VLOOKUP(A1679,JADWAL,9,FALSE)</f>
        <v>#N/A</v>
      </c>
      <c r="E1679" s="609" t="e">
        <f t="shared" ref="E1679" si="475">VLOOKUP(A1679,JADWAL,10,FALSE)</f>
        <v>#N/A</v>
      </c>
      <c r="F1679" s="610" t="e">
        <f t="shared" ref="F1679" si="476">VLOOKUP(A1679,JADWAL,11,FALSE)</f>
        <v>#N/A</v>
      </c>
      <c r="G1679" s="611" t="e">
        <f t="shared" ref="G1679" si="477">VLOOKUP(A1679,JADWAL,6,FALSE)</f>
        <v>#N/A</v>
      </c>
      <c r="H1679" s="612" t="e">
        <f t="shared" ref="H1679" si="478">VLOOKUP(A1679,JADWAL,7,FALSE)</f>
        <v>#N/A</v>
      </c>
    </row>
    <row r="1680" spans="1:8" ht="27" customHeight="1">
      <c r="A1680" s="586"/>
      <c r="B1680" s="597"/>
      <c r="C1680" s="598"/>
      <c r="D1680" s="598"/>
      <c r="E1680" s="598"/>
      <c r="F1680" s="599"/>
      <c r="G1680" s="601"/>
      <c r="H1680" s="601"/>
    </row>
    <row r="1681" spans="8:8" ht="15" customHeight="1"/>
    <row r="1682" spans="8:8" ht="15" customHeight="1"/>
    <row r="1683" spans="8:8" ht="15" customHeight="1"/>
    <row r="1684" spans="8:8" ht="15" customHeight="1"/>
    <row r="1685" spans="8:8" ht="15" customHeight="1">
      <c r="H1685" s="602" t="s">
        <v>332</v>
      </c>
    </row>
    <row r="1686" spans="8:8" ht="15" customHeight="1">
      <c r="H1686" s="602" t="s">
        <v>333</v>
      </c>
    </row>
    <row r="1687" spans="8:8" ht="15.75">
      <c r="H1687" s="602"/>
    </row>
    <row r="1688" spans="8:8" ht="15.75">
      <c r="H1688" s="602"/>
    </row>
    <row r="1689" spans="8:8" ht="15.75">
      <c r="H1689" s="602"/>
    </row>
    <row r="1690" spans="8:8">
      <c r="H1690" s="603" t="s">
        <v>334</v>
      </c>
    </row>
    <row r="1701" spans="1:8" ht="16.5">
      <c r="A1701" s="580"/>
      <c r="B1701" s="581" t="s">
        <v>76</v>
      </c>
      <c r="C1701" s="577"/>
      <c r="D1701" s="577"/>
      <c r="F1701" s="582"/>
      <c r="G1701" s="579"/>
    </row>
    <row r="1702" spans="1:8">
      <c r="A1702" s="583" t="s">
        <v>325</v>
      </c>
      <c r="B1702" s="584" t="s">
        <v>326</v>
      </c>
      <c r="C1702" s="585" t="s">
        <v>327</v>
      </c>
      <c r="D1702" s="584" t="s">
        <v>328</v>
      </c>
      <c r="E1702" s="584" t="s">
        <v>329</v>
      </c>
      <c r="F1702" s="584" t="s">
        <v>330</v>
      </c>
      <c r="G1702" s="833" t="s">
        <v>331</v>
      </c>
      <c r="H1702" s="834"/>
    </row>
    <row r="1703" spans="1:8" ht="27" customHeight="1">
      <c r="A1703" s="586">
        <v>106</v>
      </c>
      <c r="B1703" s="587" t="e">
        <f t="shared" ref="B1703:B1704" si="479">VLOOKUP(A1703,JADWAL,4,FALSE)</f>
        <v>#N/A</v>
      </c>
      <c r="C1703" s="588" t="e">
        <f t="shared" ref="C1703:C1704" si="480">VLOOKUP(A1703,JADWAL,2,FALSE)</f>
        <v>#N/A</v>
      </c>
      <c r="D1703" s="588" t="e">
        <f t="shared" ref="D1703:D1704" si="481">VLOOKUP(A1703,JADWAL,9,FALSE)</f>
        <v>#N/A</v>
      </c>
      <c r="E1703" s="588" t="e">
        <f t="shared" ref="E1703:E1704" si="482">VLOOKUP(A1703,JADWAL,10,FALSE)</f>
        <v>#N/A</v>
      </c>
      <c r="F1703" s="589" t="e">
        <f t="shared" ref="F1703:F1704" si="483">VLOOKUP(A1703,JADWAL,11,FALSE)</f>
        <v>#N/A</v>
      </c>
      <c r="G1703" s="590" t="e">
        <f t="shared" ref="G1703:G1704" si="484">VLOOKUP(A1703,JADWAL,6,FALSE)</f>
        <v>#N/A</v>
      </c>
      <c r="H1703" s="591" t="e">
        <f t="shared" ref="H1703:H1704" si="485">VLOOKUP(A1703,JADWAL,7,FALSE)</f>
        <v>#N/A</v>
      </c>
    </row>
    <row r="1704" spans="1:8" ht="27" customHeight="1">
      <c r="A1704" s="586">
        <v>108</v>
      </c>
      <c r="B1704" s="592" t="e">
        <f t="shared" si="479"/>
        <v>#N/A</v>
      </c>
      <c r="C1704" s="593" t="e">
        <f t="shared" si="480"/>
        <v>#N/A</v>
      </c>
      <c r="D1704" s="593" t="e">
        <f t="shared" si="481"/>
        <v>#N/A</v>
      </c>
      <c r="E1704" s="593" t="e">
        <f t="shared" si="482"/>
        <v>#N/A</v>
      </c>
      <c r="F1704" s="594" t="e">
        <f t="shared" si="483"/>
        <v>#N/A</v>
      </c>
      <c r="G1704" s="595" t="e">
        <f t="shared" si="484"/>
        <v>#N/A</v>
      </c>
      <c r="H1704" s="596" t="e">
        <f t="shared" si="485"/>
        <v>#N/A</v>
      </c>
    </row>
    <row r="1705" spans="1:8" ht="27" customHeight="1">
      <c r="A1705" s="586"/>
      <c r="B1705" s="597"/>
      <c r="C1705" s="598"/>
      <c r="D1705" s="598"/>
      <c r="E1705" s="598"/>
      <c r="F1705" s="599"/>
      <c r="G1705" s="601"/>
      <c r="H1705" s="601"/>
    </row>
    <row r="1706" spans="1:8" ht="15" customHeight="1"/>
    <row r="1707" spans="1:8" ht="15" customHeight="1"/>
    <row r="1708" spans="1:8" ht="15" customHeight="1"/>
    <row r="1709" spans="1:8" ht="15" customHeight="1"/>
    <row r="1710" spans="1:8" ht="15" customHeight="1">
      <c r="H1710" s="602" t="s">
        <v>332</v>
      </c>
    </row>
    <row r="1711" spans="1:8" ht="15" customHeight="1">
      <c r="H1711" s="602" t="s">
        <v>333</v>
      </c>
    </row>
    <row r="1712" spans="1:8" ht="15.75">
      <c r="H1712" s="602"/>
    </row>
    <row r="1713" spans="1:8" ht="15.75">
      <c r="H1713" s="602"/>
    </row>
    <row r="1714" spans="1:8" ht="15.75">
      <c r="H1714" s="602"/>
    </row>
    <row r="1715" spans="1:8">
      <c r="H1715" s="603" t="s">
        <v>334</v>
      </c>
    </row>
    <row r="1724" spans="1:8" ht="16.5">
      <c r="A1724" s="580"/>
      <c r="B1724" s="581" t="s">
        <v>152</v>
      </c>
      <c r="C1724" s="577"/>
      <c r="D1724" s="577"/>
      <c r="F1724" s="582"/>
      <c r="G1724" s="579"/>
    </row>
    <row r="1725" spans="1:8">
      <c r="A1725" s="583" t="s">
        <v>325</v>
      </c>
      <c r="B1725" s="584" t="s">
        <v>326</v>
      </c>
      <c r="C1725" s="585" t="s">
        <v>327</v>
      </c>
      <c r="D1725" s="584" t="s">
        <v>328</v>
      </c>
      <c r="E1725" s="584" t="s">
        <v>329</v>
      </c>
      <c r="F1725" s="584" t="s">
        <v>330</v>
      </c>
      <c r="G1725" s="833" t="s">
        <v>331</v>
      </c>
      <c r="H1725" s="834"/>
    </row>
    <row r="1726" spans="1:8" ht="27" customHeight="1">
      <c r="A1726" s="586">
        <v>129</v>
      </c>
      <c r="B1726" s="608" t="e">
        <f t="shared" ref="B1726:B1727" si="486">VLOOKUP(A1726,JADWAL,4,FALSE)</f>
        <v>#N/A</v>
      </c>
      <c r="C1726" s="609" t="e">
        <f t="shared" ref="C1726:C1727" si="487">VLOOKUP(A1726,JADWAL,2,FALSE)</f>
        <v>#N/A</v>
      </c>
      <c r="D1726" s="609" t="e">
        <f t="shared" ref="D1726:D1727" si="488">VLOOKUP(A1726,JADWAL,9,FALSE)</f>
        <v>#N/A</v>
      </c>
      <c r="E1726" s="609" t="e">
        <f t="shared" ref="E1726:E1727" si="489">VLOOKUP(A1726,JADWAL,10,FALSE)</f>
        <v>#N/A</v>
      </c>
      <c r="F1726" s="610" t="e">
        <f t="shared" ref="F1726:F1727" si="490">VLOOKUP(A1726,JADWAL,11,FALSE)</f>
        <v>#N/A</v>
      </c>
      <c r="G1726" s="680" t="e">
        <f t="shared" ref="G1726:G1727" si="491">VLOOKUP(A1726,JADWAL,6,FALSE)</f>
        <v>#N/A</v>
      </c>
      <c r="H1726" s="645" t="e">
        <f t="shared" ref="H1726:H1727" si="492">VLOOKUP(A1726,JADWAL,7,FALSE)</f>
        <v>#N/A</v>
      </c>
    </row>
    <row r="1727" spans="1:8" ht="27" customHeight="1">
      <c r="A1727" s="586">
        <v>130</v>
      </c>
      <c r="B1727" s="613" t="e">
        <f t="shared" si="486"/>
        <v>#N/A</v>
      </c>
      <c r="C1727" s="614" t="e">
        <f t="shared" si="487"/>
        <v>#N/A</v>
      </c>
      <c r="D1727" s="614" t="e">
        <f t="shared" si="488"/>
        <v>#N/A</v>
      </c>
      <c r="E1727" s="614" t="e">
        <f t="shared" si="489"/>
        <v>#N/A</v>
      </c>
      <c r="F1727" s="615" t="e">
        <f t="shared" si="490"/>
        <v>#N/A</v>
      </c>
      <c r="G1727" s="681" t="e">
        <f t="shared" si="491"/>
        <v>#N/A</v>
      </c>
      <c r="H1727" s="646" t="e">
        <f t="shared" si="492"/>
        <v>#N/A</v>
      </c>
    </row>
    <row r="1728" spans="1:8" ht="27" customHeight="1">
      <c r="A1728" s="586"/>
      <c r="B1728" s="597"/>
      <c r="C1728" s="598"/>
      <c r="D1728" s="598"/>
      <c r="E1728" s="598"/>
      <c r="F1728" s="599"/>
      <c r="G1728" s="601"/>
      <c r="H1728" s="601"/>
    </row>
    <row r="1729" spans="8:8" ht="15" customHeight="1"/>
    <row r="1730" spans="8:8" ht="15" customHeight="1"/>
    <row r="1731" spans="8:8" ht="15" customHeight="1"/>
    <row r="1732" spans="8:8" ht="15" customHeight="1"/>
    <row r="1733" spans="8:8" ht="15" customHeight="1">
      <c r="H1733" s="602" t="s">
        <v>332</v>
      </c>
    </row>
    <row r="1734" spans="8:8" ht="15" customHeight="1">
      <c r="H1734" s="602" t="s">
        <v>333</v>
      </c>
    </row>
    <row r="1735" spans="8:8" ht="15.75">
      <c r="H1735" s="602"/>
    </row>
    <row r="1736" spans="8:8" ht="15.75">
      <c r="H1736" s="602"/>
    </row>
    <row r="1737" spans="8:8" ht="15.75">
      <c r="H1737" s="602"/>
    </row>
    <row r="1738" spans="8:8">
      <c r="H1738" s="603" t="s">
        <v>334</v>
      </c>
    </row>
    <row r="1747" spans="1:8" ht="16.5">
      <c r="A1747" s="580"/>
      <c r="B1747" s="581" t="s">
        <v>148</v>
      </c>
      <c r="C1747" s="577"/>
      <c r="D1747" s="577"/>
      <c r="F1747" s="582"/>
      <c r="G1747" s="579"/>
    </row>
    <row r="1748" spans="1:8">
      <c r="A1748" s="583" t="s">
        <v>325</v>
      </c>
      <c r="B1748" s="584" t="s">
        <v>326</v>
      </c>
      <c r="C1748" s="585" t="s">
        <v>327</v>
      </c>
      <c r="D1748" s="584" t="s">
        <v>328</v>
      </c>
      <c r="E1748" s="584" t="s">
        <v>329</v>
      </c>
      <c r="F1748" s="584" t="s">
        <v>330</v>
      </c>
      <c r="G1748" s="833" t="s">
        <v>331</v>
      </c>
      <c r="H1748" s="834"/>
    </row>
    <row r="1749" spans="1:8" ht="27" customHeight="1">
      <c r="A1749" s="586">
        <v>123</v>
      </c>
      <c r="B1749" s="608" t="e">
        <f t="shared" ref="B1749:B1750" si="493">VLOOKUP(A1749,JADWAL,4,FALSE)</f>
        <v>#N/A</v>
      </c>
      <c r="C1749" s="609" t="e">
        <f t="shared" ref="C1749:C1750" si="494">VLOOKUP(A1749,JADWAL,2,FALSE)</f>
        <v>#N/A</v>
      </c>
      <c r="D1749" s="609" t="e">
        <f t="shared" ref="D1749:D1750" si="495">VLOOKUP(A1749,JADWAL,9,FALSE)</f>
        <v>#N/A</v>
      </c>
      <c r="E1749" s="609" t="e">
        <f t="shared" ref="E1749:E1750" si="496">VLOOKUP(A1749,JADWAL,10,FALSE)</f>
        <v>#N/A</v>
      </c>
      <c r="F1749" s="610" t="e">
        <f t="shared" ref="F1749:F1750" si="497">VLOOKUP(A1749,JADWAL,11,FALSE)</f>
        <v>#N/A</v>
      </c>
      <c r="G1749" s="611" t="e">
        <f t="shared" ref="G1749:G1750" si="498">VLOOKUP(A1749,JADWAL,6,FALSE)</f>
        <v>#N/A</v>
      </c>
      <c r="H1749" s="612" t="e">
        <f t="shared" ref="H1749:H1750" si="499">VLOOKUP(A1749,JADWAL,7,FALSE)</f>
        <v>#N/A</v>
      </c>
    </row>
    <row r="1750" spans="1:8" ht="27" customHeight="1">
      <c r="A1750" s="586">
        <v>124</v>
      </c>
      <c r="B1750" s="613" t="e">
        <f t="shared" si="493"/>
        <v>#N/A</v>
      </c>
      <c r="C1750" s="614" t="e">
        <f t="shared" si="494"/>
        <v>#N/A</v>
      </c>
      <c r="D1750" s="614" t="e">
        <f t="shared" si="495"/>
        <v>#N/A</v>
      </c>
      <c r="E1750" s="614" t="e">
        <f t="shared" si="496"/>
        <v>#N/A</v>
      </c>
      <c r="F1750" s="615" t="e">
        <f t="shared" si="497"/>
        <v>#N/A</v>
      </c>
      <c r="G1750" s="616" t="e">
        <f t="shared" si="498"/>
        <v>#N/A</v>
      </c>
      <c r="H1750" s="617" t="e">
        <f t="shared" si="499"/>
        <v>#N/A</v>
      </c>
    </row>
    <row r="1751" spans="1:8" ht="27" customHeight="1">
      <c r="A1751" s="586"/>
      <c r="B1751" s="597"/>
      <c r="C1751" s="598"/>
      <c r="D1751" s="598"/>
      <c r="E1751" s="598"/>
      <c r="F1751" s="599"/>
      <c r="G1751" s="599"/>
      <c r="H1751" s="601"/>
    </row>
    <row r="1752" spans="1:8" ht="15" customHeight="1"/>
    <row r="1753" spans="1:8" ht="15" customHeight="1"/>
    <row r="1754" spans="1:8" ht="15" customHeight="1"/>
    <row r="1755" spans="1:8" ht="15" customHeight="1"/>
    <row r="1756" spans="1:8" ht="15" customHeight="1">
      <c r="H1756" s="602" t="s">
        <v>332</v>
      </c>
    </row>
    <row r="1757" spans="1:8" ht="15" customHeight="1">
      <c r="H1757" s="602" t="s">
        <v>333</v>
      </c>
    </row>
    <row r="1758" spans="1:8" ht="15.75">
      <c r="H1758" s="602"/>
    </row>
    <row r="1759" spans="1:8" ht="15.75">
      <c r="H1759" s="602"/>
    </row>
    <row r="1760" spans="1:8" ht="15.75">
      <c r="H1760" s="602"/>
    </row>
    <row r="1761" spans="1:8">
      <c r="H1761" s="603" t="s">
        <v>334</v>
      </c>
    </row>
    <row r="1770" spans="1:8" ht="16.5">
      <c r="A1770" s="580"/>
      <c r="B1770" s="581" t="s">
        <v>391</v>
      </c>
      <c r="C1770" s="577"/>
      <c r="D1770" s="577"/>
      <c r="F1770" s="582"/>
      <c r="G1770" s="579"/>
    </row>
    <row r="1771" spans="1:8">
      <c r="A1771" s="583" t="s">
        <v>325</v>
      </c>
      <c r="B1771" s="584" t="s">
        <v>326</v>
      </c>
      <c r="C1771" s="585" t="s">
        <v>327</v>
      </c>
      <c r="D1771" s="584" t="s">
        <v>328</v>
      </c>
      <c r="E1771" s="584" t="s">
        <v>329</v>
      </c>
      <c r="F1771" s="584" t="s">
        <v>330</v>
      </c>
      <c r="G1771" s="833" t="s">
        <v>331</v>
      </c>
      <c r="H1771" s="834"/>
    </row>
    <row r="1772" spans="1:8" ht="27" customHeight="1">
      <c r="A1772" s="586">
        <v>104</v>
      </c>
      <c r="B1772" s="608" t="e">
        <f t="shared" ref="B1772:B1773" si="500">VLOOKUP(A1772,JADWAL,4,FALSE)</f>
        <v>#N/A</v>
      </c>
      <c r="C1772" s="609" t="e">
        <f t="shared" ref="C1772:C1773" si="501">VLOOKUP(A1772,JADWAL,2,FALSE)</f>
        <v>#N/A</v>
      </c>
      <c r="D1772" s="609" t="e">
        <f t="shared" ref="D1772:D1773" si="502">VLOOKUP(A1772,JADWAL,9,FALSE)</f>
        <v>#N/A</v>
      </c>
      <c r="E1772" s="609" t="e">
        <f t="shared" ref="E1772:E1773" si="503">VLOOKUP(A1772,JADWAL,10,FALSE)</f>
        <v>#N/A</v>
      </c>
      <c r="F1772" s="610" t="e">
        <f t="shared" ref="F1772:F1773" si="504">VLOOKUP(A1772,JADWAL,11,FALSE)</f>
        <v>#N/A</v>
      </c>
      <c r="G1772" s="681" t="e">
        <f t="shared" ref="G1772:G1773" si="505">VLOOKUP(A1772,JADWAL,6,FALSE)</f>
        <v>#N/A</v>
      </c>
      <c r="H1772" s="645" t="e">
        <f t="shared" ref="H1772:H1773" si="506">VLOOKUP(A1772,JADWAL,7,FALSE)</f>
        <v>#N/A</v>
      </c>
    </row>
    <row r="1773" spans="1:8" ht="27" customHeight="1">
      <c r="A1773" s="586">
        <v>105</v>
      </c>
      <c r="B1773" s="613" t="e">
        <f t="shared" si="500"/>
        <v>#N/A</v>
      </c>
      <c r="C1773" s="614" t="e">
        <f t="shared" si="501"/>
        <v>#N/A</v>
      </c>
      <c r="D1773" s="614" t="e">
        <f t="shared" si="502"/>
        <v>#N/A</v>
      </c>
      <c r="E1773" s="614" t="e">
        <f t="shared" si="503"/>
        <v>#N/A</v>
      </c>
      <c r="F1773" s="615" t="e">
        <f t="shared" si="504"/>
        <v>#N/A</v>
      </c>
      <c r="G1773" s="681" t="e">
        <f t="shared" si="505"/>
        <v>#N/A</v>
      </c>
      <c r="H1773" s="646" t="e">
        <f t="shared" si="506"/>
        <v>#N/A</v>
      </c>
    </row>
    <row r="1774" spans="1:8" ht="27" customHeight="1">
      <c r="A1774" s="586"/>
      <c r="B1774" s="597"/>
      <c r="C1774" s="598"/>
      <c r="D1774" s="598"/>
      <c r="E1774" s="598"/>
      <c r="F1774" s="599"/>
      <c r="G1774" s="598"/>
      <c r="H1774" s="601"/>
    </row>
    <row r="1775" spans="1:8" ht="15" customHeight="1"/>
    <row r="1776" spans="1:8" ht="15" customHeight="1"/>
    <row r="1777" spans="8:8" ht="15" customHeight="1"/>
    <row r="1778" spans="8:8" ht="15" customHeight="1"/>
    <row r="1779" spans="8:8" ht="15" customHeight="1">
      <c r="H1779" s="602" t="s">
        <v>332</v>
      </c>
    </row>
    <row r="1780" spans="8:8" ht="15" customHeight="1">
      <c r="H1780" s="602" t="s">
        <v>333</v>
      </c>
    </row>
    <row r="1781" spans="8:8" ht="15.75">
      <c r="H1781" s="602"/>
    </row>
    <row r="1782" spans="8:8" ht="15.75">
      <c r="H1782" s="602"/>
    </row>
    <row r="1783" spans="8:8" ht="15.75">
      <c r="H1783" s="602"/>
    </row>
    <row r="1784" spans="8:8">
      <c r="H1784" s="603" t="s">
        <v>334</v>
      </c>
    </row>
    <row r="1793" spans="1:8" ht="16.5">
      <c r="A1793" s="580"/>
      <c r="B1793" s="581" t="s">
        <v>392</v>
      </c>
      <c r="C1793" s="577"/>
      <c r="D1793" s="577"/>
      <c r="F1793" s="582"/>
      <c r="G1793" s="579"/>
    </row>
    <row r="1794" spans="1:8">
      <c r="A1794" s="583" t="s">
        <v>325</v>
      </c>
      <c r="B1794" s="584" t="s">
        <v>326</v>
      </c>
      <c r="C1794" s="585" t="s">
        <v>327</v>
      </c>
      <c r="D1794" s="584" t="s">
        <v>328</v>
      </c>
      <c r="E1794" s="584" t="s">
        <v>329</v>
      </c>
      <c r="F1794" s="584" t="s">
        <v>330</v>
      </c>
      <c r="G1794" s="833" t="s">
        <v>331</v>
      </c>
      <c r="H1794" s="834"/>
    </row>
    <row r="1795" spans="1:8" ht="27" customHeight="1">
      <c r="A1795" s="586">
        <v>129</v>
      </c>
      <c r="B1795" s="587" t="e">
        <f t="shared" ref="B1795:B1796" si="507">VLOOKUP(A1795,JADWAL,4,FALSE)</f>
        <v>#N/A</v>
      </c>
      <c r="C1795" s="588" t="e">
        <f t="shared" ref="C1795:C1796" si="508">VLOOKUP(A1795,JADWAL,2,FALSE)</f>
        <v>#N/A</v>
      </c>
      <c r="D1795" s="588" t="e">
        <f t="shared" ref="D1795:D1796" si="509">VLOOKUP(A1795,JADWAL,9,FALSE)</f>
        <v>#N/A</v>
      </c>
      <c r="E1795" s="588" t="e">
        <f t="shared" ref="E1795:E1796" si="510">VLOOKUP(A1795,JADWAL,10,FALSE)</f>
        <v>#N/A</v>
      </c>
      <c r="F1795" s="589" t="e">
        <f t="shared" ref="F1795:F1796" si="511">VLOOKUP(A1795,JADWAL,11,FALSE)</f>
        <v>#N/A</v>
      </c>
      <c r="G1795" s="590" t="e">
        <f t="shared" ref="G1795:G1796" si="512">VLOOKUP(A1795,JADWAL,6,FALSE)</f>
        <v>#N/A</v>
      </c>
      <c r="H1795" s="591" t="e">
        <f t="shared" ref="H1795:H1796" si="513">VLOOKUP(A1795,JADWAL,7,FALSE)</f>
        <v>#N/A</v>
      </c>
    </row>
    <row r="1796" spans="1:8" ht="27" customHeight="1">
      <c r="A1796" s="586">
        <v>130</v>
      </c>
      <c r="B1796" s="592" t="e">
        <f t="shared" si="507"/>
        <v>#N/A</v>
      </c>
      <c r="C1796" s="593" t="e">
        <f t="shared" si="508"/>
        <v>#N/A</v>
      </c>
      <c r="D1796" s="593" t="e">
        <f t="shared" si="509"/>
        <v>#N/A</v>
      </c>
      <c r="E1796" s="593" t="e">
        <f t="shared" si="510"/>
        <v>#N/A</v>
      </c>
      <c r="F1796" s="594" t="e">
        <f t="shared" si="511"/>
        <v>#N/A</v>
      </c>
      <c r="G1796" s="595" t="e">
        <f t="shared" si="512"/>
        <v>#N/A</v>
      </c>
      <c r="H1796" s="596" t="e">
        <f t="shared" si="513"/>
        <v>#N/A</v>
      </c>
    </row>
    <row r="1797" spans="1:8" ht="27" customHeight="1">
      <c r="A1797" s="586"/>
      <c r="B1797" s="597"/>
      <c r="C1797" s="598"/>
      <c r="D1797" s="598"/>
      <c r="E1797" s="598"/>
      <c r="F1797" s="599"/>
      <c r="G1797" s="599"/>
      <c r="H1797" s="601"/>
    </row>
    <row r="1798" spans="1:8" ht="15" customHeight="1"/>
    <row r="1799" spans="1:8" ht="15" customHeight="1"/>
    <row r="1800" spans="1:8" ht="15" customHeight="1"/>
    <row r="1801" spans="1:8" ht="15" customHeight="1"/>
    <row r="1802" spans="1:8" ht="15" customHeight="1">
      <c r="H1802" s="602" t="s">
        <v>332</v>
      </c>
    </row>
    <row r="1803" spans="1:8" ht="15" customHeight="1">
      <c r="H1803" s="602" t="s">
        <v>333</v>
      </c>
    </row>
    <row r="1804" spans="1:8" ht="15.75">
      <c r="H1804" s="602"/>
    </row>
    <row r="1805" spans="1:8" ht="15.75">
      <c r="H1805" s="602"/>
    </row>
    <row r="1806" spans="1:8" ht="15.75">
      <c r="H1806" s="602"/>
    </row>
    <row r="1807" spans="1:8">
      <c r="H1807" s="603" t="s">
        <v>334</v>
      </c>
    </row>
    <row r="1815" spans="1:8" ht="16.5">
      <c r="A1815" s="580"/>
      <c r="B1815" s="581"/>
      <c r="C1815" s="577"/>
      <c r="D1815" s="577"/>
      <c r="F1815" s="582"/>
      <c r="G1815" s="579"/>
    </row>
    <row r="1816" spans="1:8" ht="16.5">
      <c r="A1816" s="580"/>
      <c r="B1816" s="581" t="s">
        <v>393</v>
      </c>
      <c r="C1816" s="577"/>
      <c r="D1816" s="577"/>
      <c r="F1816" s="582"/>
      <c r="G1816" s="579"/>
    </row>
    <row r="1817" spans="1:8">
      <c r="A1817" s="583" t="s">
        <v>325</v>
      </c>
      <c r="B1817" s="584" t="s">
        <v>326</v>
      </c>
      <c r="C1817" s="585" t="s">
        <v>327</v>
      </c>
      <c r="D1817" s="584" t="s">
        <v>328</v>
      </c>
      <c r="E1817" s="584" t="s">
        <v>329</v>
      </c>
      <c r="F1817" s="584" t="s">
        <v>330</v>
      </c>
      <c r="G1817" s="833" t="s">
        <v>331</v>
      </c>
      <c r="H1817" s="834"/>
    </row>
    <row r="1818" spans="1:8" ht="27" customHeight="1">
      <c r="A1818" s="586">
        <v>125</v>
      </c>
      <c r="B1818" s="608" t="e">
        <f t="shared" ref="B1818:B1819" si="514">VLOOKUP(A1818,JADWAL,4,FALSE)</f>
        <v>#N/A</v>
      </c>
      <c r="C1818" s="609" t="e">
        <f t="shared" ref="C1818:C1819" si="515">VLOOKUP(A1818,JADWAL,2,FALSE)</f>
        <v>#N/A</v>
      </c>
      <c r="D1818" s="609" t="e">
        <f t="shared" ref="D1818:D1819" si="516">VLOOKUP(A1818,JADWAL,9,FALSE)</f>
        <v>#N/A</v>
      </c>
      <c r="E1818" s="609" t="e">
        <f t="shared" ref="E1818:E1819" si="517">VLOOKUP(A1818,JADWAL,10,FALSE)</f>
        <v>#N/A</v>
      </c>
      <c r="F1818" s="610" t="e">
        <f t="shared" ref="F1818:F1819" si="518">VLOOKUP(A1818,JADWAL,11,FALSE)</f>
        <v>#N/A</v>
      </c>
      <c r="G1818" s="611" t="e">
        <f t="shared" ref="G1818:G1819" si="519">VLOOKUP(A1818,JADWAL,6,FALSE)</f>
        <v>#N/A</v>
      </c>
      <c r="H1818" s="612" t="e">
        <f t="shared" ref="H1818:H1819" si="520">VLOOKUP(A1818,JADWAL,7,FALSE)</f>
        <v>#N/A</v>
      </c>
    </row>
    <row r="1819" spans="1:8" ht="27" customHeight="1">
      <c r="A1819" s="586">
        <v>127</v>
      </c>
      <c r="B1819" s="613" t="e">
        <f t="shared" si="514"/>
        <v>#N/A</v>
      </c>
      <c r="C1819" s="614" t="e">
        <f t="shared" si="515"/>
        <v>#N/A</v>
      </c>
      <c r="D1819" s="614" t="e">
        <f t="shared" si="516"/>
        <v>#N/A</v>
      </c>
      <c r="E1819" s="614" t="e">
        <f t="shared" si="517"/>
        <v>#N/A</v>
      </c>
      <c r="F1819" s="615" t="e">
        <f t="shared" si="518"/>
        <v>#N/A</v>
      </c>
      <c r="G1819" s="616" t="e">
        <f t="shared" si="519"/>
        <v>#N/A</v>
      </c>
      <c r="H1819" s="617" t="e">
        <f t="shared" si="520"/>
        <v>#N/A</v>
      </c>
    </row>
    <row r="1820" spans="1:8" ht="27" customHeight="1">
      <c r="A1820" s="586"/>
      <c r="B1820" s="597"/>
      <c r="C1820" s="598"/>
      <c r="D1820" s="598"/>
      <c r="E1820" s="598"/>
      <c r="F1820" s="599"/>
      <c r="G1820" s="599"/>
      <c r="H1820" s="601"/>
    </row>
    <row r="1821" spans="1:8" ht="15" customHeight="1"/>
    <row r="1822" spans="1:8" ht="15" customHeight="1"/>
    <row r="1823" spans="1:8" ht="15" customHeight="1"/>
    <row r="1824" spans="1:8" ht="15" customHeight="1"/>
    <row r="1825" spans="1:8" ht="15" customHeight="1">
      <c r="H1825" s="602" t="s">
        <v>332</v>
      </c>
    </row>
    <row r="1826" spans="1:8" ht="15" customHeight="1">
      <c r="H1826" s="602" t="s">
        <v>333</v>
      </c>
    </row>
    <row r="1827" spans="1:8" ht="15.75">
      <c r="H1827" s="602"/>
    </row>
    <row r="1828" spans="1:8" ht="15.75">
      <c r="H1828" s="602"/>
    </row>
    <row r="1829" spans="1:8" ht="15.75">
      <c r="H1829" s="602"/>
    </row>
    <row r="1830" spans="1:8">
      <c r="H1830" s="603" t="s">
        <v>334</v>
      </c>
    </row>
    <row r="1838" spans="1:8" ht="16.5">
      <c r="A1838" s="580"/>
      <c r="B1838" s="581"/>
      <c r="C1838" s="577"/>
      <c r="D1838" s="577"/>
      <c r="F1838" s="582"/>
      <c r="G1838" s="579"/>
    </row>
    <row r="1839" spans="1:8" ht="16.5">
      <c r="A1839" s="580"/>
      <c r="B1839" s="581" t="s">
        <v>394</v>
      </c>
      <c r="C1839" s="577"/>
      <c r="D1839" s="577"/>
      <c r="F1839" s="582"/>
      <c r="G1839" s="579"/>
    </row>
    <row r="1840" spans="1:8">
      <c r="A1840" s="583" t="s">
        <v>325</v>
      </c>
      <c r="B1840" s="584" t="s">
        <v>326</v>
      </c>
      <c r="C1840" s="585" t="s">
        <v>327</v>
      </c>
      <c r="D1840" s="584" t="s">
        <v>328</v>
      </c>
      <c r="E1840" s="584" t="s">
        <v>329</v>
      </c>
      <c r="F1840" s="584" t="s">
        <v>330</v>
      </c>
      <c r="G1840" s="833" t="s">
        <v>331</v>
      </c>
      <c r="H1840" s="834"/>
    </row>
    <row r="1841" spans="1:8" ht="27" customHeight="1">
      <c r="A1841" s="586">
        <v>90</v>
      </c>
      <c r="B1841" s="608" t="e">
        <f t="shared" ref="B1841:B1842" si="521">VLOOKUP(A1841,JADWAL,4,FALSE)</f>
        <v>#N/A</v>
      </c>
      <c r="C1841" s="609" t="e">
        <f t="shared" ref="C1841:C1842" si="522">VLOOKUP(A1841,JADWAL,2,FALSE)</f>
        <v>#N/A</v>
      </c>
      <c r="D1841" s="609" t="e">
        <f t="shared" ref="D1841:D1842" si="523">VLOOKUP(A1841,JADWAL,9,FALSE)</f>
        <v>#N/A</v>
      </c>
      <c r="E1841" s="609" t="e">
        <f t="shared" ref="E1841:E1842" si="524">VLOOKUP(A1841,JADWAL,10,FALSE)</f>
        <v>#N/A</v>
      </c>
      <c r="F1841" s="610" t="e">
        <f t="shared" ref="F1841:F1842" si="525">VLOOKUP(A1841,JADWAL,11,FALSE)</f>
        <v>#N/A</v>
      </c>
      <c r="G1841" s="682" t="e">
        <f t="shared" ref="G1841:G1842" si="526">VLOOKUP(A1841,JADWAL,6,FALSE)</f>
        <v>#N/A</v>
      </c>
      <c r="H1841" s="645" t="e">
        <f t="shared" ref="H1841:H1842" si="527">VLOOKUP(A1841,JADWAL,7,FALSE)</f>
        <v>#N/A</v>
      </c>
    </row>
    <row r="1842" spans="1:8" ht="27" customHeight="1">
      <c r="A1842" s="586">
        <v>97</v>
      </c>
      <c r="B1842" s="613" t="e">
        <f t="shared" si="521"/>
        <v>#N/A</v>
      </c>
      <c r="C1842" s="614" t="e">
        <f t="shared" si="522"/>
        <v>#N/A</v>
      </c>
      <c r="D1842" s="614" t="e">
        <f t="shared" si="523"/>
        <v>#N/A</v>
      </c>
      <c r="E1842" s="614" t="e">
        <f t="shared" si="524"/>
        <v>#N/A</v>
      </c>
      <c r="F1842" s="615" t="e">
        <f t="shared" si="525"/>
        <v>#N/A</v>
      </c>
      <c r="G1842" s="683" t="e">
        <f t="shared" si="526"/>
        <v>#N/A</v>
      </c>
      <c r="H1842" s="646" t="e">
        <f t="shared" si="527"/>
        <v>#N/A</v>
      </c>
    </row>
    <row r="1843" spans="1:8" ht="27" customHeight="1">
      <c r="A1843" s="586"/>
      <c r="B1843" s="597"/>
      <c r="C1843" s="598"/>
      <c r="D1843" s="598"/>
      <c r="E1843" s="598"/>
      <c r="F1843" s="599"/>
      <c r="G1843" s="599"/>
      <c r="H1843" s="601"/>
    </row>
    <row r="1844" spans="1:8" ht="15" customHeight="1"/>
    <row r="1845" spans="1:8" ht="15" customHeight="1"/>
    <row r="1846" spans="1:8" ht="15" customHeight="1"/>
    <row r="1847" spans="1:8" ht="15" customHeight="1"/>
    <row r="1848" spans="1:8" ht="15" customHeight="1">
      <c r="H1848" s="602" t="s">
        <v>332</v>
      </c>
    </row>
    <row r="1849" spans="1:8" ht="15" customHeight="1">
      <c r="H1849" s="602" t="s">
        <v>333</v>
      </c>
    </row>
    <row r="1850" spans="1:8" ht="15.75">
      <c r="H1850" s="602"/>
    </row>
    <row r="1851" spans="1:8" ht="15.75">
      <c r="H1851" s="602"/>
    </row>
    <row r="1852" spans="1:8" ht="15.75">
      <c r="H1852" s="602"/>
    </row>
    <row r="1853" spans="1:8">
      <c r="H1853" s="603" t="s">
        <v>334</v>
      </c>
    </row>
    <row r="1862" spans="1:8" ht="16.5">
      <c r="A1862" s="580"/>
      <c r="B1862" s="581" t="s">
        <v>395</v>
      </c>
      <c r="C1862" s="577"/>
      <c r="D1862" s="577"/>
      <c r="F1862" s="582"/>
      <c r="G1862" s="579"/>
    </row>
    <row r="1863" spans="1:8">
      <c r="A1863" s="583" t="s">
        <v>325</v>
      </c>
      <c r="B1863" s="584" t="s">
        <v>326</v>
      </c>
      <c r="C1863" s="585" t="s">
        <v>327</v>
      </c>
      <c r="D1863" s="584" t="s">
        <v>328</v>
      </c>
      <c r="E1863" s="584" t="s">
        <v>329</v>
      </c>
      <c r="F1863" s="584" t="s">
        <v>330</v>
      </c>
      <c r="G1863" s="833" t="s">
        <v>331</v>
      </c>
      <c r="H1863" s="834"/>
    </row>
    <row r="1864" spans="1:8" ht="27" customHeight="1">
      <c r="A1864" s="586">
        <v>66</v>
      </c>
      <c r="B1864" s="608" t="str">
        <f t="shared" ref="B1864:B1865" si="528">VLOOKUP(A1864,JADWAL,4,FALSE)</f>
        <v>Filsafat dan Etika Komunikasi</v>
      </c>
      <c r="C1864" s="609" t="str">
        <f t="shared" ref="C1864:C1865" si="529">VLOOKUP(A1864,JADWAL,2,FALSE)</f>
        <v>KPI - 2</v>
      </c>
      <c r="D1864" s="609" t="str">
        <f t="shared" ref="D1864:D1865" si="530">VLOOKUP(A1864,JADWAL,9,FALSE)</f>
        <v>JUMAT</v>
      </c>
      <c r="E1864" s="776" t="str">
        <f t="shared" ref="E1864:E1865" si="531">VLOOKUP(A1864,JADWAL,10,FALSE)</f>
        <v>13.30 - 15.30</v>
      </c>
      <c r="F1864" s="610" t="str">
        <f t="shared" ref="F1864:F1865" si="532">VLOOKUP(A1864,JADWAL,11,FALSE)</f>
        <v>R24</v>
      </c>
      <c r="G1864" s="611" t="str">
        <f t="shared" ref="G1864:G1865" si="533">VLOOKUP(A1864,JADWAL,6,FALSE)</f>
        <v>Dr. Fawaizul Umam, M.Ag.</v>
      </c>
      <c r="H1864" s="612" t="str">
        <f t="shared" ref="H1864:H1865" si="534">VLOOKUP(A1864,JADWAL,7,FALSE)</f>
        <v>Dr. Ahidul Asror, M.Ag.</v>
      </c>
    </row>
    <row r="1865" spans="1:8" ht="27" customHeight="1">
      <c r="A1865" s="586">
        <v>67</v>
      </c>
      <c r="B1865" s="613" t="str">
        <f t="shared" si="528"/>
        <v>Studi Al - Quran</v>
      </c>
      <c r="C1865" s="614" t="str">
        <f t="shared" si="529"/>
        <v>KPI - 2</v>
      </c>
      <c r="D1865" s="614" t="str">
        <f t="shared" si="530"/>
        <v>JUMAT</v>
      </c>
      <c r="E1865" s="777" t="str">
        <f t="shared" si="531"/>
        <v>15.45 - 17.45</v>
      </c>
      <c r="F1865" s="615" t="str">
        <f t="shared" si="532"/>
        <v>R24</v>
      </c>
      <c r="G1865" s="616" t="str">
        <f t="shared" si="533"/>
        <v>Dr. Syafruddin Edi Wibowo, M.Ag.</v>
      </c>
      <c r="H1865" s="617" t="str">
        <f t="shared" si="534"/>
        <v>Dr. H. Faisol Nasar bin Madi, MA.</v>
      </c>
    </row>
    <row r="1866" spans="1:8" ht="27" customHeight="1">
      <c r="A1866" s="586"/>
      <c r="B1866" s="597"/>
      <c r="C1866" s="598"/>
      <c r="D1866" s="598"/>
      <c r="E1866" s="598"/>
      <c r="F1866" s="599"/>
      <c r="G1866" s="599"/>
      <c r="H1866" s="601"/>
    </row>
    <row r="1867" spans="1:8" ht="15" customHeight="1"/>
    <row r="1868" spans="1:8" ht="15" customHeight="1"/>
    <row r="1869" spans="1:8" ht="15" customHeight="1"/>
    <row r="1870" spans="1:8" ht="15" customHeight="1"/>
    <row r="1871" spans="1:8" ht="15" customHeight="1">
      <c r="H1871" s="602" t="s">
        <v>332</v>
      </c>
    </row>
    <row r="1872" spans="1:8" ht="15" customHeight="1">
      <c r="H1872" s="602" t="s">
        <v>333</v>
      </c>
    </row>
    <row r="1873" spans="1:8" ht="15.75">
      <c r="H1873" s="602"/>
    </row>
    <row r="1874" spans="1:8" ht="15.75">
      <c r="H1874" s="602"/>
    </row>
    <row r="1875" spans="1:8" ht="15.75">
      <c r="H1875" s="602"/>
    </row>
    <row r="1876" spans="1:8">
      <c r="H1876" s="603" t="s">
        <v>334</v>
      </c>
    </row>
    <row r="1885" spans="1:8" ht="16.5">
      <c r="A1885" s="580"/>
      <c r="B1885" s="581" t="s">
        <v>258</v>
      </c>
      <c r="C1885" s="577"/>
      <c r="D1885" s="577"/>
      <c r="F1885" s="582"/>
      <c r="G1885" s="579"/>
    </row>
    <row r="1886" spans="1:8">
      <c r="A1886" s="583" t="s">
        <v>325</v>
      </c>
      <c r="B1886" s="584" t="s">
        <v>326</v>
      </c>
      <c r="C1886" s="585" t="s">
        <v>327</v>
      </c>
      <c r="D1886" s="584" t="s">
        <v>328</v>
      </c>
      <c r="E1886" s="584" t="s">
        <v>329</v>
      </c>
      <c r="F1886" s="584" t="s">
        <v>330</v>
      </c>
      <c r="G1886" s="833" t="s">
        <v>331</v>
      </c>
      <c r="H1886" s="834"/>
    </row>
    <row r="1887" spans="1:8" ht="27" customHeight="1">
      <c r="A1887" s="586">
        <v>87</v>
      </c>
      <c r="B1887" s="608" t="str">
        <f t="shared" ref="B1887:B1888" si="535">VLOOKUP(A1887,JADWAL,4,FALSE)</f>
        <v>Kepemimpinan Spiritual dalam Pendidikan Islam</v>
      </c>
      <c r="C1887" s="609" t="str">
        <f t="shared" ref="C1887:C1888" si="536">VLOOKUP(A1887,JADWAL,2,FALSE)</f>
        <v>MPI3 - 2A</v>
      </c>
      <c r="D1887" s="609" t="str">
        <f t="shared" ref="D1887:D1888" si="537">VLOOKUP(A1887,JADWAL,9,FALSE)</f>
        <v>Jum'at</v>
      </c>
      <c r="E1887" s="776" t="str">
        <f t="shared" ref="E1887:E1888" si="538">VLOOKUP(A1887,JADWAL,10,FALSE)</f>
        <v>15.30 - 17.30</v>
      </c>
      <c r="F1887" s="610" t="str">
        <f t="shared" ref="F1887:F1888" si="539">VLOOKUP(A1887,JADWAL,11,FALSE)</f>
        <v>RS3 - 2</v>
      </c>
      <c r="G1887" s="611" t="str">
        <f t="shared" ref="G1887:G1888" si="540">VLOOKUP(A1887,JADWAL,6,FALSE)</f>
        <v>Prof. Dr. H. Abd. Halim Soebahar, M.A.</v>
      </c>
      <c r="H1887" s="612" t="str">
        <f t="shared" ref="H1887:H1888" si="541">VLOOKUP(A1887,JADWAL,7,FALSE)</f>
        <v>Prof. Dr. H. Moh. Khusnuridlo, M.Pd.</v>
      </c>
    </row>
    <row r="1888" spans="1:8" ht="27" customHeight="1">
      <c r="A1888" s="586">
        <v>94</v>
      </c>
      <c r="B1888" s="613" t="e">
        <f t="shared" si="535"/>
        <v>#N/A</v>
      </c>
      <c r="C1888" s="614" t="e">
        <f t="shared" si="536"/>
        <v>#N/A</v>
      </c>
      <c r="D1888" s="614" t="e">
        <f t="shared" si="537"/>
        <v>#N/A</v>
      </c>
      <c r="E1888" s="614" t="e">
        <f t="shared" si="538"/>
        <v>#N/A</v>
      </c>
      <c r="F1888" s="615" t="e">
        <f t="shared" si="539"/>
        <v>#N/A</v>
      </c>
      <c r="G1888" s="616" t="e">
        <f t="shared" si="540"/>
        <v>#N/A</v>
      </c>
      <c r="H1888" s="617" t="e">
        <f t="shared" si="541"/>
        <v>#N/A</v>
      </c>
    </row>
    <row r="1889" spans="1:8" ht="27" customHeight="1">
      <c r="A1889" s="586"/>
      <c r="B1889" s="597"/>
      <c r="C1889" s="598"/>
      <c r="D1889" s="598"/>
      <c r="E1889" s="598"/>
      <c r="F1889" s="599"/>
      <c r="G1889" s="599"/>
      <c r="H1889" s="601"/>
    </row>
    <row r="1890" spans="1:8" ht="15" customHeight="1"/>
    <row r="1891" spans="1:8" ht="15" customHeight="1"/>
    <row r="1892" spans="1:8" ht="15" customHeight="1"/>
    <row r="1893" spans="1:8" ht="15" customHeight="1"/>
    <row r="1894" spans="1:8" ht="15" customHeight="1">
      <c r="H1894" s="602" t="s">
        <v>332</v>
      </c>
    </row>
    <row r="1895" spans="1:8" ht="15" customHeight="1">
      <c r="H1895" s="602" t="s">
        <v>333</v>
      </c>
    </row>
    <row r="1896" spans="1:8" ht="15.75">
      <c r="H1896" s="602"/>
    </row>
    <row r="1897" spans="1:8" ht="15.75">
      <c r="H1897" s="602"/>
    </row>
    <row r="1898" spans="1:8" ht="15.75">
      <c r="H1898" s="602"/>
    </row>
    <row r="1899" spans="1:8">
      <c r="H1899" s="603" t="s">
        <v>334</v>
      </c>
    </row>
  </sheetData>
  <mergeCells count="81">
    <mergeCell ref="G10:H10"/>
    <mergeCell ref="G31:H31"/>
    <mergeCell ref="G53:H53"/>
    <mergeCell ref="G76:H76"/>
    <mergeCell ref="G101:H101"/>
    <mergeCell ref="G126:H126"/>
    <mergeCell ref="G146:H146"/>
    <mergeCell ref="G168:H168"/>
    <mergeCell ref="G191:H191"/>
    <mergeCell ref="G215:H215"/>
    <mergeCell ref="G238:H238"/>
    <mergeCell ref="G261:H261"/>
    <mergeCell ref="G286:H286"/>
    <mergeCell ref="G309:H309"/>
    <mergeCell ref="G333:H333"/>
    <mergeCell ref="G358:H358"/>
    <mergeCell ref="G382:H382"/>
    <mergeCell ref="G406:H406"/>
    <mergeCell ref="G430:H430"/>
    <mergeCell ref="G454:H454"/>
    <mergeCell ref="G478:H478"/>
    <mergeCell ref="G501:H501"/>
    <mergeCell ref="G524:H524"/>
    <mergeCell ref="G547:H547"/>
    <mergeCell ref="G570:H570"/>
    <mergeCell ref="G593:H593"/>
    <mergeCell ref="G616:H616"/>
    <mergeCell ref="G640:H640"/>
    <mergeCell ref="G663:H663"/>
    <mergeCell ref="G686:H686"/>
    <mergeCell ref="G710:H710"/>
    <mergeCell ref="G734:H734"/>
    <mergeCell ref="G757:H757"/>
    <mergeCell ref="G781:H781"/>
    <mergeCell ref="G805:H805"/>
    <mergeCell ref="G829:H829"/>
    <mergeCell ref="G853:H853"/>
    <mergeCell ref="G876:H876"/>
    <mergeCell ref="G898:H898"/>
    <mergeCell ref="G920:H920"/>
    <mergeCell ref="G944:H944"/>
    <mergeCell ref="G968:H968"/>
    <mergeCell ref="G991:H991"/>
    <mergeCell ref="G1015:H1015"/>
    <mergeCell ref="G1039:H1039"/>
    <mergeCell ref="G1063:H1063"/>
    <mergeCell ref="G1087:H1087"/>
    <mergeCell ref="G1111:H1111"/>
    <mergeCell ref="G1134:H1134"/>
    <mergeCell ref="G1158:H1158"/>
    <mergeCell ref="G1182:H1182"/>
    <mergeCell ref="G1206:H1206"/>
    <mergeCell ref="G1230:H1230"/>
    <mergeCell ref="G1253:H1253"/>
    <mergeCell ref="G1277:H1277"/>
    <mergeCell ref="G1301:H1301"/>
    <mergeCell ref="G1325:H1325"/>
    <mergeCell ref="G1349:H1349"/>
    <mergeCell ref="G1373:H1373"/>
    <mergeCell ref="G1397:H1397"/>
    <mergeCell ref="G1421:H1421"/>
    <mergeCell ref="G1445:H1445"/>
    <mergeCell ref="G1468:H1468"/>
    <mergeCell ref="G1492:H1492"/>
    <mergeCell ref="G1516:H1516"/>
    <mergeCell ref="G1540:H1540"/>
    <mergeCell ref="G1562:H1562"/>
    <mergeCell ref="G1585:H1585"/>
    <mergeCell ref="G1607:H1607"/>
    <mergeCell ref="G1630:H1630"/>
    <mergeCell ref="G1654:H1654"/>
    <mergeCell ref="G1678:H1678"/>
    <mergeCell ref="G1702:H1702"/>
    <mergeCell ref="G1725:H1725"/>
    <mergeCell ref="G1748:H1748"/>
    <mergeCell ref="G1886:H1886"/>
    <mergeCell ref="G1771:H1771"/>
    <mergeCell ref="G1794:H1794"/>
    <mergeCell ref="G1817:H1817"/>
    <mergeCell ref="G1840:H1840"/>
    <mergeCell ref="G1863:H1863"/>
  </mergeCells>
  <pageMargins left="0.70763888888888904" right="0.70763888888888904" top="0.74791666666666701" bottom="0.74791666666666701" header="0.31388888888888899" footer="0.31388888888888899"/>
  <pageSetup paperSize="9" orientation="landscape" horizontalDpi="300" verticalDpi="30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00000"/>
  </sheetPr>
  <dimension ref="A1:G43"/>
  <sheetViews>
    <sheetView workbookViewId="0"/>
  </sheetViews>
  <sheetFormatPr defaultColWidth="9" defaultRowHeight="15"/>
  <cols>
    <col min="1" max="1" width="7.28515625" customWidth="1"/>
    <col min="2" max="2" width="10.28515625" customWidth="1"/>
    <col min="3" max="3" width="27.28515625" customWidth="1"/>
    <col min="4" max="4" width="5.42578125" customWidth="1"/>
    <col min="5" max="5" width="29.5703125" customWidth="1"/>
    <col min="6" max="6" width="8.42578125" customWidth="1"/>
    <col min="12" max="12" width="9.140625" customWidth="1"/>
  </cols>
  <sheetData>
    <row r="1" spans="1:7" ht="15.75">
      <c r="A1" s="110"/>
      <c r="B1" s="111"/>
      <c r="C1" s="852" t="s">
        <v>615</v>
      </c>
      <c r="D1" s="852"/>
      <c r="E1" s="852"/>
      <c r="F1" s="852"/>
      <c r="G1" s="852"/>
    </row>
    <row r="2" spans="1:7" ht="18">
      <c r="A2" s="112"/>
      <c r="B2" s="113"/>
      <c r="C2" s="853" t="s">
        <v>616</v>
      </c>
      <c r="D2" s="853"/>
      <c r="E2" s="853"/>
      <c r="F2" s="853"/>
      <c r="G2" s="853"/>
    </row>
    <row r="3" spans="1:7" ht="27.75">
      <c r="A3" s="114"/>
      <c r="B3" s="115"/>
      <c r="C3" s="854" t="s">
        <v>617</v>
      </c>
      <c r="D3" s="854"/>
      <c r="E3" s="854"/>
      <c r="F3" s="854"/>
      <c r="G3" s="854"/>
    </row>
    <row r="4" spans="1:7">
      <c r="A4" s="116"/>
      <c r="B4" s="117"/>
      <c r="C4" s="850" t="s">
        <v>618</v>
      </c>
      <c r="D4" s="850"/>
      <c r="E4" s="850"/>
      <c r="F4" s="850"/>
      <c r="G4" s="850"/>
    </row>
    <row r="5" spans="1:7">
      <c r="A5" s="116"/>
      <c r="B5" s="117"/>
      <c r="C5" s="850" t="s">
        <v>619</v>
      </c>
      <c r="D5" s="850"/>
      <c r="E5" s="850"/>
      <c r="F5" s="850"/>
      <c r="G5" s="850"/>
    </row>
    <row r="6" spans="1:7" ht="18.75">
      <c r="A6" s="118"/>
      <c r="B6" s="118"/>
      <c r="C6" s="118"/>
      <c r="D6" s="118"/>
      <c r="E6" s="118"/>
      <c r="F6" s="118"/>
      <c r="G6" s="118"/>
    </row>
    <row r="7" spans="1:7" ht="18">
      <c r="A7" s="863" t="s">
        <v>676</v>
      </c>
      <c r="B7" s="863"/>
      <c r="C7" s="863"/>
      <c r="D7" s="863"/>
      <c r="E7" s="863"/>
      <c r="F7" s="863"/>
      <c r="G7" s="863"/>
    </row>
    <row r="8" spans="1:7" ht="16.5">
      <c r="A8" s="119"/>
      <c r="B8" s="120"/>
      <c r="C8" s="121"/>
      <c r="D8" s="121"/>
      <c r="E8" s="122"/>
      <c r="F8" s="120"/>
      <c r="G8" s="120"/>
    </row>
    <row r="9" spans="1:7" ht="16.5">
      <c r="A9" s="137" t="s">
        <v>647</v>
      </c>
      <c r="B9" s="120"/>
      <c r="C9" s="121"/>
      <c r="D9" s="121"/>
      <c r="F9" s="137" t="s">
        <v>677</v>
      </c>
      <c r="G9" s="120"/>
    </row>
    <row r="10" spans="1:7" ht="21" customHeight="1">
      <c r="A10" s="126" t="s">
        <v>6</v>
      </c>
      <c r="B10" s="126" t="s">
        <v>623</v>
      </c>
      <c r="C10" s="126" t="s">
        <v>624</v>
      </c>
      <c r="D10" s="126" t="s">
        <v>3</v>
      </c>
      <c r="E10" s="126" t="s">
        <v>401</v>
      </c>
      <c r="F10" s="126" t="s">
        <v>625</v>
      </c>
      <c r="G10" s="126" t="s">
        <v>499</v>
      </c>
    </row>
    <row r="11" spans="1:7" ht="15" customHeight="1">
      <c r="A11" s="851" t="s">
        <v>631</v>
      </c>
      <c r="B11" s="901" t="str">
        <f>PBA!I3</f>
        <v>13.30 - 15.30</v>
      </c>
      <c r="C11" s="898" t="str">
        <f>PBA!C3</f>
        <v>Ilmu al Lughoh wa Tatbiquha fi ta'lim al lughoh Arobiyah</v>
      </c>
      <c r="D11" s="895">
        <f>PBA!D3</f>
        <v>3</v>
      </c>
      <c r="E11" s="138" t="str">
        <f>PBA!F3</f>
        <v>Dr. H. Wildana Wargadinata, Lc., M.Ag.</v>
      </c>
      <c r="F11" s="895" t="str">
        <f>PBA!E3</f>
        <v>S21503U005</v>
      </c>
      <c r="G11" s="894" t="s">
        <v>640</v>
      </c>
    </row>
    <row r="12" spans="1:7" ht="15" customHeight="1">
      <c r="A12" s="851"/>
      <c r="B12" s="895"/>
      <c r="C12" s="898"/>
      <c r="D12" s="895"/>
      <c r="E12" s="138" t="str">
        <f>PBA!G3</f>
        <v>Dr. Nur Hasan, M.A.</v>
      </c>
      <c r="F12" s="895"/>
      <c r="G12" s="894"/>
    </row>
    <row r="13" spans="1:7">
      <c r="A13" s="851"/>
      <c r="B13" s="901" t="str">
        <f>PBA!I4</f>
        <v>15.45 - 17.45</v>
      </c>
      <c r="C13" s="898" t="str">
        <f>PBA!C4</f>
        <v>Idaaroh Ta'lim al Lughoh al Arobiyah Dakhila al Shof</v>
      </c>
      <c r="D13" s="895">
        <f>PBA!D4</f>
        <v>3</v>
      </c>
      <c r="E13" s="138" t="str">
        <f>PBA!F4</f>
        <v>Dr. H. Syamsul Anam, M.Pd</v>
      </c>
      <c r="F13" s="895" t="str">
        <f>PBA!E4</f>
        <v>S21503U002</v>
      </c>
      <c r="G13" s="894"/>
    </row>
    <row r="14" spans="1:7" ht="15" customHeight="1">
      <c r="A14" s="851"/>
      <c r="B14" s="895"/>
      <c r="C14" s="898"/>
      <c r="D14" s="895"/>
      <c r="E14" s="138" t="str">
        <f>PBA!G4</f>
        <v>Dr. H. Zainuddin Alhaj Zaini, M.Pd.I.</v>
      </c>
      <c r="F14" s="895"/>
      <c r="G14" s="894"/>
    </row>
    <row r="15" spans="1:7" ht="15" customHeight="1">
      <c r="A15" s="851"/>
      <c r="B15" s="901" t="str">
        <f>PBA!I5</f>
        <v>18.30 - 20.30</v>
      </c>
      <c r="C15" s="898" t="str">
        <f>PBA!C5</f>
        <v>Dirosatul Ahadits/Studi Hadits</v>
      </c>
      <c r="D15" s="895">
        <f>PBA!D5</f>
        <v>3</v>
      </c>
      <c r="E15" s="138" t="str">
        <f>PBA!F5</f>
        <v>Dr. H. Rafid Abbas, MA.</v>
      </c>
      <c r="F15" s="895" t="str">
        <f>PBA!E5</f>
        <v>MKD 002</v>
      </c>
      <c r="G15" s="894"/>
    </row>
    <row r="16" spans="1:7" ht="15" customHeight="1">
      <c r="A16" s="851"/>
      <c r="B16" s="895"/>
      <c r="C16" s="898"/>
      <c r="D16" s="895"/>
      <c r="E16" s="138" t="str">
        <f>PBA!G5</f>
        <v>Dr. H. Faisol Nasar Bin Madi, MA.</v>
      </c>
      <c r="F16" s="895"/>
      <c r="G16" s="894"/>
    </row>
    <row r="17" spans="1:7" ht="15" customHeight="1">
      <c r="A17" s="851" t="s">
        <v>70</v>
      </c>
      <c r="B17" s="902" t="str">
        <f>PBA!I6</f>
        <v>08.00 - 10.00</v>
      </c>
      <c r="C17" s="898" t="str">
        <f>PBA!C6</f>
        <v>Falsafatul Ilmi</v>
      </c>
      <c r="D17" s="895">
        <f>PBA!D6</f>
        <v>3</v>
      </c>
      <c r="E17" s="138" t="str">
        <f>PBA!F6</f>
        <v>Dr. Ahidul Asror, M.Ag.</v>
      </c>
      <c r="F17" s="895" t="str">
        <f>PBA!E6</f>
        <v>INS215D003</v>
      </c>
      <c r="G17" s="894"/>
    </row>
    <row r="18" spans="1:7" ht="15" customHeight="1">
      <c r="A18" s="851"/>
      <c r="B18" s="903"/>
      <c r="C18" s="898"/>
      <c r="D18" s="895"/>
      <c r="E18" s="138" t="str">
        <f>PBA!G6</f>
        <v>Dr. Fawaizul Umam, M.Ag.</v>
      </c>
      <c r="F18" s="895"/>
      <c r="G18" s="894"/>
    </row>
    <row r="19" spans="1:7" ht="15" customHeight="1">
      <c r="A19" s="851"/>
      <c r="B19" s="895" t="str">
        <f>PBA!I7</f>
        <v>10.00 - 12.00</v>
      </c>
      <c r="C19" s="898" t="str">
        <f>PBA!C7</f>
        <v>Tasmim Manahij Ta'limi al Lughoh al 'Arobiyah wa Binaauha</v>
      </c>
      <c r="D19" s="895">
        <f>PBA!D7</f>
        <v>3</v>
      </c>
      <c r="E19" s="138" t="str">
        <f>PBA!F7</f>
        <v>Dr. Mirwan</v>
      </c>
      <c r="F19" s="895" t="str">
        <f>PBA!E7</f>
        <v>S21503U001</v>
      </c>
      <c r="G19" s="894"/>
    </row>
    <row r="20" spans="1:7" ht="20.25" customHeight="1">
      <c r="A20" s="851"/>
      <c r="B20" s="895"/>
      <c r="C20" s="898"/>
      <c r="D20" s="895"/>
      <c r="E20" s="138">
        <f>PBA!G7</f>
        <v>0</v>
      </c>
      <c r="F20" s="895"/>
      <c r="G20" s="894"/>
    </row>
    <row r="21" spans="1:7" ht="20.25" customHeight="1">
      <c r="A21" s="851"/>
      <c r="B21" s="895" t="e">
        <f>PBA!#REF!</f>
        <v>#REF!</v>
      </c>
      <c r="C21" s="898" t="e">
        <f>PBA!#REF!</f>
        <v>#REF!</v>
      </c>
      <c r="D21" s="895" t="e">
        <f>PBA!#REF!</f>
        <v>#REF!</v>
      </c>
      <c r="E21" s="138" t="e">
        <f>PBA!#REF!</f>
        <v>#REF!</v>
      </c>
      <c r="F21" s="895" t="e">
        <f>PBA!#REF!</f>
        <v>#REF!</v>
      </c>
      <c r="G21" s="894"/>
    </row>
    <row r="22" spans="1:7" ht="20.25" customHeight="1">
      <c r="A22" s="851"/>
      <c r="B22" s="895"/>
      <c r="C22" s="898"/>
      <c r="D22" s="895"/>
      <c r="E22" s="138" t="e">
        <f>PBA!#REF!</f>
        <v>#REF!</v>
      </c>
      <c r="F22" s="895"/>
      <c r="G22" s="894"/>
    </row>
    <row r="24" spans="1:7" ht="16.5" hidden="1">
      <c r="A24" s="137" t="s">
        <v>633</v>
      </c>
      <c r="B24" s="120"/>
      <c r="C24" s="121"/>
      <c r="D24" s="121"/>
      <c r="F24" s="137" t="s">
        <v>678</v>
      </c>
      <c r="G24" s="120"/>
    </row>
    <row r="25" spans="1:7" ht="21" hidden="1" customHeight="1">
      <c r="A25" s="126" t="s">
        <v>6</v>
      </c>
      <c r="B25" s="126" t="s">
        <v>623</v>
      </c>
      <c r="C25" s="126" t="s">
        <v>624</v>
      </c>
      <c r="D25" s="126" t="s">
        <v>3</v>
      </c>
      <c r="E25" s="126" t="s">
        <v>401</v>
      </c>
      <c r="F25" s="126" t="s">
        <v>625</v>
      </c>
      <c r="G25" s="126" t="s">
        <v>499</v>
      </c>
    </row>
    <row r="26" spans="1:7" ht="15" hidden="1" customHeight="1">
      <c r="A26" s="841" t="s">
        <v>631</v>
      </c>
      <c r="B26" s="892" t="s">
        <v>635</v>
      </c>
      <c r="C26" s="896" t="e">
        <f>PBA!#REF!</f>
        <v>#REF!</v>
      </c>
      <c r="D26" s="892" t="e">
        <f>PBA!#REF!</f>
        <v>#REF!</v>
      </c>
      <c r="E26" s="139" t="e">
        <f>PBA!#REF!</f>
        <v>#REF!</v>
      </c>
      <c r="F26" s="892" t="e">
        <f>PBA!#REF!</f>
        <v>#REF!</v>
      </c>
      <c r="G26" s="835" t="s">
        <v>636</v>
      </c>
    </row>
    <row r="27" spans="1:7" ht="15" hidden="1" customHeight="1">
      <c r="A27" s="842"/>
      <c r="B27" s="893"/>
      <c r="C27" s="897"/>
      <c r="D27" s="893"/>
      <c r="E27" s="139" t="e">
        <f>PBA!#REF!</f>
        <v>#REF!</v>
      </c>
      <c r="F27" s="893"/>
      <c r="G27" s="836"/>
    </row>
    <row r="28" spans="1:7" ht="15" hidden="1" customHeight="1">
      <c r="A28" s="842"/>
      <c r="B28" s="892" t="s">
        <v>637</v>
      </c>
      <c r="C28" s="896" t="e">
        <f>PBA!#REF!</f>
        <v>#REF!</v>
      </c>
      <c r="D28" s="892" t="e">
        <f>PBA!#REF!</f>
        <v>#REF!</v>
      </c>
      <c r="E28" s="139" t="e">
        <f>PBA!#REF!</f>
        <v>#REF!</v>
      </c>
      <c r="F28" s="892" t="e">
        <f>PBA!#REF!</f>
        <v>#REF!</v>
      </c>
      <c r="G28" s="836"/>
    </row>
    <row r="29" spans="1:7" ht="15" hidden="1" customHeight="1">
      <c r="A29" s="842"/>
      <c r="B29" s="893"/>
      <c r="C29" s="897"/>
      <c r="D29" s="893"/>
      <c r="E29" s="139" t="e">
        <f>PBA!#REF!</f>
        <v>#REF!</v>
      </c>
      <c r="F29" s="893"/>
      <c r="G29" s="836"/>
    </row>
    <row r="30" spans="1:7" ht="15" hidden="1" customHeight="1">
      <c r="A30" s="842"/>
      <c r="B30" s="892" t="s">
        <v>641</v>
      </c>
      <c r="C30" s="896" t="e">
        <f>PBA!#REF!</f>
        <v>#REF!</v>
      </c>
      <c r="D30" s="892" t="e">
        <f>PBA!#REF!</f>
        <v>#REF!</v>
      </c>
      <c r="E30" s="139" t="e">
        <f>PBA!#REF!</f>
        <v>#REF!</v>
      </c>
      <c r="F30" s="892" t="e">
        <f>PBA!#REF!</f>
        <v>#REF!</v>
      </c>
      <c r="G30" s="836"/>
    </row>
    <row r="31" spans="1:7" ht="15" hidden="1" customHeight="1">
      <c r="A31" s="843"/>
      <c r="B31" s="893"/>
      <c r="C31" s="897"/>
      <c r="D31" s="893"/>
      <c r="E31" s="139" t="e">
        <f>PBA!#REF!</f>
        <v>#REF!</v>
      </c>
      <c r="F31" s="893"/>
      <c r="G31" s="836"/>
    </row>
    <row r="32" spans="1:7" ht="15" hidden="1" customHeight="1">
      <c r="A32" s="841" t="s">
        <v>70</v>
      </c>
      <c r="B32" s="904" t="s">
        <v>642</v>
      </c>
      <c r="C32" s="899" t="e">
        <f>PBA!#REF!</f>
        <v>#REF!</v>
      </c>
      <c r="D32" s="892" t="e">
        <f>PBA!#REF!</f>
        <v>#REF!</v>
      </c>
      <c r="E32" s="139" t="e">
        <f>PBA!#REF!</f>
        <v>#REF!</v>
      </c>
      <c r="F32" s="892" t="e">
        <f>PBA!#REF!</f>
        <v>#REF!</v>
      </c>
      <c r="G32" s="836"/>
    </row>
    <row r="33" spans="1:7" ht="15" hidden="1" customHeight="1">
      <c r="A33" s="842"/>
      <c r="B33" s="905"/>
      <c r="C33" s="900"/>
      <c r="D33" s="893"/>
      <c r="E33" s="139" t="e">
        <f>PBA!#REF!</f>
        <v>#REF!</v>
      </c>
      <c r="F33" s="893"/>
      <c r="G33" s="836"/>
    </row>
    <row r="34" spans="1:7" ht="15" hidden="1" customHeight="1">
      <c r="A34" s="842"/>
      <c r="B34" s="892" t="s">
        <v>643</v>
      </c>
      <c r="C34" s="896" t="e">
        <f>PBA!#REF!</f>
        <v>#REF!</v>
      </c>
      <c r="D34" s="892" t="e">
        <f>PBA!#REF!</f>
        <v>#REF!</v>
      </c>
      <c r="E34" s="139" t="e">
        <f>PBA!#REF!</f>
        <v>#REF!</v>
      </c>
      <c r="F34" s="892" t="e">
        <f>PBA!#REF!</f>
        <v>#REF!</v>
      </c>
      <c r="G34" s="836"/>
    </row>
    <row r="35" spans="1:7" ht="15" hidden="1" customHeight="1">
      <c r="A35" s="843"/>
      <c r="B35" s="893"/>
      <c r="C35" s="897"/>
      <c r="D35" s="893"/>
      <c r="E35" s="139" t="e">
        <f>PBA!#REF!</f>
        <v>#REF!</v>
      </c>
      <c r="F35" s="893"/>
      <c r="G35" s="837"/>
    </row>
    <row r="37" spans="1:7" ht="15.75">
      <c r="E37" s="136" t="s">
        <v>679</v>
      </c>
    </row>
    <row r="38" spans="1:7" ht="15.75">
      <c r="E38" s="136" t="s">
        <v>680</v>
      </c>
    </row>
    <row r="39" spans="1:7" ht="15.75">
      <c r="E39" s="136" t="s">
        <v>681</v>
      </c>
    </row>
    <row r="40" spans="1:7" ht="15.75">
      <c r="E40" s="136"/>
    </row>
    <row r="41" spans="1:7" ht="15.75">
      <c r="E41" s="136"/>
    </row>
    <row r="42" spans="1:7" ht="15.75">
      <c r="E42" s="136" t="s">
        <v>261</v>
      </c>
    </row>
    <row r="43" spans="1:7" ht="15.75">
      <c r="E43" s="136" t="s">
        <v>682</v>
      </c>
    </row>
  </sheetData>
  <mergeCells count="56">
    <mergeCell ref="C1:G1"/>
    <mergeCell ref="C2:G2"/>
    <mergeCell ref="C3:G3"/>
    <mergeCell ref="C4:G4"/>
    <mergeCell ref="C5:G5"/>
    <mergeCell ref="A7:G7"/>
    <mergeCell ref="A11:A16"/>
    <mergeCell ref="A17:A22"/>
    <mergeCell ref="A26:A31"/>
    <mergeCell ref="A32:A35"/>
    <mergeCell ref="B11:B12"/>
    <mergeCell ref="B13:B14"/>
    <mergeCell ref="B15:B16"/>
    <mergeCell ref="B17:B18"/>
    <mergeCell ref="B19:B20"/>
    <mergeCell ref="B21:B22"/>
    <mergeCell ref="B26:B27"/>
    <mergeCell ref="B28:B29"/>
    <mergeCell ref="B30:B31"/>
    <mergeCell ref="B32:B33"/>
    <mergeCell ref="B34:B35"/>
    <mergeCell ref="C32:C33"/>
    <mergeCell ref="C11:C12"/>
    <mergeCell ref="C13:C14"/>
    <mergeCell ref="C15:C16"/>
    <mergeCell ref="C17:C18"/>
    <mergeCell ref="C19:C20"/>
    <mergeCell ref="C34:C35"/>
    <mergeCell ref="D11:D12"/>
    <mergeCell ref="D13:D14"/>
    <mergeCell ref="D15:D16"/>
    <mergeCell ref="D17:D18"/>
    <mergeCell ref="D19:D20"/>
    <mergeCell ref="D21:D22"/>
    <mergeCell ref="D26:D27"/>
    <mergeCell ref="D28:D29"/>
    <mergeCell ref="D30:D31"/>
    <mergeCell ref="D32:D33"/>
    <mergeCell ref="D34:D35"/>
    <mergeCell ref="C21:C22"/>
    <mergeCell ref="C26:C27"/>
    <mergeCell ref="C28:C29"/>
    <mergeCell ref="C30:C31"/>
    <mergeCell ref="F34:F35"/>
    <mergeCell ref="G11:G22"/>
    <mergeCell ref="G26:G35"/>
    <mergeCell ref="F21:F22"/>
    <mergeCell ref="F26:F27"/>
    <mergeCell ref="F28:F29"/>
    <mergeCell ref="F30:F31"/>
    <mergeCell ref="F32:F33"/>
    <mergeCell ref="F11:F12"/>
    <mergeCell ref="F13:F14"/>
    <mergeCell ref="F15:F16"/>
    <mergeCell ref="F17:F18"/>
    <mergeCell ref="F19:F20"/>
  </mergeCells>
  <pageMargins left="0.34930555555555598" right="0.15902777777777799" top="0.51875000000000004" bottom="0.74791666666666701" header="0.31388888888888899" footer="0.31388888888888899"/>
  <pageSetup paperSize="9" orientation="portrait" horizontalDpi="300" verticalDpi="300"/>
  <colBreaks count="1" manualBreakCount="1">
    <brk id="7" max="104857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G49"/>
  <sheetViews>
    <sheetView workbookViewId="0"/>
  </sheetViews>
  <sheetFormatPr defaultColWidth="9" defaultRowHeight="15"/>
  <cols>
    <col min="1" max="1" width="7.85546875" customWidth="1"/>
    <col min="2" max="2" width="11" customWidth="1"/>
    <col min="3" max="3" width="27.28515625" customWidth="1"/>
    <col min="4" max="4" width="6.140625" customWidth="1"/>
    <col min="5" max="5" width="30.7109375" customWidth="1"/>
    <col min="6" max="6" width="8.28515625" customWidth="1"/>
    <col min="7" max="7" width="8.140625" customWidth="1"/>
  </cols>
  <sheetData>
    <row r="1" spans="1:7" ht="15.75">
      <c r="A1" s="110"/>
      <c r="B1" s="111"/>
      <c r="C1" s="852" t="s">
        <v>615</v>
      </c>
      <c r="D1" s="852"/>
      <c r="E1" s="852"/>
      <c r="F1" s="852"/>
      <c r="G1" s="852"/>
    </row>
    <row r="2" spans="1:7" ht="18">
      <c r="A2" s="112"/>
      <c r="B2" s="113"/>
      <c r="C2" s="853" t="s">
        <v>616</v>
      </c>
      <c r="D2" s="853"/>
      <c r="E2" s="853"/>
      <c r="F2" s="853"/>
      <c r="G2" s="853"/>
    </row>
    <row r="3" spans="1:7" ht="27.75">
      <c r="A3" s="114"/>
      <c r="B3" s="115"/>
      <c r="C3" s="854" t="s">
        <v>617</v>
      </c>
      <c r="D3" s="854"/>
      <c r="E3" s="854"/>
      <c r="F3" s="854"/>
      <c r="G3" s="854"/>
    </row>
    <row r="4" spans="1:7">
      <c r="A4" s="116"/>
      <c r="B4" s="117"/>
      <c r="C4" s="850" t="s">
        <v>618</v>
      </c>
      <c r="D4" s="850"/>
      <c r="E4" s="850"/>
      <c r="F4" s="850"/>
      <c r="G4" s="850"/>
    </row>
    <row r="5" spans="1:7">
      <c r="A5" s="116"/>
      <c r="B5" s="117"/>
      <c r="C5" s="850" t="s">
        <v>619</v>
      </c>
      <c r="D5" s="850"/>
      <c r="E5" s="850"/>
      <c r="F5" s="850"/>
      <c r="G5" s="850"/>
    </row>
    <row r="6" spans="1:7" ht="18.75">
      <c r="A6" s="118"/>
      <c r="B6" s="118"/>
      <c r="C6" s="118"/>
      <c r="D6" s="118"/>
      <c r="E6" s="118"/>
      <c r="F6" s="118"/>
      <c r="G6" s="118"/>
    </row>
    <row r="7" spans="1:7" ht="18">
      <c r="A7" s="911" t="s">
        <v>683</v>
      </c>
      <c r="B7" s="911"/>
      <c r="C7" s="911"/>
      <c r="D7" s="911"/>
      <c r="E7" s="911"/>
      <c r="F7" s="911"/>
      <c r="G7" s="911"/>
    </row>
    <row r="8" spans="1:7" ht="16.5">
      <c r="A8" s="119"/>
      <c r="B8" s="120"/>
      <c r="C8" s="121"/>
      <c r="D8" s="121"/>
      <c r="E8" s="122"/>
      <c r="F8" s="120"/>
      <c r="G8" s="120"/>
    </row>
    <row r="9" spans="1:7" ht="15.75">
      <c r="A9" s="123" t="s">
        <v>621</v>
      </c>
      <c r="B9" s="124"/>
      <c r="C9" s="125"/>
      <c r="D9" s="125"/>
      <c r="E9" s="125"/>
      <c r="F9" s="123" t="s">
        <v>684</v>
      </c>
      <c r="G9" s="124"/>
    </row>
    <row r="10" spans="1:7" ht="21" customHeight="1">
      <c r="A10" s="126" t="s">
        <v>6</v>
      </c>
      <c r="B10" s="126" t="s">
        <v>623</v>
      </c>
      <c r="C10" s="126" t="s">
        <v>624</v>
      </c>
      <c r="D10" s="126" t="s">
        <v>3</v>
      </c>
      <c r="E10" s="126" t="s">
        <v>401</v>
      </c>
      <c r="F10" s="126" t="s">
        <v>625</v>
      </c>
      <c r="G10" s="126" t="s">
        <v>499</v>
      </c>
    </row>
    <row r="11" spans="1:7" ht="15" customHeight="1">
      <c r="A11" s="841" t="s">
        <v>626</v>
      </c>
      <c r="B11" s="839" t="s">
        <v>635</v>
      </c>
      <c r="C11" s="839" t="e">
        <f>DOKTOR!#REF!</f>
        <v>#REF!</v>
      </c>
      <c r="D11" s="839" t="e">
        <f>DOKTOR!#REF!</f>
        <v>#REF!</v>
      </c>
      <c r="E11" s="127" t="e">
        <f>DOKTOR!#REF!</f>
        <v>#REF!</v>
      </c>
      <c r="F11" s="839" t="e">
        <f>DOKTOR!#REF!</f>
        <v>#REF!</v>
      </c>
      <c r="G11" s="907" t="s">
        <v>685</v>
      </c>
    </row>
    <row r="12" spans="1:7" ht="15" customHeight="1">
      <c r="A12" s="842"/>
      <c r="B12" s="840"/>
      <c r="C12" s="840"/>
      <c r="D12" s="840"/>
      <c r="E12" s="127" t="e">
        <f>DOKTOR!#REF!</f>
        <v>#REF!</v>
      </c>
      <c r="F12" s="840"/>
      <c r="G12" s="907"/>
    </row>
    <row r="13" spans="1:7" ht="15" customHeight="1">
      <c r="A13" s="842"/>
      <c r="B13" s="839" t="s">
        <v>637</v>
      </c>
      <c r="C13" s="839" t="e">
        <f>DOKTOR!#REF!</f>
        <v>#REF!</v>
      </c>
      <c r="D13" s="839" t="e">
        <f>DOKTOR!#REF!</f>
        <v>#REF!</v>
      </c>
      <c r="E13" s="127" t="e">
        <f>DOKTOR!#REF!</f>
        <v>#REF!</v>
      </c>
      <c r="F13" s="839" t="e">
        <f>DOKTOR!#REF!</f>
        <v>#REF!</v>
      </c>
      <c r="G13" s="907"/>
    </row>
    <row r="14" spans="1:7" ht="15" customHeight="1">
      <c r="A14" s="843"/>
      <c r="B14" s="840"/>
      <c r="C14" s="840"/>
      <c r="D14" s="840"/>
      <c r="E14" s="127" t="e">
        <f>DOKTOR!#REF!</f>
        <v>#REF!</v>
      </c>
      <c r="F14" s="840"/>
      <c r="G14" s="907"/>
    </row>
    <row r="15" spans="1:7" ht="15" customHeight="1">
      <c r="A15" s="841" t="s">
        <v>628</v>
      </c>
      <c r="B15" s="845" t="s">
        <v>635</v>
      </c>
      <c r="C15" s="845" t="e">
        <f>DOKTOR!#REF!</f>
        <v>#REF!</v>
      </c>
      <c r="D15" s="845" t="e">
        <f>DOKTOR!#REF!</f>
        <v>#REF!</v>
      </c>
      <c r="E15" s="128" t="e">
        <f>DOKTOR!#REF!</f>
        <v>#REF!</v>
      </c>
      <c r="F15" s="845" t="e">
        <f>DOKTOR!#REF!</f>
        <v>#REF!</v>
      </c>
      <c r="G15" s="907"/>
    </row>
    <row r="16" spans="1:7" ht="15" customHeight="1">
      <c r="A16" s="842"/>
      <c r="B16" s="906"/>
      <c r="C16" s="906"/>
      <c r="D16" s="906"/>
      <c r="E16" s="128" t="e">
        <f>DOKTOR!#REF!</f>
        <v>#REF!</v>
      </c>
      <c r="F16" s="906"/>
      <c r="G16" s="907"/>
    </row>
    <row r="17" spans="1:7" ht="15" customHeight="1">
      <c r="A17" s="842"/>
      <c r="B17" s="846"/>
      <c r="C17" s="846"/>
      <c r="D17" s="846"/>
      <c r="E17" s="128" t="e">
        <f>DOKTOR!#REF!</f>
        <v>#REF!</v>
      </c>
      <c r="F17" s="846"/>
      <c r="G17" s="907"/>
    </row>
    <row r="18" spans="1:7" ht="15" customHeight="1">
      <c r="A18" s="842"/>
      <c r="B18" s="845" t="s">
        <v>637</v>
      </c>
      <c r="C18" s="845" t="e">
        <f>DOKTOR!#REF!</f>
        <v>#REF!</v>
      </c>
      <c r="D18" s="845" t="e">
        <f>DOKTOR!#REF!</f>
        <v>#REF!</v>
      </c>
      <c r="E18" s="128" t="e">
        <f>DOKTOR!#REF!</f>
        <v>#REF!</v>
      </c>
      <c r="F18" s="845" t="e">
        <f>DOKTOR!#REF!</f>
        <v>#REF!</v>
      </c>
      <c r="G18" s="907"/>
    </row>
    <row r="19" spans="1:7" ht="15" customHeight="1">
      <c r="A19" s="843"/>
      <c r="B19" s="846"/>
      <c r="C19" s="846"/>
      <c r="D19" s="846"/>
      <c r="E19" s="128" t="e">
        <f>DOKTOR!#REF!</f>
        <v>#REF!</v>
      </c>
      <c r="F19" s="846"/>
      <c r="G19" s="907"/>
    </row>
    <row r="20" spans="1:7" ht="15" customHeight="1">
      <c r="A20" s="130"/>
      <c r="B20" s="131"/>
      <c r="C20" s="132"/>
      <c r="D20" s="132"/>
      <c r="E20" s="133"/>
      <c r="F20" s="131"/>
      <c r="G20" s="132"/>
    </row>
    <row r="21" spans="1:7" ht="15" customHeight="1">
      <c r="A21" s="130"/>
      <c r="B21" s="131"/>
      <c r="C21" s="132"/>
      <c r="D21" s="132"/>
      <c r="E21" s="133"/>
      <c r="F21" s="131"/>
      <c r="G21" s="132"/>
    </row>
    <row r="22" spans="1:7" ht="15.75">
      <c r="A22" s="123" t="s">
        <v>621</v>
      </c>
      <c r="B22" s="124"/>
      <c r="C22" s="125"/>
      <c r="D22" s="125"/>
      <c r="E22" s="125"/>
      <c r="F22" s="123" t="s">
        <v>686</v>
      </c>
      <c r="G22" s="124"/>
    </row>
    <row r="23" spans="1:7" ht="21" customHeight="1">
      <c r="A23" s="126" t="s">
        <v>6</v>
      </c>
      <c r="B23" s="126" t="s">
        <v>623</v>
      </c>
      <c r="C23" s="126" t="s">
        <v>624</v>
      </c>
      <c r="D23" s="126" t="s">
        <v>3</v>
      </c>
      <c r="E23" s="126" t="s">
        <v>401</v>
      </c>
      <c r="F23" s="126" t="s">
        <v>625</v>
      </c>
      <c r="G23" s="126" t="s">
        <v>499</v>
      </c>
    </row>
    <row r="24" spans="1:7" ht="15" customHeight="1">
      <c r="A24" s="841" t="s">
        <v>631</v>
      </c>
      <c r="B24" s="845" t="s">
        <v>635</v>
      </c>
      <c r="C24" s="845" t="e">
        <f>DOKTOR!#REF!</f>
        <v>#REF!</v>
      </c>
      <c r="D24" s="845" t="e">
        <f>DOKTOR!#REF!</f>
        <v>#REF!</v>
      </c>
      <c r="E24" s="128" t="e">
        <f>DOKTOR!#REF!</f>
        <v>#REF!</v>
      </c>
      <c r="F24" s="845" t="e">
        <f>DOKTOR!#REF!</f>
        <v>#REF!</v>
      </c>
      <c r="G24" s="907" t="s">
        <v>685</v>
      </c>
    </row>
    <row r="25" spans="1:7" ht="15" customHeight="1">
      <c r="A25" s="842"/>
      <c r="B25" s="846"/>
      <c r="C25" s="846"/>
      <c r="D25" s="846"/>
      <c r="E25" s="128" t="e">
        <f>DOKTOR!#REF!</f>
        <v>#REF!</v>
      </c>
      <c r="F25" s="846"/>
      <c r="G25" s="907"/>
    </row>
    <row r="26" spans="1:7" ht="15" customHeight="1">
      <c r="A26" s="842"/>
      <c r="B26" s="845" t="s">
        <v>637</v>
      </c>
      <c r="C26" s="845">
        <f>DOKTOR!S5</f>
        <v>0</v>
      </c>
      <c r="D26" s="845">
        <f>DOKTOR!T5</f>
        <v>0</v>
      </c>
      <c r="E26" s="128">
        <f>DOKTOR!U5</f>
        <v>0</v>
      </c>
      <c r="F26" s="845">
        <f>DOKTOR!W5</f>
        <v>0</v>
      </c>
      <c r="G26" s="907"/>
    </row>
    <row r="27" spans="1:7" ht="15" customHeight="1">
      <c r="A27" s="843"/>
      <c r="B27" s="846"/>
      <c r="C27" s="846"/>
      <c r="D27" s="846"/>
      <c r="E27" s="128">
        <f>DOKTOR!V5</f>
        <v>0</v>
      </c>
      <c r="F27" s="846"/>
      <c r="G27" s="907"/>
    </row>
    <row r="28" spans="1:7" ht="15" customHeight="1">
      <c r="A28" s="841" t="s">
        <v>70</v>
      </c>
      <c r="B28" s="845" t="s">
        <v>635</v>
      </c>
      <c r="C28" s="845">
        <f>DOKTOR!S6</f>
        <v>0</v>
      </c>
      <c r="D28" s="845">
        <f>DOKTOR!T6</f>
        <v>0</v>
      </c>
      <c r="E28" s="128">
        <f>DOKTOR!U6</f>
        <v>0</v>
      </c>
      <c r="F28" s="845">
        <f>DOKTOR!W6</f>
        <v>0</v>
      </c>
      <c r="G28" s="907"/>
    </row>
    <row r="29" spans="1:7" ht="15" customHeight="1">
      <c r="A29" s="842"/>
      <c r="B29" s="906"/>
      <c r="C29" s="906"/>
      <c r="D29" s="906"/>
      <c r="E29" s="128">
        <f>DOKTOR!V6</f>
        <v>0</v>
      </c>
      <c r="F29" s="906"/>
      <c r="G29" s="907"/>
    </row>
    <row r="30" spans="1:7" ht="15" customHeight="1">
      <c r="A30" s="842"/>
      <c r="B30" s="846"/>
      <c r="C30" s="846"/>
      <c r="D30" s="846"/>
      <c r="E30" s="128">
        <f>DOKTOR!N6</f>
        <v>0</v>
      </c>
      <c r="F30" s="846"/>
      <c r="G30" s="907"/>
    </row>
    <row r="31" spans="1:7" ht="15" customHeight="1">
      <c r="A31" s="842"/>
      <c r="B31" s="845" t="s">
        <v>637</v>
      </c>
      <c r="C31" s="845" t="e">
        <f>DOKTOR!#REF!</f>
        <v>#REF!</v>
      </c>
      <c r="D31" s="845" t="e">
        <f>DOKTOR!#REF!</f>
        <v>#REF!</v>
      </c>
      <c r="E31" s="128" t="e">
        <f>DOKTOR!#REF!</f>
        <v>#REF!</v>
      </c>
      <c r="F31" s="845" t="e">
        <f>DOKTOR!#REF!</f>
        <v>#REF!</v>
      </c>
      <c r="G31" s="907"/>
    </row>
    <row r="32" spans="1:7" ht="15" customHeight="1">
      <c r="A32" s="843"/>
      <c r="B32" s="846"/>
      <c r="C32" s="846"/>
      <c r="D32" s="846"/>
      <c r="E32" s="128" t="e">
        <f>DOKTOR!#REF!</f>
        <v>#REF!</v>
      </c>
      <c r="F32" s="846"/>
      <c r="G32" s="907"/>
    </row>
    <row r="33" spans="1:7" ht="15" customHeight="1">
      <c r="A33" s="130"/>
      <c r="B33" s="131"/>
      <c r="C33" s="132"/>
      <c r="D33" s="132"/>
      <c r="E33" s="133"/>
      <c r="F33" s="131"/>
      <c r="G33" s="132"/>
    </row>
    <row r="34" spans="1:7" ht="15" customHeight="1">
      <c r="A34" s="130"/>
      <c r="B34" s="131"/>
      <c r="C34" s="132"/>
      <c r="D34" s="132"/>
      <c r="E34" s="133"/>
      <c r="F34" s="131"/>
      <c r="G34" s="132"/>
    </row>
    <row r="35" spans="1:7" ht="15.75">
      <c r="A35" s="123" t="s">
        <v>633</v>
      </c>
      <c r="B35" s="124"/>
      <c r="C35" s="125"/>
      <c r="D35" s="125"/>
      <c r="E35" s="125"/>
      <c r="F35" s="123" t="s">
        <v>687</v>
      </c>
      <c r="G35" s="124"/>
    </row>
    <row r="36" spans="1:7" ht="21" customHeight="1">
      <c r="A36" s="126" t="s">
        <v>6</v>
      </c>
      <c r="B36" s="126" t="s">
        <v>623</v>
      </c>
      <c r="C36" s="126" t="s">
        <v>624</v>
      </c>
      <c r="D36" s="126" t="s">
        <v>3</v>
      </c>
      <c r="E36" s="126" t="s">
        <v>401</v>
      </c>
      <c r="F36" s="126" t="s">
        <v>625</v>
      </c>
      <c r="G36" s="126" t="s">
        <v>499</v>
      </c>
    </row>
    <row r="37" spans="1:7" ht="15" customHeight="1">
      <c r="A37" s="851" t="s">
        <v>631</v>
      </c>
      <c r="B37" s="849" t="s">
        <v>635</v>
      </c>
      <c r="C37" s="849" t="s">
        <v>124</v>
      </c>
      <c r="D37" s="849">
        <v>3</v>
      </c>
      <c r="E37" s="128" t="e">
        <f>DOKTOR!#REF!</f>
        <v>#REF!</v>
      </c>
      <c r="F37" s="849" t="s">
        <v>688</v>
      </c>
      <c r="G37" s="908" t="s">
        <v>685</v>
      </c>
    </row>
    <row r="38" spans="1:7" ht="15" customHeight="1">
      <c r="A38" s="851"/>
      <c r="B38" s="849"/>
      <c r="C38" s="849"/>
      <c r="D38" s="849"/>
      <c r="E38" s="128" t="e">
        <f>DOKTOR!#REF!</f>
        <v>#REF!</v>
      </c>
      <c r="F38" s="849"/>
      <c r="G38" s="909"/>
    </row>
    <row r="39" spans="1:7" ht="15" customHeight="1">
      <c r="A39" s="851"/>
      <c r="B39" s="845" t="s">
        <v>637</v>
      </c>
      <c r="C39" s="845" t="s">
        <v>126</v>
      </c>
      <c r="D39" s="845">
        <v>3</v>
      </c>
      <c r="E39" s="128" t="e">
        <f>DOKTOR!#REF!</f>
        <v>#REF!</v>
      </c>
      <c r="F39" s="845" t="s">
        <v>689</v>
      </c>
      <c r="G39" s="909"/>
    </row>
    <row r="40" spans="1:7" ht="15" customHeight="1">
      <c r="A40" s="851"/>
      <c r="B40" s="906"/>
      <c r="C40" s="906"/>
      <c r="D40" s="906"/>
      <c r="E40" s="128" t="e">
        <f>DOKTOR!#REF!</f>
        <v>#REF!</v>
      </c>
      <c r="F40" s="906"/>
      <c r="G40" s="909"/>
    </row>
    <row r="41" spans="1:7" ht="15" customHeight="1">
      <c r="A41" s="851"/>
      <c r="B41" s="846"/>
      <c r="C41" s="846"/>
      <c r="D41" s="846"/>
      <c r="E41" s="128" t="e">
        <f>DOKTOR!#REF!</f>
        <v>#REF!</v>
      </c>
      <c r="F41" s="846"/>
      <c r="G41" s="910"/>
    </row>
    <row r="42" spans="1:7" ht="17.25" customHeight="1">
      <c r="A42" s="119"/>
      <c r="B42" s="120"/>
      <c r="C42" s="121"/>
      <c r="D42" s="121"/>
      <c r="E42" s="135"/>
      <c r="F42" s="120"/>
      <c r="G42" s="120"/>
    </row>
    <row r="43" spans="1:7" ht="15.75">
      <c r="E43" s="136" t="s">
        <v>644</v>
      </c>
    </row>
    <row r="44" spans="1:7" ht="15.75">
      <c r="E44" s="136" t="s">
        <v>333</v>
      </c>
    </row>
    <row r="45" spans="1:7" ht="15.75">
      <c r="E45" s="136"/>
    </row>
    <row r="46" spans="1:7" ht="15.75">
      <c r="E46" s="136"/>
    </row>
    <row r="47" spans="1:7" ht="15.75">
      <c r="E47" s="136"/>
    </row>
    <row r="48" spans="1:7" ht="18.75" customHeight="1">
      <c r="E48" s="136" t="s">
        <v>275</v>
      </c>
    </row>
    <row r="49" spans="5:5" ht="15.75">
      <c r="E49" s="136" t="s">
        <v>645</v>
      </c>
    </row>
  </sheetData>
  <mergeCells count="54">
    <mergeCell ref="C1:G1"/>
    <mergeCell ref="C2:G2"/>
    <mergeCell ref="C3:G3"/>
    <mergeCell ref="C4:G4"/>
    <mergeCell ref="C5:G5"/>
    <mergeCell ref="A7:G7"/>
    <mergeCell ref="A11:A14"/>
    <mergeCell ref="A15:A19"/>
    <mergeCell ref="A24:A27"/>
    <mergeCell ref="A28:A32"/>
    <mergeCell ref="C11:C12"/>
    <mergeCell ref="C13:C14"/>
    <mergeCell ref="C15:C17"/>
    <mergeCell ref="C18:C19"/>
    <mergeCell ref="C24:C25"/>
    <mergeCell ref="C26:C27"/>
    <mergeCell ref="C28:C30"/>
    <mergeCell ref="C31:C32"/>
    <mergeCell ref="F11:F12"/>
    <mergeCell ref="F13:F14"/>
    <mergeCell ref="F15:F17"/>
    <mergeCell ref="A37:A41"/>
    <mergeCell ref="B11:B12"/>
    <mergeCell ref="B13:B14"/>
    <mergeCell ref="B15:B17"/>
    <mergeCell ref="B18:B19"/>
    <mergeCell ref="B24:B25"/>
    <mergeCell ref="B26:B27"/>
    <mergeCell ref="B28:B30"/>
    <mergeCell ref="B31:B32"/>
    <mergeCell ref="B37:B38"/>
    <mergeCell ref="B39:B41"/>
    <mergeCell ref="C37:C38"/>
    <mergeCell ref="C39:C41"/>
    <mergeCell ref="D11:D12"/>
    <mergeCell ref="D13:D14"/>
    <mergeCell ref="D15:D17"/>
    <mergeCell ref="D18:D19"/>
    <mergeCell ref="D24:D25"/>
    <mergeCell ref="D26:D27"/>
    <mergeCell ref="D28:D30"/>
    <mergeCell ref="D31:D32"/>
    <mergeCell ref="D37:D38"/>
    <mergeCell ref="D39:D41"/>
    <mergeCell ref="F37:F38"/>
    <mergeCell ref="F39:F41"/>
    <mergeCell ref="G11:G19"/>
    <mergeCell ref="G24:G32"/>
    <mergeCell ref="G37:G41"/>
    <mergeCell ref="F18:F19"/>
    <mergeCell ref="F24:F25"/>
    <mergeCell ref="F26:F27"/>
    <mergeCell ref="F28:F30"/>
    <mergeCell ref="F31:F32"/>
  </mergeCells>
  <pageMargins left="0.39305555555555599" right="0.196527777777778" top="0.39305555555555599" bottom="0.39305555555555599" header="0.31388888888888899" footer="0.31388888888888899"/>
  <pageSetup paperSize="9" scale="99" orientation="portrait" horizontalDpi="180" verticalDpi="180"/>
  <colBreaks count="1" manualBreakCount="1">
    <brk id="7" max="104857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534"/>
  <sheetViews>
    <sheetView workbookViewId="0"/>
  </sheetViews>
  <sheetFormatPr defaultColWidth="9.140625" defaultRowHeight="12"/>
  <cols>
    <col min="1" max="1" width="2.140625" style="2" customWidth="1"/>
    <col min="2" max="2" width="19.5703125" style="3" customWidth="1"/>
    <col min="3" max="3" width="7.140625" style="3" customWidth="1"/>
    <col min="4" max="4" width="5" style="3" customWidth="1"/>
    <col min="5" max="5" width="10.42578125" style="3" customWidth="1"/>
    <col min="6" max="6" width="5.42578125" style="4" customWidth="1"/>
    <col min="7" max="8" width="22.5703125" style="5" customWidth="1"/>
    <col min="9" max="9" width="9.140625" style="6"/>
    <col min="10" max="10" width="19.140625" style="6" customWidth="1"/>
    <col min="11" max="16384" width="9.140625" style="6"/>
  </cols>
  <sheetData>
    <row r="1" spans="1:8">
      <c r="A1" s="7" t="s">
        <v>324</v>
      </c>
      <c r="B1" s="8" t="s">
        <v>119</v>
      </c>
      <c r="F1" s="9"/>
      <c r="G1" s="10"/>
    </row>
    <row r="2" spans="1:8" ht="14.25" customHeight="1">
      <c r="A2" s="11" t="s">
        <v>325</v>
      </c>
      <c r="B2" s="12" t="s">
        <v>326</v>
      </c>
      <c r="C2" s="12" t="s">
        <v>327</v>
      </c>
      <c r="D2" s="12" t="s">
        <v>328</v>
      </c>
      <c r="E2" s="12" t="s">
        <v>329</v>
      </c>
      <c r="F2" s="12" t="s">
        <v>330</v>
      </c>
      <c r="G2" s="912" t="s">
        <v>331</v>
      </c>
      <c r="H2" s="913"/>
    </row>
    <row r="3" spans="1:8">
      <c r="A3" s="15">
        <v>25</v>
      </c>
      <c r="B3" s="16" t="str">
        <f t="shared" ref="B3:B9" si="0">VLOOKUP(A3,JADWAL,4,FALSE)</f>
        <v>Studi Hadits</v>
      </c>
      <c r="C3" s="17" t="str">
        <f t="shared" ref="C3:C9" si="1">VLOOKUP(A3,JADWAL,2,FALSE)</f>
        <v>PAI - 2A</v>
      </c>
      <c r="D3" s="17" t="str">
        <f t="shared" ref="D3:D9" si="2">VLOOKUP(A3,JADWAL,9,FALSE)</f>
        <v>Kamis</v>
      </c>
      <c r="E3" s="17" t="str">
        <f t="shared" ref="E3:E9" si="3">VLOOKUP(A3,JADWAL,10,FALSE)</f>
        <v>18.30 - 20.30</v>
      </c>
      <c r="F3" s="18" t="s">
        <v>523</v>
      </c>
      <c r="G3" s="19" t="str">
        <f t="shared" ref="G3:G9" si="4">VLOOKUP(A3,JADWAL,6,FALSE)</f>
        <v>Dr. H. Kasman, M.Fil.I.</v>
      </c>
      <c r="H3" s="20" t="str">
        <f t="shared" ref="H3:H9" si="5">VLOOKUP(A3,JADWAL,7,FALSE)</f>
        <v>Dr. H. Aminullah, M.Ag.</v>
      </c>
    </row>
    <row r="4" spans="1:8" ht="15">
      <c r="A4" s="15">
        <v>28</v>
      </c>
      <c r="B4" s="21" t="str">
        <f t="shared" si="0"/>
        <v>Studi Mandiri</v>
      </c>
      <c r="C4" s="22" t="str">
        <f t="shared" si="1"/>
        <v>PAI - 2B</v>
      </c>
      <c r="D4" s="22" t="str">
        <f t="shared" si="2"/>
        <v>Sabtu</v>
      </c>
      <c r="E4" s="821" t="str">
        <f t="shared" si="3"/>
        <v>08:00 - 10:00</v>
      </c>
      <c r="F4" t="s">
        <v>526</v>
      </c>
      <c r="G4" s="23" t="str">
        <f t="shared" si="4"/>
        <v>Dr. Mashudi, M.Pd.</v>
      </c>
      <c r="H4" s="24" t="str">
        <f t="shared" si="5"/>
        <v>Dr. Hj. St. Mislikhah, M.Ag.</v>
      </c>
    </row>
    <row r="5" spans="1:8" ht="36">
      <c r="A5" s="15">
        <v>79</v>
      </c>
      <c r="B5" s="21" t="str">
        <f t="shared" si="0"/>
        <v>Ilmu al Lughoh wa Tatbiquha fi ta'lim al lughoh Arobiyah</v>
      </c>
      <c r="C5" s="22" t="str">
        <f t="shared" si="1"/>
        <v>PBA - 2</v>
      </c>
      <c r="D5" s="22" t="str">
        <f t="shared" si="2"/>
        <v>Jumat</v>
      </c>
      <c r="E5" s="821" t="str">
        <f t="shared" si="3"/>
        <v>13.30 - 15.30</v>
      </c>
      <c r="F5" t="s">
        <v>599</v>
      </c>
      <c r="G5" s="23" t="str">
        <f t="shared" si="4"/>
        <v>Dr. H. Wildana Wargadinata, Lc., M.Ag.</v>
      </c>
      <c r="H5" s="24" t="str">
        <f t="shared" si="5"/>
        <v>Dr. Nur Hasan, M.A.</v>
      </c>
    </row>
    <row r="6" spans="1:8" ht="48">
      <c r="A6" s="15">
        <v>86</v>
      </c>
      <c r="B6" s="21" t="str">
        <f t="shared" si="0"/>
        <v>Perilaku dan Budaya Organisasi dalam Pendidikan Islam (new)</v>
      </c>
      <c r="C6" s="22" t="str">
        <f t="shared" si="1"/>
        <v>MPI3 - 2A</v>
      </c>
      <c r="D6" s="22" t="str">
        <f t="shared" si="2"/>
        <v>Jum'at</v>
      </c>
      <c r="E6" s="821" t="str">
        <f t="shared" si="3"/>
        <v>13.00 - 15.00</v>
      </c>
      <c r="F6" t="s">
        <v>611</v>
      </c>
      <c r="G6" s="23" t="str">
        <f t="shared" si="4"/>
        <v>Prof. Dr. H. Babun Suharto, SE., MM.</v>
      </c>
      <c r="H6" s="24" t="str">
        <f t="shared" si="5"/>
        <v>Dr. H. Suhadi Winoto, M.Pd.</v>
      </c>
    </row>
    <row r="7" spans="1:8" ht="15">
      <c r="A7" s="15">
        <v>134</v>
      </c>
      <c r="B7" s="21" t="e">
        <f t="shared" si="0"/>
        <v>#N/A</v>
      </c>
      <c r="C7" s="22" t="e">
        <f t="shared" si="1"/>
        <v>#N/A</v>
      </c>
      <c r="D7" s="22" t="e">
        <f t="shared" si="2"/>
        <v>#N/A</v>
      </c>
      <c r="E7" s="22" t="e">
        <f t="shared" si="3"/>
        <v>#N/A</v>
      </c>
      <c r="F7" t="e">
        <v>#N/A</v>
      </c>
      <c r="G7" s="23" t="e">
        <f t="shared" si="4"/>
        <v>#N/A</v>
      </c>
      <c r="H7" s="24" t="e">
        <f t="shared" si="5"/>
        <v>#N/A</v>
      </c>
    </row>
    <row r="8" spans="1:8" ht="15">
      <c r="A8" s="15">
        <v>138</v>
      </c>
      <c r="B8" s="21" t="e">
        <f t="shared" si="0"/>
        <v>#N/A</v>
      </c>
      <c r="C8" s="22" t="e">
        <f t="shared" si="1"/>
        <v>#N/A</v>
      </c>
      <c r="D8" s="22" t="e">
        <f t="shared" si="2"/>
        <v>#N/A</v>
      </c>
      <c r="E8" s="22" t="e">
        <f t="shared" si="3"/>
        <v>#N/A</v>
      </c>
      <c r="F8" t="e">
        <v>#N/A</v>
      </c>
      <c r="G8" s="23" t="e">
        <f t="shared" si="4"/>
        <v>#N/A</v>
      </c>
      <c r="H8" s="24" t="e">
        <f t="shared" si="5"/>
        <v>#N/A</v>
      </c>
    </row>
    <row r="9" spans="1:8" ht="15">
      <c r="A9" s="15">
        <v>141</v>
      </c>
      <c r="B9" s="25" t="e">
        <f t="shared" si="0"/>
        <v>#N/A</v>
      </c>
      <c r="C9" s="26" t="e">
        <f t="shared" si="1"/>
        <v>#N/A</v>
      </c>
      <c r="D9" s="26" t="e">
        <f t="shared" si="2"/>
        <v>#N/A</v>
      </c>
      <c r="E9" s="26" t="e">
        <f t="shared" si="3"/>
        <v>#N/A</v>
      </c>
      <c r="F9" t="e">
        <v>#N/A</v>
      </c>
      <c r="G9" s="27" t="e">
        <f t="shared" si="4"/>
        <v>#N/A</v>
      </c>
      <c r="H9" s="28" t="e">
        <f t="shared" si="5"/>
        <v>#N/A</v>
      </c>
    </row>
    <row r="10" spans="1:8" ht="7.5" customHeight="1"/>
    <row r="11" spans="1:8">
      <c r="A11" s="7" t="s">
        <v>324</v>
      </c>
      <c r="B11" s="8" t="s">
        <v>48</v>
      </c>
      <c r="F11" s="9"/>
      <c r="G11" s="10"/>
    </row>
    <row r="12" spans="1:8" ht="14.25" customHeight="1">
      <c r="A12" s="11" t="s">
        <v>325</v>
      </c>
      <c r="B12" s="12" t="s">
        <v>326</v>
      </c>
      <c r="C12" s="12" t="s">
        <v>327</v>
      </c>
      <c r="D12" s="12" t="s">
        <v>328</v>
      </c>
      <c r="E12" s="12" t="s">
        <v>329</v>
      </c>
      <c r="F12" s="12" t="s">
        <v>330</v>
      </c>
      <c r="G12" s="912" t="s">
        <v>331</v>
      </c>
      <c r="H12" s="913"/>
    </row>
    <row r="13" spans="1:8" ht="12.75" customHeight="1">
      <c r="A13" s="15">
        <v>6</v>
      </c>
      <c r="B13" s="16" t="str">
        <f t="shared" ref="B13:B17" si="6">VLOOKUP(A13,JADWAL,4,FALSE)</f>
        <v>Manajemen Sumber Daya Pendidikan dan Tenaga Kependidikan</v>
      </c>
      <c r="C13" s="17" t="str">
        <f t="shared" ref="C13:C17" si="7">VLOOKUP(A13,JADWAL,2,FALSE)</f>
        <v>MPI - 2B</v>
      </c>
      <c r="D13" s="17" t="str">
        <f t="shared" ref="D13:D17" si="8">VLOOKUP(A13,JADWAL,9,FALSE)</f>
        <v>Jumat</v>
      </c>
      <c r="E13" s="17" t="s">
        <v>502</v>
      </c>
      <c r="F13" s="18" t="str">
        <f t="shared" ref="F13:F17" si="9">VLOOKUP(A13,JADWAL,11,FALSE)</f>
        <v>R11</v>
      </c>
      <c r="G13" s="19" t="str">
        <f t="shared" ref="G13:G17" si="10">VLOOKUP(A13,JADWAL,6,FALSE)</f>
        <v>Prof. Dr. H. Babun Suharto, SE., MM.</v>
      </c>
      <c r="H13" s="20" t="str">
        <f t="shared" ref="H13:H17" si="11">VLOOKUP(A13,JADWAL,7,FALSE)</f>
        <v>Dr. H. Sofyan Tsauri, MM.</v>
      </c>
    </row>
    <row r="14" spans="1:8" ht="24">
      <c r="A14" s="15">
        <v>19</v>
      </c>
      <c r="B14" s="21" t="str">
        <f t="shared" si="6"/>
        <v>Studi Mandiri</v>
      </c>
      <c r="C14" s="22" t="str">
        <f t="shared" si="7"/>
        <v>PAI - 2A</v>
      </c>
      <c r="D14" s="22" t="str">
        <f t="shared" si="8"/>
        <v>Selasa</v>
      </c>
      <c r="E14" t="s">
        <v>506</v>
      </c>
      <c r="F14" s="29" t="str">
        <f t="shared" si="9"/>
        <v>R15</v>
      </c>
      <c r="G14" s="23" t="str">
        <f t="shared" si="10"/>
        <v>Dr. Mashudi, M.Pd.</v>
      </c>
      <c r="H14" s="24" t="str">
        <f t="shared" si="11"/>
        <v>Prof. Dr. H. Miftah Arifin, M.Ag.</v>
      </c>
    </row>
    <row r="15" spans="1:8" ht="15">
      <c r="A15" s="15">
        <v>137</v>
      </c>
      <c r="B15" s="21" t="e">
        <f t="shared" si="6"/>
        <v>#N/A</v>
      </c>
      <c r="C15" s="22" t="e">
        <f t="shared" si="7"/>
        <v>#N/A</v>
      </c>
      <c r="D15" s="22" t="e">
        <f t="shared" si="8"/>
        <v>#N/A</v>
      </c>
      <c r="E15" t="s">
        <v>335</v>
      </c>
      <c r="F15" s="29" t="e">
        <f t="shared" si="9"/>
        <v>#N/A</v>
      </c>
      <c r="G15" s="21" t="e">
        <f t="shared" si="10"/>
        <v>#N/A</v>
      </c>
      <c r="H15" s="30" t="e">
        <f t="shared" si="11"/>
        <v>#N/A</v>
      </c>
    </row>
    <row r="16" spans="1:8" ht="15">
      <c r="A16" s="15">
        <v>138</v>
      </c>
      <c r="B16" s="21" t="e">
        <f t="shared" si="6"/>
        <v>#N/A</v>
      </c>
      <c r="C16" s="22" t="e">
        <f t="shared" si="7"/>
        <v>#N/A</v>
      </c>
      <c r="D16" s="22" t="e">
        <f t="shared" si="8"/>
        <v>#N/A</v>
      </c>
      <c r="E16" t="s">
        <v>336</v>
      </c>
      <c r="F16" s="29" t="e">
        <f t="shared" si="9"/>
        <v>#N/A</v>
      </c>
      <c r="G16" s="21" t="e">
        <f t="shared" si="10"/>
        <v>#N/A</v>
      </c>
      <c r="H16" s="30" t="e">
        <f t="shared" si="11"/>
        <v>#N/A</v>
      </c>
    </row>
    <row r="17" spans="1:8" ht="15">
      <c r="A17" s="15">
        <v>142</v>
      </c>
      <c r="B17" s="25" t="e">
        <f t="shared" si="6"/>
        <v>#N/A</v>
      </c>
      <c r="C17" s="26" t="e">
        <f t="shared" si="7"/>
        <v>#N/A</v>
      </c>
      <c r="D17" s="26" t="e">
        <f t="shared" si="8"/>
        <v>#N/A</v>
      </c>
      <c r="E17" t="s">
        <v>336</v>
      </c>
      <c r="F17" s="31" t="e">
        <f t="shared" si="9"/>
        <v>#N/A</v>
      </c>
      <c r="G17" s="25" t="e">
        <f t="shared" si="10"/>
        <v>#N/A</v>
      </c>
      <c r="H17" s="32" t="e">
        <f t="shared" si="11"/>
        <v>#N/A</v>
      </c>
    </row>
    <row r="18" spans="1:8" ht="7.5" customHeight="1"/>
    <row r="19" spans="1:8">
      <c r="A19" s="7" t="s">
        <v>324</v>
      </c>
      <c r="B19" s="8" t="s">
        <v>278</v>
      </c>
      <c r="F19" s="9"/>
      <c r="G19" s="10"/>
    </row>
    <row r="20" spans="1:8" ht="14.25" customHeight="1">
      <c r="A20" s="11" t="s">
        <v>325</v>
      </c>
      <c r="B20" s="12" t="s">
        <v>326</v>
      </c>
      <c r="C20" s="12" t="s">
        <v>327</v>
      </c>
      <c r="D20" s="12" t="s">
        <v>328</v>
      </c>
      <c r="E20" s="12" t="s">
        <v>329</v>
      </c>
      <c r="F20" s="12" t="s">
        <v>330</v>
      </c>
      <c r="G20" s="912" t="s">
        <v>331</v>
      </c>
      <c r="H20" s="913"/>
    </row>
    <row r="21" spans="1:8" ht="13.5" customHeight="1">
      <c r="A21" s="33">
        <v>131</v>
      </c>
      <c r="B21" s="16" t="e">
        <f t="shared" ref="B21:B23" si="12">VLOOKUP(A21,JADWAL,4,FALSE)</f>
        <v>#N/A</v>
      </c>
      <c r="C21" s="17" t="e">
        <f t="shared" ref="C21:C23" si="13">VLOOKUP(A21,JADWAL,2,FALSE)</f>
        <v>#N/A</v>
      </c>
      <c r="D21" s="17" t="e">
        <f t="shared" ref="D21:D23" si="14">VLOOKUP(A21,JADWAL,9,FALSE)</f>
        <v>#N/A</v>
      </c>
      <c r="E21" s="17" t="e">
        <f t="shared" ref="E21:E23" si="15">VLOOKUP(A21,JADWAL,10,FALSE)</f>
        <v>#N/A</v>
      </c>
      <c r="F21" s="18" t="e">
        <f t="shared" ref="F21:F23" si="16">VLOOKUP(A21,JADWAL,11,FALSE)</f>
        <v>#N/A</v>
      </c>
      <c r="G21" s="19" t="e">
        <f t="shared" ref="G21:G23" si="17">VLOOKUP(A21,JADWAL,6,FALSE)</f>
        <v>#N/A</v>
      </c>
      <c r="H21" s="20" t="e">
        <f t="shared" ref="H21:H23" si="18">VLOOKUP(A21,JADWAL,7,FALSE)</f>
        <v>#N/A</v>
      </c>
    </row>
    <row r="22" spans="1:8">
      <c r="A22" s="33">
        <v>137</v>
      </c>
      <c r="B22" s="21" t="e">
        <f t="shared" si="12"/>
        <v>#N/A</v>
      </c>
      <c r="C22" s="22" t="e">
        <f t="shared" si="13"/>
        <v>#N/A</v>
      </c>
      <c r="D22" s="22" t="e">
        <f t="shared" si="14"/>
        <v>#N/A</v>
      </c>
      <c r="E22" s="22" t="e">
        <f t="shared" si="15"/>
        <v>#N/A</v>
      </c>
      <c r="F22" s="29" t="e">
        <f t="shared" si="16"/>
        <v>#N/A</v>
      </c>
      <c r="G22" s="23" t="e">
        <f t="shared" si="17"/>
        <v>#N/A</v>
      </c>
      <c r="H22" s="24" t="e">
        <f t="shared" si="18"/>
        <v>#N/A</v>
      </c>
    </row>
    <row r="23" spans="1:8">
      <c r="A23" s="33">
        <v>142</v>
      </c>
      <c r="B23" s="25" t="e">
        <f t="shared" si="12"/>
        <v>#N/A</v>
      </c>
      <c r="C23" s="26" t="e">
        <f t="shared" si="13"/>
        <v>#N/A</v>
      </c>
      <c r="D23" s="26" t="e">
        <f t="shared" si="14"/>
        <v>#N/A</v>
      </c>
      <c r="E23" s="26" t="e">
        <f t="shared" si="15"/>
        <v>#N/A</v>
      </c>
      <c r="F23" s="31" t="e">
        <f t="shared" si="16"/>
        <v>#N/A</v>
      </c>
      <c r="G23" s="27" t="e">
        <f t="shared" si="17"/>
        <v>#N/A</v>
      </c>
      <c r="H23" s="28" t="e">
        <f t="shared" si="18"/>
        <v>#N/A</v>
      </c>
    </row>
    <row r="24" spans="1:8" ht="7.5" customHeight="1"/>
    <row r="25" spans="1:8">
      <c r="A25" s="7" t="s">
        <v>324</v>
      </c>
      <c r="B25" s="8" t="s">
        <v>275</v>
      </c>
      <c r="F25" s="9"/>
      <c r="G25" s="10"/>
    </row>
    <row r="26" spans="1:8" ht="14.25" customHeight="1">
      <c r="A26" s="11" t="s">
        <v>325</v>
      </c>
      <c r="B26" s="12" t="s">
        <v>326</v>
      </c>
      <c r="C26" s="12" t="s">
        <v>327</v>
      </c>
      <c r="D26" s="12" t="s">
        <v>328</v>
      </c>
      <c r="E26" s="12" t="s">
        <v>329</v>
      </c>
      <c r="F26" s="12" t="s">
        <v>330</v>
      </c>
      <c r="G26" s="912" t="s">
        <v>331</v>
      </c>
      <c r="H26" s="913"/>
    </row>
    <row r="27" spans="1:8" ht="36">
      <c r="A27" s="33">
        <v>8</v>
      </c>
      <c r="B27" s="16" t="str">
        <f t="shared" ref="B27:B34" si="19">VLOOKUP(A27,JADWAL,4,FALSE)</f>
        <v>Perilaku Organisasi dan Kepemimpinan Pendidikan</v>
      </c>
      <c r="C27" s="17" t="s">
        <v>511</v>
      </c>
      <c r="D27" s="17" t="str">
        <f t="shared" ref="D27:D34" si="20">VLOOKUP(A27,JADWAL,9,FALSE)</f>
        <v>Jumat</v>
      </c>
      <c r="E27" s="822" t="str">
        <f t="shared" ref="E27:E34" si="21">VLOOKUP(A27,JADWAL,10,FALSE)</f>
        <v>18.30 - 20.30</v>
      </c>
      <c r="F27" s="18" t="str">
        <f t="shared" ref="F27:F34" si="22">VLOOKUP(A27,JADWAL,11,FALSE)</f>
        <v>R11</v>
      </c>
      <c r="G27" s="19" t="str">
        <f t="shared" ref="G27:G34" si="23">VLOOKUP(A27,JADWAL,6,FALSE)</f>
        <v>Dr. H. Suhadi Winoto, M.Pd.</v>
      </c>
      <c r="H27" s="20" t="s">
        <v>51</v>
      </c>
    </row>
    <row r="28" spans="1:8" ht="24">
      <c r="A28" s="33">
        <v>21</v>
      </c>
      <c r="B28" s="21" t="str">
        <f t="shared" si="19"/>
        <v>Pengembangan Kurikulum PAI</v>
      </c>
      <c r="C28" t="s">
        <v>522</v>
      </c>
      <c r="D28" s="22" t="str">
        <f t="shared" si="20"/>
        <v>Rabu</v>
      </c>
      <c r="E28" s="821" t="str">
        <f t="shared" si="21"/>
        <v>13:30 - 15:30</v>
      </c>
      <c r="F28" s="29" t="str">
        <f t="shared" si="22"/>
        <v>R15</v>
      </c>
      <c r="G28" s="23" t="str">
        <f t="shared" si="23"/>
        <v>Prof. Dr. Hj. Titiek Rohanah Hidayati, M.Pd.</v>
      </c>
      <c r="H28" t="s">
        <v>339</v>
      </c>
    </row>
    <row r="29" spans="1:8" ht="24">
      <c r="A29" s="33">
        <v>34</v>
      </c>
      <c r="B29" s="21" t="str">
        <f t="shared" si="19"/>
        <v>Pengembangan Kurikulum PAI</v>
      </c>
      <c r="C29" t="s">
        <v>540</v>
      </c>
      <c r="D29" s="22" t="str">
        <f t="shared" si="20"/>
        <v>Sabtu</v>
      </c>
      <c r="E29" s="821" t="str">
        <f t="shared" si="21"/>
        <v>08:00 - 10:00</v>
      </c>
      <c r="F29" s="29" t="str">
        <f t="shared" si="22"/>
        <v>R23</v>
      </c>
      <c r="G29" s="23" t="str">
        <f t="shared" si="23"/>
        <v>Dr. H. Mundir. M.Pd.</v>
      </c>
      <c r="H29" t="s">
        <v>339</v>
      </c>
    </row>
    <row r="30" spans="1:8" ht="24">
      <c r="A30" s="33">
        <v>39</v>
      </c>
      <c r="B30" s="21" t="str">
        <f t="shared" si="19"/>
        <v>PERADILAN AGAMA DI INDONESIA</v>
      </c>
      <c r="C30" t="s">
        <v>544</v>
      </c>
      <c r="D30" s="22" t="str">
        <f t="shared" si="20"/>
        <v>Jumat</v>
      </c>
      <c r="E30" s="22" t="str">
        <f t="shared" si="21"/>
        <v>18.30 - 20.30</v>
      </c>
      <c r="F30" s="29" t="str">
        <f t="shared" si="22"/>
        <v>R16</v>
      </c>
      <c r="G30" s="23" t="str">
        <f t="shared" si="23"/>
        <v>Dr. Sri Lum'atus Sa’adah, M.H.I.</v>
      </c>
      <c r="H30" t="s">
        <v>388</v>
      </c>
    </row>
    <row r="31" spans="1:8" ht="24">
      <c r="A31" s="33">
        <v>42</v>
      </c>
      <c r="B31" s="21" t="str">
        <f t="shared" si="19"/>
        <v>PERADILAN AGAMA DI INDONESIA</v>
      </c>
      <c r="C31" t="s">
        <v>554</v>
      </c>
      <c r="D31" s="22" t="str">
        <f t="shared" si="20"/>
        <v>Jumat</v>
      </c>
      <c r="E31" s="821" t="str">
        <f t="shared" si="21"/>
        <v>13.30 - 15.30</v>
      </c>
      <c r="F31" s="29" t="str">
        <f t="shared" si="22"/>
        <v>RU22</v>
      </c>
      <c r="G31" s="23" t="str">
        <f t="shared" si="23"/>
        <v>Dr. Sri Lum'atus Sa’adah, M.H.I.</v>
      </c>
      <c r="H31" t="s">
        <v>388</v>
      </c>
    </row>
    <row r="32" spans="1:8" ht="15">
      <c r="A32" s="33">
        <v>47</v>
      </c>
      <c r="B32" s="21" t="str">
        <f t="shared" si="19"/>
        <v>TESIS</v>
      </c>
      <c r="C32" t="s">
        <v>557</v>
      </c>
      <c r="D32" s="22" t="str">
        <f t="shared" si="20"/>
        <v>Sabtu</v>
      </c>
      <c r="E32" s="821" t="str">
        <f t="shared" si="21"/>
        <v>12.30 - 14.30</v>
      </c>
      <c r="F32" s="29" t="str">
        <f t="shared" si="22"/>
        <v>R16</v>
      </c>
      <c r="G32" s="21" t="str">
        <f t="shared" si="23"/>
        <v>Kaprodi</v>
      </c>
      <c r="H32" t="s">
        <v>519</v>
      </c>
    </row>
    <row r="33" spans="1:8" ht="15">
      <c r="A33" s="33">
        <v>120</v>
      </c>
      <c r="B33" s="21" t="e">
        <f t="shared" si="19"/>
        <v>#N/A</v>
      </c>
      <c r="C33" t="e">
        <v>#N/A</v>
      </c>
      <c r="D33" s="22" t="e">
        <f t="shared" si="20"/>
        <v>#N/A</v>
      </c>
      <c r="E33" s="22" t="e">
        <f t="shared" si="21"/>
        <v>#N/A</v>
      </c>
      <c r="F33" s="29" t="e">
        <f t="shared" si="22"/>
        <v>#N/A</v>
      </c>
      <c r="G33" s="23" t="e">
        <f t="shared" si="23"/>
        <v>#N/A</v>
      </c>
      <c r="H33" t="e">
        <v>#N/A</v>
      </c>
    </row>
    <row r="34" spans="1:8" ht="15">
      <c r="A34" s="33">
        <v>132</v>
      </c>
      <c r="B34" s="25" t="e">
        <f t="shared" si="19"/>
        <v>#N/A</v>
      </c>
      <c r="C34" t="e">
        <v>#N/A</v>
      </c>
      <c r="D34" s="26" t="e">
        <f t="shared" si="20"/>
        <v>#N/A</v>
      </c>
      <c r="E34" s="26" t="e">
        <f t="shared" si="21"/>
        <v>#N/A</v>
      </c>
      <c r="F34" s="31" t="e">
        <f t="shared" si="22"/>
        <v>#N/A</v>
      </c>
      <c r="G34" s="27" t="e">
        <f t="shared" si="23"/>
        <v>#N/A</v>
      </c>
      <c r="H34" t="e">
        <v>#N/A</v>
      </c>
    </row>
    <row r="35" spans="1:8" ht="7.5" customHeight="1"/>
    <row r="36" spans="1:8">
      <c r="A36" s="7" t="s">
        <v>324</v>
      </c>
      <c r="B36" s="8" t="s">
        <v>184</v>
      </c>
      <c r="F36" s="9"/>
      <c r="G36" s="10"/>
    </row>
    <row r="37" spans="1:8" ht="14.25" customHeight="1">
      <c r="A37" s="11" t="s">
        <v>325</v>
      </c>
      <c r="B37" s="12" t="s">
        <v>326</v>
      </c>
      <c r="C37" s="12" t="s">
        <v>327</v>
      </c>
      <c r="D37" s="12" t="s">
        <v>328</v>
      </c>
      <c r="E37" s="12" t="s">
        <v>329</v>
      </c>
      <c r="F37" s="12" t="s">
        <v>330</v>
      </c>
      <c r="G37" s="912" t="s">
        <v>331</v>
      </c>
      <c r="H37" s="913"/>
    </row>
    <row r="38" spans="1:8" ht="14.25" customHeight="1">
      <c r="A38" s="33">
        <v>37</v>
      </c>
      <c r="B38" s="17" t="str">
        <f t="shared" ref="B38:B41" si="24">VLOOKUP(A38,JADWAL,4,FALSE)</f>
        <v>METODE ISTINBATH HUKUM KELUARGA</v>
      </c>
      <c r="C38" s="17" t="str">
        <f t="shared" ref="C38:C41" si="25">VLOOKUP(A38,JADWAL,2,FALSE)</f>
        <v>HK - 2A</v>
      </c>
      <c r="D38" s="17" t="str">
        <f t="shared" ref="D38:D41" si="26">VLOOKUP(A38,JADWAL,9,FALSE)</f>
        <v>Jumat</v>
      </c>
      <c r="E38" s="822" t="str">
        <f t="shared" ref="E38:E41" si="27">VLOOKUP(A38,JADWAL,10,FALSE)</f>
        <v>13.30 - 15.30</v>
      </c>
      <c r="F38" s="18" t="str">
        <f t="shared" ref="F38:F41" si="28">VLOOKUP(A38,JADWAL,11,FALSE)</f>
        <v>R16</v>
      </c>
      <c r="G38" s="19" t="str">
        <f t="shared" ref="G38:G41" si="29">VLOOKUP(A38,JADWAL,6,FALSE)</f>
        <v>Dr. H. Abdullah, S.Ag, M.HI</v>
      </c>
      <c r="H38" s="20" t="str">
        <f t="shared" ref="H38:H41" si="30">VLOOKUP(A38,JADWAL,7,FALSE)</f>
        <v>Dr. H. Abdul Haris, M.Ag.</v>
      </c>
    </row>
    <row r="39" spans="1:8" ht="36">
      <c r="A39" s="33">
        <v>76</v>
      </c>
      <c r="B39" s="21" t="str">
        <f t="shared" si="24"/>
        <v>PENGEMBANGAN MEDIA PEMBELAJARAN BERDASARKAN ICT</v>
      </c>
      <c r="C39" s="22" t="str">
        <f t="shared" si="25"/>
        <v>PGMI - 2</v>
      </c>
      <c r="D39" s="22" t="str">
        <f t="shared" si="26"/>
        <v>Sabtu</v>
      </c>
      <c r="E39" s="821" t="str">
        <f t="shared" si="27"/>
        <v>10.15 - 12.15</v>
      </c>
      <c r="F39" s="29" t="str">
        <f t="shared" si="28"/>
        <v>R25</v>
      </c>
      <c r="G39" s="23" t="str">
        <f t="shared" si="29"/>
        <v>Dr. H. Mundir. M.Pd.</v>
      </c>
      <c r="H39" s="24" t="str">
        <f t="shared" si="30"/>
        <v>Dr. Andi Suhardi, M.Pd.</v>
      </c>
    </row>
    <row r="40" spans="1:8" ht="36">
      <c r="A40" s="33">
        <v>84</v>
      </c>
      <c r="B40" s="21" t="str">
        <f t="shared" si="24"/>
        <v>Manhaju al Bahtsi fi Ta'lim al Lughoh Arobiyah</v>
      </c>
      <c r="C40" s="22" t="str">
        <f t="shared" si="25"/>
        <v>PBA - 2</v>
      </c>
      <c r="D40" s="22" t="str">
        <f t="shared" si="26"/>
        <v>Sabtu</v>
      </c>
      <c r="E40" s="22" t="str">
        <f t="shared" si="27"/>
        <v>10.00 - 12.00</v>
      </c>
      <c r="F40" s="29" t="str">
        <f t="shared" si="28"/>
        <v>RU21</v>
      </c>
      <c r="G40" s="23" t="str">
        <f t="shared" si="29"/>
        <v>Dr. M. Khusna Amal, S.Ag., Msi.</v>
      </c>
      <c r="H40" s="24" t="str">
        <f t="shared" si="30"/>
        <v>Dr. Imam Bonjol, M.Si.</v>
      </c>
    </row>
    <row r="41" spans="1:8">
      <c r="A41" s="33">
        <v>133</v>
      </c>
      <c r="B41" s="25" t="e">
        <f t="shared" si="24"/>
        <v>#N/A</v>
      </c>
      <c r="C41" s="26" t="e">
        <f t="shared" si="25"/>
        <v>#N/A</v>
      </c>
      <c r="D41" s="26" t="e">
        <f t="shared" si="26"/>
        <v>#N/A</v>
      </c>
      <c r="E41" s="26" t="e">
        <f t="shared" si="27"/>
        <v>#N/A</v>
      </c>
      <c r="F41" s="31" t="e">
        <f t="shared" si="28"/>
        <v>#N/A</v>
      </c>
      <c r="G41" s="27" t="e">
        <f t="shared" si="29"/>
        <v>#N/A</v>
      </c>
      <c r="H41" s="28" t="e">
        <f t="shared" si="30"/>
        <v>#N/A</v>
      </c>
    </row>
    <row r="42" spans="1:8" ht="7.5" customHeight="1"/>
    <row r="43" spans="1:8">
      <c r="A43" s="7" t="s">
        <v>324</v>
      </c>
      <c r="B43" s="8" t="s">
        <v>337</v>
      </c>
      <c r="F43" s="9"/>
      <c r="G43" s="10"/>
    </row>
    <row r="44" spans="1:8" ht="14.25" customHeight="1">
      <c r="A44" s="11" t="s">
        <v>325</v>
      </c>
      <c r="B44" s="12" t="s">
        <v>326</v>
      </c>
      <c r="C44" s="12" t="s">
        <v>327</v>
      </c>
      <c r="D44" s="12" t="s">
        <v>328</v>
      </c>
      <c r="E44" s="12" t="s">
        <v>329</v>
      </c>
      <c r="F44" s="12" t="s">
        <v>330</v>
      </c>
      <c r="G44" s="912" t="s">
        <v>331</v>
      </c>
      <c r="H44" s="913"/>
    </row>
    <row r="45" spans="1:8" ht="15" customHeight="1">
      <c r="A45" s="33">
        <v>4</v>
      </c>
      <c r="B45" s="16" t="str">
        <f t="shared" ref="B45:B52" si="31">VLOOKUP(A45,JADWAL,4,FALSE)</f>
        <v>Studi Hadits</v>
      </c>
      <c r="C45" s="17" t="str">
        <f t="shared" ref="C45:C52" si="32">VLOOKUP(A45,JADWAL,2,FALSE)</f>
        <v>MPI - 2A</v>
      </c>
      <c r="D45" s="17" t="str">
        <f t="shared" ref="D45:D52" si="33">VLOOKUP(A45,JADWAL,9,FALSE)</f>
        <v>Rabu</v>
      </c>
      <c r="E45" s="822" t="str">
        <f t="shared" ref="E45:E52" si="34">VLOOKUP(A45,JADWAL,10,FALSE)</f>
        <v>15.45 - 17.45</v>
      </c>
      <c r="F45" s="18" t="str">
        <f t="shared" ref="F45:F52" si="35">VLOOKUP(A45,JADWAL,11,FALSE)</f>
        <v>R16</v>
      </c>
      <c r="G45" s="19" t="str">
        <f t="shared" ref="G45:G52" si="36">VLOOKUP(A45,JADWAL,6,FALSE)</f>
        <v>Prof. Dr. H. Mahjuddin, M.Pd.I.</v>
      </c>
      <c r="H45" s="20" t="str">
        <f t="shared" ref="H45:H52" si="37">VLOOKUP(A45,JADWAL,7,FALSE)</f>
        <v>Dr. H. Aminullah, M.Ag.</v>
      </c>
    </row>
    <row r="46" spans="1:8">
      <c r="A46" s="33">
        <v>17</v>
      </c>
      <c r="B46" s="21" t="str">
        <f t="shared" si="31"/>
        <v>TESIS</v>
      </c>
      <c r="C46" s="22" t="str">
        <f t="shared" si="32"/>
        <v>MPI - 2B</v>
      </c>
      <c r="D46" s="22" t="str">
        <f t="shared" si="33"/>
        <v>Sabtu</v>
      </c>
      <c r="E46" s="22" t="str">
        <f t="shared" si="34"/>
        <v>13.00 - 15.00</v>
      </c>
      <c r="F46" s="29" t="str">
        <f t="shared" si="35"/>
        <v>R11</v>
      </c>
      <c r="G46" s="21" t="str">
        <f t="shared" si="36"/>
        <v>Kaprodi</v>
      </c>
      <c r="H46" s="30" t="str">
        <f t="shared" si="37"/>
        <v>Kaprodi</v>
      </c>
    </row>
    <row r="47" spans="1:8">
      <c r="A47" s="33">
        <v>20</v>
      </c>
      <c r="B47" s="21" t="str">
        <f t="shared" si="31"/>
        <v>Studi Hadits</v>
      </c>
      <c r="C47" s="22" t="str">
        <f t="shared" si="32"/>
        <v>PAI - 2B</v>
      </c>
      <c r="D47" s="22" t="str">
        <f t="shared" si="33"/>
        <v>Sabtu</v>
      </c>
      <c r="E47" s="22" t="str">
        <f t="shared" si="34"/>
        <v>15.15 - 17.15</v>
      </c>
      <c r="F47" s="29" t="str">
        <f t="shared" si="35"/>
        <v>R14</v>
      </c>
      <c r="G47" s="23" t="str">
        <f t="shared" si="36"/>
        <v>Dr. H. Aminullah, M.Ag.</v>
      </c>
      <c r="H47" s="24" t="str">
        <f t="shared" si="37"/>
        <v>Dr. H. Kasman, M.Fil.I.</v>
      </c>
    </row>
    <row r="48" spans="1:8" ht="24">
      <c r="A48" s="33">
        <v>29</v>
      </c>
      <c r="B48" s="21" t="str">
        <f t="shared" si="31"/>
        <v>Pengembangan Kurikulum PAI</v>
      </c>
      <c r="C48" s="22" t="str">
        <f t="shared" si="32"/>
        <v>PAI - 2B</v>
      </c>
      <c r="D48" s="22" t="str">
        <f t="shared" si="33"/>
        <v>Sabtu</v>
      </c>
      <c r="E48" s="821" t="str">
        <f t="shared" si="34"/>
        <v>10:15 - 12:15</v>
      </c>
      <c r="F48" s="29" t="str">
        <f t="shared" si="35"/>
        <v>R14</v>
      </c>
      <c r="G48" s="23" t="str">
        <f t="shared" si="36"/>
        <v>Prof. Dr. Hj. Titiek Rohanah Hidayati, M.Pd.</v>
      </c>
      <c r="H48" s="24" t="str">
        <f t="shared" si="37"/>
        <v>Dr. Dyah Nawangsari, M.Ag.</v>
      </c>
    </row>
    <row r="49" spans="1:8" ht="24">
      <c r="A49" s="33">
        <v>49</v>
      </c>
      <c r="B49" s="21" t="str">
        <f t="shared" si="31"/>
        <v>Manajemen Perbankan Islam</v>
      </c>
      <c r="C49" s="22" t="str">
        <f t="shared" si="32"/>
        <v>ES - 2A</v>
      </c>
      <c r="D49" s="22" t="str">
        <f t="shared" si="33"/>
        <v>Jum'at</v>
      </c>
      <c r="E49" s="821" t="str">
        <f t="shared" si="34"/>
        <v>15.45 - 17.45</v>
      </c>
      <c r="F49" s="29" t="str">
        <f t="shared" si="35"/>
        <v>R15</v>
      </c>
      <c r="G49" s="21" t="str">
        <f t="shared" si="36"/>
        <v>Dr. H. Misbahul Munir, MM.</v>
      </c>
      <c r="H49" s="30" t="str">
        <f t="shared" si="37"/>
        <v>Dr. Abdul Rokhim, M.E.I.</v>
      </c>
    </row>
    <row r="50" spans="1:8">
      <c r="A50" s="33">
        <v>110</v>
      </c>
      <c r="B50" s="21" t="e">
        <f t="shared" si="31"/>
        <v>#N/A</v>
      </c>
      <c r="C50" s="22" t="e">
        <f t="shared" si="32"/>
        <v>#N/A</v>
      </c>
      <c r="D50" s="22" t="e">
        <f t="shared" si="33"/>
        <v>#N/A</v>
      </c>
      <c r="E50" s="22" t="e">
        <f t="shared" si="34"/>
        <v>#N/A</v>
      </c>
      <c r="F50" s="29" t="e">
        <f t="shared" si="35"/>
        <v>#N/A</v>
      </c>
      <c r="G50" s="23" t="e">
        <f t="shared" si="36"/>
        <v>#N/A</v>
      </c>
      <c r="H50" s="24" t="e">
        <f t="shared" si="37"/>
        <v>#N/A</v>
      </c>
    </row>
    <row r="51" spans="1:8">
      <c r="A51" s="33">
        <v>117</v>
      </c>
      <c r="B51" s="21" t="e">
        <f t="shared" si="31"/>
        <v>#N/A</v>
      </c>
      <c r="C51" s="22" t="e">
        <f t="shared" si="32"/>
        <v>#N/A</v>
      </c>
      <c r="D51" s="22" t="e">
        <f t="shared" si="33"/>
        <v>#N/A</v>
      </c>
      <c r="E51" s="22" t="e">
        <f t="shared" si="34"/>
        <v>#N/A</v>
      </c>
      <c r="F51" s="29" t="e">
        <f t="shared" si="35"/>
        <v>#N/A</v>
      </c>
      <c r="G51" s="21" t="e">
        <f t="shared" si="36"/>
        <v>#N/A</v>
      </c>
      <c r="H51" s="30" t="e">
        <f t="shared" si="37"/>
        <v>#N/A</v>
      </c>
    </row>
    <row r="52" spans="1:8">
      <c r="A52" s="33">
        <v>132</v>
      </c>
      <c r="B52" s="25" t="e">
        <f t="shared" si="31"/>
        <v>#N/A</v>
      </c>
      <c r="C52" s="26" t="e">
        <f t="shared" si="32"/>
        <v>#N/A</v>
      </c>
      <c r="D52" s="26" t="e">
        <f t="shared" si="33"/>
        <v>#N/A</v>
      </c>
      <c r="E52" s="26" t="e">
        <f t="shared" si="34"/>
        <v>#N/A</v>
      </c>
      <c r="F52" s="31" t="e">
        <f t="shared" si="35"/>
        <v>#N/A</v>
      </c>
      <c r="G52" s="25" t="e">
        <f t="shared" si="36"/>
        <v>#N/A</v>
      </c>
      <c r="H52" s="32" t="e">
        <f t="shared" si="37"/>
        <v>#N/A</v>
      </c>
    </row>
    <row r="53" spans="1:8" ht="7.5" customHeight="1"/>
    <row r="54" spans="1:8">
      <c r="A54" s="7" t="s">
        <v>324</v>
      </c>
      <c r="B54" s="8" t="s">
        <v>338</v>
      </c>
      <c r="F54" s="9"/>
      <c r="G54" s="10"/>
    </row>
    <row r="55" spans="1:8" ht="14.25" customHeight="1">
      <c r="A55" s="11" t="s">
        <v>325</v>
      </c>
      <c r="B55" s="12" t="s">
        <v>326</v>
      </c>
      <c r="C55" s="12" t="s">
        <v>327</v>
      </c>
      <c r="D55" s="12" t="s">
        <v>328</v>
      </c>
      <c r="E55" s="12" t="s">
        <v>329</v>
      </c>
      <c r="F55" s="12" t="s">
        <v>330</v>
      </c>
      <c r="G55" s="912" t="s">
        <v>331</v>
      </c>
      <c r="H55" s="913"/>
    </row>
    <row r="56" spans="1:8" ht="15" customHeight="1">
      <c r="A56" s="33">
        <v>35</v>
      </c>
      <c r="B56" s="16" t="str">
        <f t="shared" ref="B56:B63" si="38">VLOOKUP(A56,JADWAL,4,FALSE)</f>
        <v>Metodologi Penelitian Pendidikan Agama Islam</v>
      </c>
      <c r="C56" s="17" t="str">
        <f t="shared" ref="C56:C63" si="39">VLOOKUP(A56,JADWAL,2,FALSE)</f>
        <v>PAI - 2C</v>
      </c>
      <c r="D56" s="17" t="str">
        <f t="shared" ref="D56:D63" si="40">VLOOKUP(A56,JADWAL,9,FALSE)</f>
        <v>Sabtu</v>
      </c>
      <c r="E56" s="822" t="str">
        <f t="shared" ref="E56:E63" si="41">VLOOKUP(A56,JADWAL,10,FALSE)</f>
        <v>10:15 - 12:15</v>
      </c>
      <c r="F56" s="18" t="str">
        <f t="shared" ref="F56:F63" si="42">VLOOKUP(A56,JADWAL,11,FALSE)</f>
        <v>R23</v>
      </c>
      <c r="G56" s="19" t="str">
        <f t="shared" ref="G56:G63" si="43">VLOOKUP(A56,JADWAL,6,FALSE)</f>
        <v>Dr. Hj. St. Mislikhah, M.Ag.</v>
      </c>
      <c r="H56" s="20" t="str">
        <f t="shared" ref="H56:H63" si="44">VLOOKUP(A56,JADWAL,7,FALSE)</f>
        <v>Dr. H. Hepni, S.Ag., MM.</v>
      </c>
    </row>
    <row r="57" spans="1:8" ht="36">
      <c r="A57" s="33">
        <v>38</v>
      </c>
      <c r="B57" s="21" t="str">
        <f t="shared" si="38"/>
        <v>SEJARAH SOSIAL PEMIKIRAN HUKUM ISLAM</v>
      </c>
      <c r="C57" s="22" t="str">
        <f t="shared" si="39"/>
        <v>HK - 2A</v>
      </c>
      <c r="D57" s="22" t="str">
        <f t="shared" si="40"/>
        <v>Jumat</v>
      </c>
      <c r="E57" s="821" t="str">
        <f t="shared" si="41"/>
        <v>15.45 - 17.45</v>
      </c>
      <c r="F57" s="29" t="str">
        <f t="shared" si="42"/>
        <v>R16</v>
      </c>
      <c r="G57" s="23" t="str">
        <f t="shared" si="43"/>
        <v>Dr. Ishaq, M.Ag.</v>
      </c>
      <c r="H57" s="24" t="str">
        <f t="shared" si="44"/>
        <v>Dr. H. Ahmad Junaidi, M.Ag.</v>
      </c>
    </row>
    <row r="58" spans="1:8" ht="24">
      <c r="A58" s="33">
        <v>44</v>
      </c>
      <c r="B58" s="21" t="str">
        <f t="shared" si="38"/>
        <v>METODE ISTINBATH HUKUM KELUARGA</v>
      </c>
      <c r="C58" s="22" t="str">
        <f t="shared" si="39"/>
        <v>HK - 2B</v>
      </c>
      <c r="D58" s="22" t="str">
        <f t="shared" si="40"/>
        <v>Jumat</v>
      </c>
      <c r="E58" s="22" t="str">
        <f t="shared" si="41"/>
        <v>18.30 - 20.30</v>
      </c>
      <c r="F58" s="29" t="str">
        <f t="shared" si="42"/>
        <v>RU22</v>
      </c>
      <c r="G58" s="23" t="str">
        <f t="shared" si="43"/>
        <v>Dr. H. Abdullah, S.Ag, M.HI</v>
      </c>
      <c r="H58" s="24" t="str">
        <f t="shared" si="44"/>
        <v>Dr. H. Abdul Haris, M.Ag.</v>
      </c>
    </row>
    <row r="59" spans="1:8" ht="36">
      <c r="A59" s="33">
        <v>46</v>
      </c>
      <c r="B59" s="21" t="str">
        <f t="shared" si="38"/>
        <v>SEJARAH SOSIAL PEMIKIRAN HUKUM ISLAM</v>
      </c>
      <c r="C59" s="22" t="str">
        <f t="shared" si="39"/>
        <v>HK - 2B</v>
      </c>
      <c r="D59" s="22" t="str">
        <f t="shared" si="40"/>
        <v>Sabtu</v>
      </c>
      <c r="E59" s="821" t="str">
        <f t="shared" si="41"/>
        <v>10.15 - 12.15</v>
      </c>
      <c r="F59" s="29" t="str">
        <f t="shared" si="42"/>
        <v>RU22</v>
      </c>
      <c r="G59" s="21" t="str">
        <f t="shared" si="43"/>
        <v>Dr. Ishaq, M.Ag.</v>
      </c>
      <c r="H59" s="30" t="str">
        <f t="shared" si="44"/>
        <v>Dr. H. Ahmad Junaidi, M.Ag.</v>
      </c>
    </row>
    <row r="60" spans="1:8">
      <c r="A60" s="33">
        <v>47</v>
      </c>
      <c r="B60" s="21" t="str">
        <f t="shared" si="38"/>
        <v>TESIS</v>
      </c>
      <c r="C60" s="22" t="str">
        <f t="shared" si="39"/>
        <v>HK - 4</v>
      </c>
      <c r="D60" s="22" t="str">
        <f t="shared" si="40"/>
        <v>Sabtu</v>
      </c>
      <c r="E60" s="821" t="str">
        <f t="shared" si="41"/>
        <v>12.30 - 14.30</v>
      </c>
      <c r="F60" s="29" t="str">
        <f t="shared" si="42"/>
        <v>R16</v>
      </c>
      <c r="G60" s="23" t="str">
        <f t="shared" si="43"/>
        <v>Kaprodi</v>
      </c>
      <c r="H60" s="24" t="str">
        <f t="shared" si="44"/>
        <v>Kaprodi</v>
      </c>
    </row>
    <row r="61" spans="1:8" ht="24">
      <c r="A61" s="33">
        <v>49</v>
      </c>
      <c r="B61" s="21" t="str">
        <f t="shared" si="38"/>
        <v>Manajemen Perbankan Islam</v>
      </c>
      <c r="C61" s="22" t="str">
        <f t="shared" si="39"/>
        <v>ES - 2A</v>
      </c>
      <c r="D61" s="22" t="str">
        <f t="shared" si="40"/>
        <v>Jum'at</v>
      </c>
      <c r="E61" s="821" t="str">
        <f t="shared" si="41"/>
        <v>15.45 - 17.45</v>
      </c>
      <c r="F61" s="29" t="str">
        <f t="shared" si="42"/>
        <v>R15</v>
      </c>
      <c r="G61" s="23" t="str">
        <f t="shared" si="43"/>
        <v>Dr. H. Misbahul Munir, MM.</v>
      </c>
      <c r="H61" s="24" t="str">
        <f t="shared" si="44"/>
        <v>Dr. Abdul Rokhim, M.E.I.</v>
      </c>
    </row>
    <row r="62" spans="1:8" ht="24">
      <c r="A62" s="33">
        <v>51</v>
      </c>
      <c r="B62" s="21" t="str">
        <f t="shared" si="38"/>
        <v>Lembaga Keuangan Syariah</v>
      </c>
      <c r="C62" s="22" t="str">
        <f t="shared" si="39"/>
        <v>ES - 2A</v>
      </c>
      <c r="D62" s="22" t="str">
        <f t="shared" si="40"/>
        <v>Sabtu</v>
      </c>
      <c r="E62" s="821" t="str">
        <f t="shared" si="41"/>
        <v>08.00 - 10.00</v>
      </c>
      <c r="F62" s="29" t="str">
        <f t="shared" si="42"/>
        <v>R15</v>
      </c>
      <c r="G62" s="21" t="str">
        <f t="shared" si="43"/>
        <v>Dr. Abdul Wadud Nafis, M.E.I.</v>
      </c>
      <c r="H62" s="30" t="str">
        <f t="shared" si="44"/>
        <v>Dr. Moch. Chotib, MM.</v>
      </c>
    </row>
    <row r="63" spans="1:8" ht="24">
      <c r="A63" s="33">
        <v>54</v>
      </c>
      <c r="B63" s="25" t="str">
        <f t="shared" si="38"/>
        <v>Mikro Ekonomi Islam</v>
      </c>
      <c r="C63" s="26" t="str">
        <f t="shared" si="39"/>
        <v>ES - 2B</v>
      </c>
      <c r="D63" s="26" t="str">
        <f t="shared" si="40"/>
        <v>Jum’at</v>
      </c>
      <c r="E63" s="823" t="str">
        <f t="shared" si="41"/>
        <v>13.30 - 15.30</v>
      </c>
      <c r="F63" s="31" t="str">
        <f t="shared" si="42"/>
        <v>RU23</v>
      </c>
      <c r="G63" s="27" t="str">
        <f t="shared" si="43"/>
        <v>Dr. Fatkhurrozi, M.Si.</v>
      </c>
      <c r="H63" s="28" t="str">
        <f t="shared" si="44"/>
        <v>Dr. Moh. Haris Balady, S.E., M.M.</v>
      </c>
    </row>
    <row r="64" spans="1:8" ht="7.5" customHeight="1"/>
    <row r="65" spans="1:8">
      <c r="A65" s="7" t="s">
        <v>324</v>
      </c>
      <c r="B65" s="8" t="s">
        <v>59</v>
      </c>
      <c r="F65" s="9"/>
      <c r="G65" s="10"/>
    </row>
    <row r="66" spans="1:8" ht="14.25" customHeight="1">
      <c r="A66" s="11" t="s">
        <v>325</v>
      </c>
      <c r="B66" s="12" t="s">
        <v>326</v>
      </c>
      <c r="C66" s="12" t="s">
        <v>327</v>
      </c>
      <c r="D66" s="12" t="s">
        <v>328</v>
      </c>
      <c r="E66" s="12" t="s">
        <v>329</v>
      </c>
      <c r="F66" s="12" t="s">
        <v>330</v>
      </c>
      <c r="G66" s="912" t="s">
        <v>331</v>
      </c>
      <c r="H66" s="913"/>
    </row>
    <row r="67" spans="1:8" ht="36">
      <c r="A67" s="33">
        <v>1</v>
      </c>
      <c r="B67" s="16" t="str">
        <f t="shared" ref="B67:B72" si="45">VLOOKUP(A67,JADWAL,4,FALSE)</f>
        <v>Manajemen Sumber Daya Pendidikan dan Tenaga Kependidikan</v>
      </c>
      <c r="C67" s="17" t="str">
        <f t="shared" ref="C67:C72" si="46">VLOOKUP(A67,JADWAL,2,FALSE)</f>
        <v>MPI - 2A</v>
      </c>
      <c r="D67" s="17" t="str">
        <f t="shared" ref="D67:D72" si="47">VLOOKUP(A67,JADWAL,9,FALSE)</f>
        <v>Selasa</v>
      </c>
      <c r="E67" s="822" t="str">
        <f t="shared" ref="E67:E72" si="48">VLOOKUP(A67,JADWAL,10,FALSE)</f>
        <v>13.30 - 15.30</v>
      </c>
      <c r="F67" s="18" t="str">
        <f t="shared" ref="F67:F72" si="49">VLOOKUP(A67,JADWAL,11,FALSE)</f>
        <v>R16</v>
      </c>
      <c r="G67" s="16" t="str">
        <f>VLOOKUP(A67,JADWAL,6,FALSE)</f>
        <v>Prof. Dr. H. Babun Suharto, SE., MM.</v>
      </c>
      <c r="H67" s="34" t="str">
        <f>VLOOKUP(A67,JADWAL,7,FALSE)</f>
        <v>Dr. H. Sofyan Tsauri, MM.</v>
      </c>
    </row>
    <row r="68" spans="1:8">
      <c r="A68" s="33">
        <v>20</v>
      </c>
      <c r="B68" s="21" t="str">
        <f t="shared" si="45"/>
        <v>Studi Hadits</v>
      </c>
      <c r="C68" s="22" t="str">
        <f t="shared" si="46"/>
        <v>PAI - 2B</v>
      </c>
      <c r="D68" s="22" t="str">
        <f t="shared" si="47"/>
        <v>Sabtu</v>
      </c>
      <c r="E68" s="22" t="str">
        <f t="shared" si="48"/>
        <v>15.15 - 17.15</v>
      </c>
      <c r="F68" s="29" t="str">
        <f t="shared" si="49"/>
        <v>R14</v>
      </c>
      <c r="G68" s="21" t="str">
        <f>VLOOKUP(A68,JADWAL,6,FALSE)</f>
        <v>Dr. H. Aminullah, M.Ag.</v>
      </c>
      <c r="H68" s="30" t="str">
        <f>VLOOKUP(A68,JADWAL,7,FALSE)</f>
        <v>Dr. H. Kasman, M.Fil.I.</v>
      </c>
    </row>
    <row r="69" spans="1:8" ht="24">
      <c r="A69" s="33">
        <v>21</v>
      </c>
      <c r="B69" s="21" t="str">
        <f t="shared" si="45"/>
        <v>Pengembangan Kurikulum PAI</v>
      </c>
      <c r="C69" s="22" t="str">
        <f t="shared" si="46"/>
        <v>PAI - 2A</v>
      </c>
      <c r="D69" s="22" t="str">
        <f t="shared" si="47"/>
        <v>Rabu</v>
      </c>
      <c r="E69" s="821" t="str">
        <f t="shared" si="48"/>
        <v>13:30 - 15:30</v>
      </c>
      <c r="F69" s="29" t="str">
        <f t="shared" si="49"/>
        <v>R15</v>
      </c>
      <c r="G69" s="21" t="str">
        <f>VLOOKUP(A69,JADWAL,6,FALSE)</f>
        <v>Prof. Dr. Hj. Titiek Rohanah Hidayati, M.Pd.</v>
      </c>
      <c r="H69" s="30" t="str">
        <f>VLOOKUP(A69,JADWAL,7,FALSE)</f>
        <v>Dr. Hj. Mukni’ah, M.Pd.I.</v>
      </c>
    </row>
    <row r="70" spans="1:8">
      <c r="A70" s="33">
        <v>25</v>
      </c>
      <c r="B70" s="21" t="str">
        <f t="shared" si="45"/>
        <v>Studi Hadits</v>
      </c>
      <c r="C70" s="22" t="str">
        <f t="shared" si="46"/>
        <v>PAI - 2A</v>
      </c>
      <c r="D70" s="22" t="str">
        <f t="shared" si="47"/>
        <v>Kamis</v>
      </c>
      <c r="E70" s="22" t="str">
        <f t="shared" si="48"/>
        <v>18.30 - 20.30</v>
      </c>
      <c r="F70" s="29" t="str">
        <f t="shared" si="49"/>
        <v>R15</v>
      </c>
      <c r="G70" s="21" t="str">
        <f t="shared" ref="G70:G72" si="50">VLOOKUP(A70,JADWAL,6,FALSE)</f>
        <v>Dr. H. Kasman, M.Fil.I.</v>
      </c>
      <c r="H70" s="30" t="str">
        <f t="shared" ref="H70:H72" si="51">VLOOKUP(A70,JADWAL,7,FALSE)</f>
        <v>Dr. H. Aminullah, M.Ag.</v>
      </c>
    </row>
    <row r="71" spans="1:8">
      <c r="A71" s="33">
        <v>28</v>
      </c>
      <c r="B71" s="21" t="str">
        <f t="shared" si="45"/>
        <v>Studi Mandiri</v>
      </c>
      <c r="C71" s="22" t="str">
        <f t="shared" si="46"/>
        <v>PAI - 2B</v>
      </c>
      <c r="D71" s="22" t="str">
        <f t="shared" si="47"/>
        <v>Sabtu</v>
      </c>
      <c r="E71" s="821" t="str">
        <f t="shared" si="48"/>
        <v>08:00 - 10:00</v>
      </c>
      <c r="F71" s="29" t="str">
        <f t="shared" si="49"/>
        <v>R14</v>
      </c>
      <c r="G71" s="21" t="str">
        <f t="shared" si="50"/>
        <v>Dr. Mashudi, M.Pd.</v>
      </c>
      <c r="H71" s="30" t="str">
        <f t="shared" si="51"/>
        <v>Dr. Hj. St. Mislikhah, M.Ag.</v>
      </c>
    </row>
    <row r="72" spans="1:8" ht="13.5" customHeight="1">
      <c r="A72" s="33">
        <v>29</v>
      </c>
      <c r="B72" s="25" t="str">
        <f t="shared" si="45"/>
        <v>Pengembangan Kurikulum PAI</v>
      </c>
      <c r="C72" s="26" t="str">
        <f t="shared" si="46"/>
        <v>PAI - 2B</v>
      </c>
      <c r="D72" s="26" t="str">
        <f t="shared" si="47"/>
        <v>Sabtu</v>
      </c>
      <c r="E72" s="823" t="str">
        <f t="shared" si="48"/>
        <v>10:15 - 12:15</v>
      </c>
      <c r="F72" s="31" t="str">
        <f t="shared" si="49"/>
        <v>R14</v>
      </c>
      <c r="G72" s="25" t="str">
        <f t="shared" si="50"/>
        <v>Prof. Dr. Hj. Titiek Rohanah Hidayati, M.Pd.</v>
      </c>
      <c r="H72" s="32" t="str">
        <f t="shared" si="51"/>
        <v>Dr. Dyah Nawangsari, M.Ag.</v>
      </c>
    </row>
    <row r="76" spans="1:8">
      <c r="A76" s="7" t="s">
        <v>324</v>
      </c>
      <c r="B76" s="8" t="s">
        <v>339</v>
      </c>
      <c r="F76" s="9"/>
      <c r="G76" s="10"/>
    </row>
    <row r="77" spans="1:8" ht="14.25" customHeight="1">
      <c r="A77" s="11" t="s">
        <v>325</v>
      </c>
      <c r="B77" s="12" t="s">
        <v>326</v>
      </c>
      <c r="C77" s="12" t="s">
        <v>327</v>
      </c>
      <c r="D77" s="12" t="s">
        <v>328</v>
      </c>
      <c r="E77" s="12" t="s">
        <v>329</v>
      </c>
      <c r="F77" s="12" t="s">
        <v>330</v>
      </c>
      <c r="G77" s="912" t="s">
        <v>331</v>
      </c>
      <c r="H77" s="913"/>
    </row>
    <row r="78" spans="1:8" ht="24">
      <c r="A78" s="33">
        <v>10</v>
      </c>
      <c r="B78" s="16" t="str">
        <f t="shared" ref="B78:B84" si="52">VLOOKUP(A78,JADWAL,4,FALSE)</f>
        <v>Manajemen Kurikulum dan Pembelajaran</v>
      </c>
      <c r="C78" s="17" t="str">
        <f t="shared" ref="C78:C84" si="53">VLOOKUP(A78,JADWAL,2,FALSE)</f>
        <v>MPI - 2B</v>
      </c>
      <c r="D78" s="17" t="s">
        <v>43</v>
      </c>
      <c r="E78" s="17" t="str">
        <f t="shared" ref="E78:E84" si="54">VLOOKUP(A78,JADWAL,10,FALSE)</f>
        <v>10.00 - 12.00</v>
      </c>
      <c r="F78" s="18" t="str">
        <f t="shared" ref="F78:F84" si="55">VLOOKUP(A78,JADWAL,11,FALSE)</f>
        <v>R11</v>
      </c>
      <c r="G78" s="16" t="str">
        <f>VLOOKUP(A78,JADWAL,6,FALSE)</f>
        <v>Prof. Dr. Hj. Titiek Rohanah Hidayati, M.Pd.</v>
      </c>
      <c r="H78" s="34" t="str">
        <f>VLOOKUP(A78,JADWAL,7,FALSE)</f>
        <v>H. Moch. Imam Machfudi, S.S, M.Pd., Ph.D.</v>
      </c>
    </row>
    <row r="79" spans="1:8" ht="24">
      <c r="A79" s="33">
        <v>44</v>
      </c>
      <c r="B79" s="21" t="str">
        <f t="shared" si="52"/>
        <v>METODE ISTINBATH HUKUM KELUARGA</v>
      </c>
      <c r="C79" s="22" t="str">
        <f t="shared" si="53"/>
        <v>HK - 2B</v>
      </c>
      <c r="D79" t="s">
        <v>37</v>
      </c>
      <c r="E79" s="22" t="str">
        <f t="shared" si="54"/>
        <v>18.30 - 20.30</v>
      </c>
      <c r="F79" s="29" t="str">
        <f t="shared" si="55"/>
        <v>RU22</v>
      </c>
      <c r="G79" s="21" t="str">
        <f>VLOOKUP(A79,JADWAL,6,FALSE)</f>
        <v>Dr. H. Abdullah, S.Ag, M.HI</v>
      </c>
      <c r="H79" s="30" t="str">
        <f>VLOOKUP(A79,JADWAL,7,FALSE)</f>
        <v>Dr. H. Abdul Haris, M.Ag.</v>
      </c>
    </row>
    <row r="80" spans="1:8" ht="24">
      <c r="A80" s="33">
        <v>54</v>
      </c>
      <c r="B80" s="21" t="str">
        <f t="shared" si="52"/>
        <v>Mikro Ekonomi Islam</v>
      </c>
      <c r="C80" s="22" t="str">
        <f t="shared" si="53"/>
        <v>ES - 2B</v>
      </c>
      <c r="D80" t="s">
        <v>354</v>
      </c>
      <c r="E80" s="821" t="str">
        <f t="shared" si="54"/>
        <v>13.30 - 15.30</v>
      </c>
      <c r="F80" s="29" t="str">
        <f t="shared" si="55"/>
        <v>RU23</v>
      </c>
      <c r="G80" s="21" t="str">
        <f>VLOOKUP(A80,JADWAL,6,FALSE)</f>
        <v>Dr. Fatkhurrozi, M.Si.</v>
      </c>
      <c r="H80" s="30" t="str">
        <f>VLOOKUP(A80,JADWAL,7,FALSE)</f>
        <v>Dr. Moh. Haris Balady, S.E., M.M.</v>
      </c>
    </row>
    <row r="81" spans="1:8" ht="15">
      <c r="A81" s="33">
        <v>113</v>
      </c>
      <c r="B81" s="21" t="e">
        <f t="shared" si="52"/>
        <v>#N/A</v>
      </c>
      <c r="C81" s="22" t="e">
        <f t="shared" si="53"/>
        <v>#N/A</v>
      </c>
      <c r="D81" t="e">
        <v>#N/A</v>
      </c>
      <c r="E81" s="22" t="e">
        <f t="shared" si="54"/>
        <v>#N/A</v>
      </c>
      <c r="F81" s="29" t="e">
        <f t="shared" si="55"/>
        <v>#N/A</v>
      </c>
      <c r="G81" s="23" t="e">
        <f t="shared" ref="G81:G82" si="56">VLOOKUP(A81,JADWAL,6,FALSE)</f>
        <v>#N/A</v>
      </c>
      <c r="H81" s="24" t="e">
        <f t="shared" ref="H81:H82" si="57">VLOOKUP(A81,JADWAL,7,FALSE)</f>
        <v>#N/A</v>
      </c>
    </row>
    <row r="82" spans="1:8" ht="15">
      <c r="A82" s="33">
        <v>117</v>
      </c>
      <c r="B82" s="21" t="e">
        <f t="shared" si="52"/>
        <v>#N/A</v>
      </c>
      <c r="C82" s="22" t="e">
        <f t="shared" si="53"/>
        <v>#N/A</v>
      </c>
      <c r="D82" t="e">
        <v>#N/A</v>
      </c>
      <c r="E82" s="22" t="e">
        <f t="shared" si="54"/>
        <v>#N/A</v>
      </c>
      <c r="F82" s="29" t="e">
        <f t="shared" si="55"/>
        <v>#N/A</v>
      </c>
      <c r="G82" s="23" t="e">
        <f t="shared" si="56"/>
        <v>#N/A</v>
      </c>
      <c r="H82" s="24" t="e">
        <f t="shared" si="57"/>
        <v>#N/A</v>
      </c>
    </row>
    <row r="83" spans="1:8" ht="15">
      <c r="A83" s="33">
        <v>118</v>
      </c>
      <c r="B83" s="21" t="e">
        <f t="shared" si="52"/>
        <v>#N/A</v>
      </c>
      <c r="C83" s="22" t="e">
        <f t="shared" si="53"/>
        <v>#N/A</v>
      </c>
      <c r="D83" t="e">
        <v>#N/A</v>
      </c>
      <c r="E83" s="22" t="e">
        <f t="shared" si="54"/>
        <v>#N/A</v>
      </c>
      <c r="F83" s="29" t="e">
        <f t="shared" si="55"/>
        <v>#N/A</v>
      </c>
      <c r="G83" s="21" t="e">
        <f>VLOOKUP(A83,JADWAL,6,FALSE)</f>
        <v>#N/A</v>
      </c>
      <c r="H83" s="30" t="e">
        <f>VLOOKUP(A83,JADWAL,7,FALSE)</f>
        <v>#N/A</v>
      </c>
    </row>
    <row r="84" spans="1:8" ht="15">
      <c r="A84" s="33">
        <v>120</v>
      </c>
      <c r="B84" s="25" t="e">
        <f t="shared" si="52"/>
        <v>#N/A</v>
      </c>
      <c r="C84" s="26" t="e">
        <f t="shared" si="53"/>
        <v>#N/A</v>
      </c>
      <c r="D84" t="e">
        <v>#N/A</v>
      </c>
      <c r="E84" s="26" t="e">
        <f t="shared" si="54"/>
        <v>#N/A</v>
      </c>
      <c r="F84" s="31" t="e">
        <f t="shared" si="55"/>
        <v>#N/A</v>
      </c>
      <c r="G84" s="25" t="e">
        <f t="shared" ref="G84" si="58">VLOOKUP(A84,JADWAL,6,FALSE)</f>
        <v>#N/A</v>
      </c>
      <c r="H84" s="32" t="e">
        <f t="shared" ref="H84" si="59">VLOOKUP(A84,JADWAL,7,FALSE)</f>
        <v>#N/A</v>
      </c>
    </row>
    <row r="85" spans="1:8" ht="8.25" customHeight="1"/>
    <row r="86" spans="1:8">
      <c r="A86" s="7" t="s">
        <v>324</v>
      </c>
      <c r="B86" s="8" t="s">
        <v>169</v>
      </c>
      <c r="F86" s="9"/>
      <c r="G86" s="10"/>
    </row>
    <row r="87" spans="1:8" ht="14.25" customHeight="1">
      <c r="A87" s="11" t="s">
        <v>325</v>
      </c>
      <c r="B87" s="12" t="s">
        <v>326</v>
      </c>
      <c r="C87" s="12" t="s">
        <v>327</v>
      </c>
      <c r="D87" s="12" t="s">
        <v>328</v>
      </c>
      <c r="E87" s="12" t="s">
        <v>329</v>
      </c>
      <c r="F87" s="12" t="s">
        <v>330</v>
      </c>
      <c r="G87" s="912" t="s">
        <v>331</v>
      </c>
      <c r="H87" s="913"/>
    </row>
    <row r="88" spans="1:8">
      <c r="A88" s="33">
        <v>15</v>
      </c>
      <c r="B88" s="16" t="str">
        <f t="shared" ref="B88:B93" si="60">VLOOKUP(A88,JADWAL,4,FALSE)</f>
        <v>Studi Hadits</v>
      </c>
      <c r="C88" s="17" t="str">
        <f t="shared" ref="C88:C93" si="61">VLOOKUP(A88,JADWAL,2,FALSE)</f>
        <v>MPI - 2C</v>
      </c>
      <c r="D88" s="17" t="str">
        <f t="shared" ref="D88:D93" si="62">VLOOKUP(A88,JADWAL,9,FALSE)</f>
        <v>Sabtu</v>
      </c>
      <c r="E88" s="17" t="str">
        <f t="shared" ref="E88:E93" si="63">VLOOKUP(A88,JADWAL,10,FALSE)</f>
        <v>10.00 - 12.00</v>
      </c>
      <c r="F88" s="18" t="str">
        <f t="shared" ref="F88:F93" si="64">VLOOKUP(A88,JADWAL,11,FALSE)</f>
        <v>R12</v>
      </c>
      <c r="G88" s="19" t="str">
        <f>VLOOKUP(A88,JADWAL,6,FALSE)</f>
        <v>Dr. H. Aminullah, M.Ag.</v>
      </c>
      <c r="H88" s="20" t="str">
        <f>VLOOKUP(A88,JADWAL,7,FALSE)</f>
        <v>Dr. Uun Yusufa, MA.</v>
      </c>
    </row>
    <row r="89" spans="1:8" ht="24">
      <c r="A89" s="33">
        <v>56</v>
      </c>
      <c r="B89" s="21" t="str">
        <f t="shared" si="60"/>
        <v>Manajemen Perbankan Islam</v>
      </c>
      <c r="C89" s="22" t="str">
        <f t="shared" si="61"/>
        <v>ES - 2B</v>
      </c>
      <c r="D89" s="22" t="str">
        <f t="shared" si="62"/>
        <v>Jum’at</v>
      </c>
      <c r="E89" s="821" t="str">
        <f t="shared" si="63"/>
        <v>18.30 - 20.30</v>
      </c>
      <c r="F89" s="29" t="str">
        <f t="shared" si="64"/>
        <v>RU23</v>
      </c>
      <c r="G89" s="23" t="str">
        <f>VLOOKUP(A89,JADWAL,6,FALSE)</f>
        <v>Dr. H. Misbahul Munir, MM.</v>
      </c>
      <c r="H89" s="24" t="str">
        <f>VLOOKUP(A89,JADWAL,7,FALSE)</f>
        <v>Dr. Abdul Rokhim, M.E.I.</v>
      </c>
    </row>
    <row r="90" spans="1:8" ht="24">
      <c r="A90" s="33">
        <v>62</v>
      </c>
      <c r="B90" s="21" t="str">
        <f t="shared" si="60"/>
        <v>Metodologi Penelitian Ekonomi</v>
      </c>
      <c r="C90" s="22" t="str">
        <f t="shared" si="61"/>
        <v>ES - 2C</v>
      </c>
      <c r="D90" s="22" t="str">
        <f t="shared" si="62"/>
        <v>Jum’at</v>
      </c>
      <c r="E90" s="821" t="str">
        <f t="shared" si="63"/>
        <v>18.30 - 20.30</v>
      </c>
      <c r="F90" s="29" t="str">
        <f t="shared" si="64"/>
        <v>RU24</v>
      </c>
      <c r="G90" s="23" t="str">
        <f t="shared" ref="G90:G92" si="65">VLOOKUP(A90,JADWAL,6,FALSE)</f>
        <v>Dr. Imam Suroso, SE, M.Si.</v>
      </c>
      <c r="H90" s="24" t="str">
        <f t="shared" ref="H90:H93" si="66">VLOOKUP(A90,JADWAL,7,FALSE)</f>
        <v>Dr. H. Misbahul Munir, MM.</v>
      </c>
    </row>
    <row r="91" spans="1:8" ht="24">
      <c r="A91" s="33">
        <v>65</v>
      </c>
      <c r="B91" s="21" t="str">
        <f t="shared" si="60"/>
        <v>Lembaga Keuangan Syariah</v>
      </c>
      <c r="C91" s="22" t="str">
        <f t="shared" si="61"/>
        <v>ES - 2C</v>
      </c>
      <c r="D91" s="22" t="str">
        <f t="shared" si="62"/>
        <v>Sabtu</v>
      </c>
      <c r="E91" s="22" t="str">
        <f t="shared" si="63"/>
        <v>13.30 - 15.30</v>
      </c>
      <c r="F91" s="29" t="str">
        <f t="shared" si="64"/>
        <v>RU24</v>
      </c>
      <c r="G91" s="21" t="str">
        <f>VLOOKUP(A91,JADWAL,6,FALSE)</f>
        <v>Dr. Abdul Wadud Nafis, M.E.I.</v>
      </c>
      <c r="H91" s="30" t="str">
        <f>VLOOKUP(A91,JADWAL,7,FALSE)</f>
        <v>Dr. Moch. Chotib, MM.</v>
      </c>
    </row>
    <row r="92" spans="1:8" ht="36">
      <c r="A92" s="33">
        <v>72</v>
      </c>
      <c r="B92" s="21" t="str">
        <f t="shared" si="60"/>
        <v>PENGEMBANGAN BAHAN AJAR BAHASA INDONESIA MI</v>
      </c>
      <c r="C92" s="22" t="str">
        <f t="shared" si="61"/>
        <v>PGMI - 2</v>
      </c>
      <c r="D92" s="22" t="str">
        <f t="shared" si="62"/>
        <v>Jumat</v>
      </c>
      <c r="E92" s="821" t="str">
        <f t="shared" si="63"/>
        <v>13.30 - 15.30</v>
      </c>
      <c r="F92" s="29" t="str">
        <f t="shared" si="64"/>
        <v>R25</v>
      </c>
      <c r="G92" s="23" t="str">
        <f t="shared" si="65"/>
        <v>Dr. Hj. St. Mislikhah, M.Ag.</v>
      </c>
      <c r="H92" s="24" t="str">
        <f t="shared" si="66"/>
        <v>Dr. Khotibul Umam, M.A.</v>
      </c>
    </row>
    <row r="93" spans="1:8" ht="36">
      <c r="A93" s="33">
        <v>74</v>
      </c>
      <c r="B93" s="25" t="str">
        <f t="shared" si="60"/>
        <v>ANALISIS STRATEGI PEMBELAJARAN TEMATIK TERPADU</v>
      </c>
      <c r="C93" s="26" t="str">
        <f t="shared" si="61"/>
        <v>PGMI - 2</v>
      </c>
      <c r="D93" s="26" t="str">
        <f t="shared" si="62"/>
        <v>Jumat</v>
      </c>
      <c r="E93" s="823" t="str">
        <f t="shared" si="63"/>
        <v>18.30 - 20.30</v>
      </c>
      <c r="F93" s="31" t="str">
        <f t="shared" si="64"/>
        <v>R25</v>
      </c>
      <c r="G93" s="25" t="str">
        <f>VLOOKUP(A93,JADWAL,6,FALSE)</f>
        <v>Dr. Hj. Mukni’ah, M.Pd.I.</v>
      </c>
      <c r="H93" s="32" t="str">
        <f t="shared" si="66"/>
        <v>Dr. H. Abd. Muhith, M.Pd.I</v>
      </c>
    </row>
    <row r="94" spans="1:8" ht="8.25" customHeight="1"/>
    <row r="95" spans="1:8">
      <c r="A95" s="7" t="s">
        <v>324</v>
      </c>
      <c r="B95" s="8" t="s">
        <v>236</v>
      </c>
      <c r="F95" s="9"/>
      <c r="G95" s="10"/>
    </row>
    <row r="96" spans="1:8" ht="14.25" customHeight="1">
      <c r="A96" s="11" t="s">
        <v>325</v>
      </c>
      <c r="B96" s="12" t="s">
        <v>326</v>
      </c>
      <c r="C96" s="12" t="s">
        <v>327</v>
      </c>
      <c r="D96" s="12" t="s">
        <v>328</v>
      </c>
      <c r="E96" s="12" t="s">
        <v>329</v>
      </c>
      <c r="F96" s="12" t="s">
        <v>330</v>
      </c>
      <c r="G96" s="912" t="s">
        <v>331</v>
      </c>
      <c r="H96" s="913"/>
    </row>
    <row r="97" spans="1:8" ht="21" customHeight="1">
      <c r="A97" s="33">
        <v>87</v>
      </c>
      <c r="B97" s="16" t="str">
        <f t="shared" ref="B97:B104" si="67">VLOOKUP(A97,JADWAL,4,FALSE)</f>
        <v>Kepemimpinan Spiritual dalam Pendidikan Islam</v>
      </c>
      <c r="C97" s="17" t="str">
        <f t="shared" ref="C97:C104" si="68">VLOOKUP(A97,JADWAL,2,FALSE)</f>
        <v>MPI3 - 2A</v>
      </c>
      <c r="D97" s="17" t="str">
        <f t="shared" ref="D97:D104" si="69">VLOOKUP(A97,JADWAL,9,FALSE)</f>
        <v>Jum'at</v>
      </c>
      <c r="E97" s="822" t="str">
        <f t="shared" ref="E97:E104" si="70">VLOOKUP(A97,JADWAL,10,FALSE)</f>
        <v>15.30 - 17.30</v>
      </c>
      <c r="F97" s="18" t="str">
        <f t="shared" ref="F97:F104" si="71">VLOOKUP(A97,JADWAL,11,FALSE)</f>
        <v>RS3 - 2</v>
      </c>
      <c r="G97" s="16" t="str">
        <f>VLOOKUP(A97,JADWAL,6,FALSE)</f>
        <v>Prof. Dr. H. Abd. Halim Soebahar, M.A.</v>
      </c>
      <c r="H97" s="34" t="s">
        <v>48</v>
      </c>
    </row>
    <row r="98" spans="1:8" ht="24">
      <c r="A98" s="33">
        <v>88</v>
      </c>
      <c r="B98" s="21" t="str">
        <f t="shared" si="67"/>
        <v>Analisis Kebijakan Pendidikan Islam</v>
      </c>
      <c r="C98" s="22" t="str">
        <f t="shared" si="68"/>
        <v>MPI3 - 2A</v>
      </c>
      <c r="D98" s="22" t="str">
        <f t="shared" si="69"/>
        <v>Sabtu</v>
      </c>
      <c r="E98" s="821" t="str">
        <f t="shared" si="70"/>
        <v>08.00 - 10.00</v>
      </c>
      <c r="F98" s="29" t="str">
        <f t="shared" si="71"/>
        <v>RS3 - 2</v>
      </c>
      <c r="G98" s="21" t="str">
        <f>VLOOKUP(A98,JADWAL,6,FALSE)</f>
        <v>Prof. Dr. H. Abd. Halim Soebahar, M.A.</v>
      </c>
      <c r="H98" t="s">
        <v>50</v>
      </c>
    </row>
    <row r="99" spans="1:8" ht="15">
      <c r="A99" s="33">
        <v>91</v>
      </c>
      <c r="B99" s="21" t="e">
        <f t="shared" si="67"/>
        <v>#N/A</v>
      </c>
      <c r="C99" s="22" t="e">
        <f t="shared" si="68"/>
        <v>#N/A</v>
      </c>
      <c r="D99" s="22" t="e">
        <f t="shared" si="69"/>
        <v>#N/A</v>
      </c>
      <c r="E99" s="22" t="e">
        <f t="shared" si="70"/>
        <v>#N/A</v>
      </c>
      <c r="F99" s="29" t="e">
        <f t="shared" si="71"/>
        <v>#N/A</v>
      </c>
      <c r="G99" s="23" t="e">
        <f t="shared" ref="G99:G103" si="72">VLOOKUP(A99,JADWAL,6,FALSE)</f>
        <v>#N/A</v>
      </c>
      <c r="H99" t="e">
        <v>#N/A</v>
      </c>
    </row>
    <row r="100" spans="1:8" ht="15">
      <c r="A100" s="33">
        <v>93</v>
      </c>
      <c r="B100" s="21" t="e">
        <f t="shared" si="67"/>
        <v>#N/A</v>
      </c>
      <c r="C100" s="22" t="e">
        <f t="shared" si="68"/>
        <v>#N/A</v>
      </c>
      <c r="D100" s="22" t="e">
        <f t="shared" si="69"/>
        <v>#N/A</v>
      </c>
      <c r="E100" s="22" t="e">
        <f t="shared" si="70"/>
        <v>#N/A</v>
      </c>
      <c r="F100" s="29" t="e">
        <f t="shared" si="71"/>
        <v>#N/A</v>
      </c>
      <c r="G100" s="23" t="e">
        <f t="shared" si="72"/>
        <v>#N/A</v>
      </c>
      <c r="H100" t="e">
        <v>#N/A</v>
      </c>
    </row>
    <row r="101" spans="1:8" ht="15">
      <c r="A101" s="33">
        <v>94</v>
      </c>
      <c r="B101" s="21" t="e">
        <f t="shared" si="67"/>
        <v>#N/A</v>
      </c>
      <c r="C101" s="22" t="e">
        <f t="shared" si="68"/>
        <v>#N/A</v>
      </c>
      <c r="D101" s="22" t="e">
        <f t="shared" si="69"/>
        <v>#N/A</v>
      </c>
      <c r="E101" s="22" t="e">
        <f t="shared" si="70"/>
        <v>#N/A</v>
      </c>
      <c r="F101" s="29" t="e">
        <f t="shared" si="71"/>
        <v>#N/A</v>
      </c>
      <c r="G101" s="21" t="e">
        <f t="shared" si="72"/>
        <v>#N/A</v>
      </c>
      <c r="H101" t="e">
        <v>#N/A</v>
      </c>
    </row>
    <row r="102" spans="1:8" ht="15">
      <c r="A102" s="33">
        <v>95</v>
      </c>
      <c r="B102" s="21" t="e">
        <f t="shared" si="67"/>
        <v>#N/A</v>
      </c>
      <c r="C102" s="22" t="e">
        <f t="shared" si="68"/>
        <v>#N/A</v>
      </c>
      <c r="D102" s="22" t="e">
        <f t="shared" si="69"/>
        <v>#N/A</v>
      </c>
      <c r="E102" s="22" t="e">
        <f t="shared" si="70"/>
        <v>#N/A</v>
      </c>
      <c r="F102" s="29" t="e">
        <f t="shared" si="71"/>
        <v>#N/A</v>
      </c>
      <c r="G102" s="21" t="e">
        <f t="shared" si="72"/>
        <v>#N/A</v>
      </c>
      <c r="H102" t="e">
        <v>#N/A</v>
      </c>
    </row>
    <row r="103" spans="1:8" ht="15">
      <c r="A103" s="33">
        <v>98</v>
      </c>
      <c r="B103" s="21" t="e">
        <f t="shared" si="67"/>
        <v>#N/A</v>
      </c>
      <c r="C103" s="22" t="e">
        <f t="shared" si="68"/>
        <v>#N/A</v>
      </c>
      <c r="D103" s="22" t="e">
        <f t="shared" si="69"/>
        <v>#N/A</v>
      </c>
      <c r="E103" s="22" t="e">
        <f t="shared" si="70"/>
        <v>#N/A</v>
      </c>
      <c r="F103" s="29" t="e">
        <f t="shared" si="71"/>
        <v>#N/A</v>
      </c>
      <c r="G103" s="21" t="e">
        <f t="shared" si="72"/>
        <v>#N/A</v>
      </c>
      <c r="H103" t="e">
        <v>#N/A</v>
      </c>
    </row>
    <row r="104" spans="1:8">
      <c r="A104" s="33">
        <v>134</v>
      </c>
      <c r="B104" s="25" t="e">
        <f t="shared" si="67"/>
        <v>#N/A</v>
      </c>
      <c r="C104" s="26" t="e">
        <f t="shared" si="68"/>
        <v>#N/A</v>
      </c>
      <c r="D104" s="26" t="e">
        <f t="shared" si="69"/>
        <v>#N/A</v>
      </c>
      <c r="E104" s="26" t="e">
        <f t="shared" si="70"/>
        <v>#N/A</v>
      </c>
      <c r="F104" s="31" t="e">
        <f t="shared" si="71"/>
        <v>#N/A</v>
      </c>
      <c r="G104" s="25" t="e">
        <f>VLOOKUP(A104,JADWAL,6,FALSE)</f>
        <v>#N/A</v>
      </c>
      <c r="H104" s="32" t="e">
        <f>VLOOKUP(A104,JADWAL,8,FALSE)</f>
        <v>#N/A</v>
      </c>
    </row>
    <row r="105" spans="1:8" ht="8.25" customHeight="1"/>
    <row r="106" spans="1:8">
      <c r="A106" s="7" t="s">
        <v>324</v>
      </c>
      <c r="B106" s="8" t="s">
        <v>281</v>
      </c>
      <c r="F106" s="9"/>
      <c r="G106" s="10"/>
    </row>
    <row r="107" spans="1:8" ht="14.25" customHeight="1">
      <c r="A107" s="11" t="s">
        <v>325</v>
      </c>
      <c r="B107" s="12" t="s">
        <v>326</v>
      </c>
      <c r="C107" s="12" t="s">
        <v>327</v>
      </c>
      <c r="D107" s="12" t="s">
        <v>328</v>
      </c>
      <c r="E107" s="12" t="s">
        <v>329</v>
      </c>
      <c r="F107" s="12" t="s">
        <v>330</v>
      </c>
      <c r="G107" s="912" t="s">
        <v>331</v>
      </c>
      <c r="H107" s="913"/>
    </row>
    <row r="108" spans="1:8" ht="24">
      <c r="A108" s="33">
        <v>7</v>
      </c>
      <c r="B108" s="16" t="str">
        <f t="shared" ref="B108:B114" si="73">VLOOKUP(A108,JADWAL,4,FALSE)</f>
        <v>Studi Hadits</v>
      </c>
      <c r="C108" s="17" t="str">
        <f t="shared" ref="C108:C114" si="74">VLOOKUP(A108,JADWAL,2,FALSE)</f>
        <v>MPI - 2B</v>
      </c>
      <c r="D108" s="17" t="str">
        <f t="shared" ref="D108:D114" si="75">VLOOKUP(A108,JADWAL,9,FALSE)</f>
        <v>Jumat</v>
      </c>
      <c r="E108" s="822" t="str">
        <f t="shared" ref="E108:E114" si="76">VLOOKUP(A108,JADWAL,10,FALSE)</f>
        <v>15.45 - 17.45</v>
      </c>
      <c r="F108" s="18" t="str">
        <f t="shared" ref="F108:F114" si="77">VLOOKUP(A108,JADWAL,11,FALSE)</f>
        <v>R11</v>
      </c>
      <c r="G108" s="19" t="str">
        <f>VLOOKUP(A108,JADWAL,6,FALSE)</f>
        <v>Prof. Dr. H. Mahjuddin, M.Pd.I.</v>
      </c>
      <c r="H108" s="20" t="str">
        <f>VLOOKUP(A108,JADWAL,7,FALSE)</f>
        <v>Prof. Dr. M. Noor Harisuddin, M.Fil.I.</v>
      </c>
    </row>
    <row r="109" spans="1:8" ht="24">
      <c r="A109" s="33">
        <v>36</v>
      </c>
      <c r="B109" s="21" t="str">
        <f t="shared" si="73"/>
        <v>Studi Mandiri</v>
      </c>
      <c r="C109" s="22" t="str">
        <f t="shared" si="74"/>
        <v>PAI - 2C</v>
      </c>
      <c r="D109" s="22" t="str">
        <f t="shared" si="75"/>
        <v>Sabtu</v>
      </c>
      <c r="E109" s="821" t="str">
        <f t="shared" si="76"/>
        <v>13:00 - 15:00</v>
      </c>
      <c r="F109" s="29" t="str">
        <f t="shared" si="77"/>
        <v>R23</v>
      </c>
      <c r="G109" s="21" t="str">
        <f t="shared" ref="G109:G114" si="78">VLOOKUP(A109,JADWAL,6,FALSE)</f>
        <v>Dr. Mashudi, M.Pd.</v>
      </c>
      <c r="H109" s="30" t="str">
        <f t="shared" ref="H109:H110" si="79">VLOOKUP(A109,JADWAL,7,FALSE)</f>
        <v>Prof. Dr. H. Miftah Arifin, M.Ag.</v>
      </c>
    </row>
    <row r="110" spans="1:8" ht="24">
      <c r="A110" s="33">
        <v>43</v>
      </c>
      <c r="B110" s="21" t="str">
        <f t="shared" si="73"/>
        <v>SOSIOLOGI HUKUM ISLAM</v>
      </c>
      <c r="C110" s="22" t="str">
        <f t="shared" si="74"/>
        <v>HK - 2B</v>
      </c>
      <c r="D110" s="22" t="str">
        <f t="shared" si="75"/>
        <v>Jumat</v>
      </c>
      <c r="E110" s="821" t="str">
        <f t="shared" si="76"/>
        <v>15.45 - 17.45</v>
      </c>
      <c r="F110" s="29" t="str">
        <f t="shared" si="77"/>
        <v>RU22</v>
      </c>
      <c r="G110" s="21" t="str">
        <f t="shared" si="78"/>
        <v>Dr. H. Pujiono, M.Ag.</v>
      </c>
      <c r="H110" s="30" t="str">
        <f t="shared" si="79"/>
        <v>Prof. Dr. M. Noor Harisuddin, M.Fil.I.</v>
      </c>
    </row>
    <row r="111" spans="1:8" ht="24">
      <c r="A111" s="33">
        <v>61</v>
      </c>
      <c r="B111" s="21" t="str">
        <f t="shared" si="73"/>
        <v>Mikro Ekonomi Islam</v>
      </c>
      <c r="C111" s="22" t="str">
        <f t="shared" si="74"/>
        <v>ES - 2C</v>
      </c>
      <c r="D111" s="22" t="str">
        <f t="shared" si="75"/>
        <v>Jum’at</v>
      </c>
      <c r="E111" s="821" t="str">
        <f t="shared" si="76"/>
        <v>15.45 - 17.45</v>
      </c>
      <c r="F111" s="29" t="str">
        <f t="shared" si="77"/>
        <v>RU24</v>
      </c>
      <c r="G111" s="23" t="str">
        <f t="shared" si="78"/>
        <v>Dr. Fatkhurrozi, M.Si.</v>
      </c>
      <c r="H111" s="24" t="str">
        <f>VLOOKUP(A111,JADWAL,7,FALSE)</f>
        <v>Dr. Moh. Haris Balady, S.E., M.M.</v>
      </c>
    </row>
    <row r="112" spans="1:8" ht="36">
      <c r="A112" s="33">
        <v>83</v>
      </c>
      <c r="B112" s="21" t="str">
        <f t="shared" si="73"/>
        <v>Tasmim Manahij Ta'limi al Lughoh al 'Arobiyah wa Binaauha</v>
      </c>
      <c r="C112" s="22" t="str">
        <f t="shared" si="74"/>
        <v>PBA - 2</v>
      </c>
      <c r="D112" s="22" t="str">
        <f t="shared" si="75"/>
        <v>Sabtu</v>
      </c>
      <c r="E112" s="22" t="str">
        <f t="shared" si="76"/>
        <v>10.00 - 12.00</v>
      </c>
      <c r="F112" s="29" t="str">
        <f t="shared" si="77"/>
        <v>RU21</v>
      </c>
      <c r="G112" s="23" t="str">
        <f t="shared" si="78"/>
        <v>Dr. Mirwan</v>
      </c>
      <c r="H112" s="24">
        <f>VLOOKUP(A112,JADWAL,7,FALSE)</f>
        <v>0</v>
      </c>
    </row>
    <row r="113" spans="1:8">
      <c r="A113" s="33">
        <v>99</v>
      </c>
      <c r="B113" s="21" t="e">
        <f t="shared" si="73"/>
        <v>#N/A</v>
      </c>
      <c r="C113" s="22" t="e">
        <f t="shared" si="74"/>
        <v>#N/A</v>
      </c>
      <c r="D113" s="22" t="e">
        <f t="shared" si="75"/>
        <v>#N/A</v>
      </c>
      <c r="E113" s="22" t="e">
        <f t="shared" si="76"/>
        <v>#N/A</v>
      </c>
      <c r="F113" s="29" t="e">
        <f t="shared" si="77"/>
        <v>#N/A</v>
      </c>
      <c r="G113" s="23" t="e">
        <f t="shared" si="78"/>
        <v>#N/A</v>
      </c>
      <c r="H113" s="24" t="e">
        <f>VLOOKUP(A113,JADWAL,7,FALSE)</f>
        <v>#N/A</v>
      </c>
    </row>
    <row r="114" spans="1:8">
      <c r="A114" s="33">
        <v>135</v>
      </c>
      <c r="B114" s="25" t="e">
        <f t="shared" si="73"/>
        <v>#N/A</v>
      </c>
      <c r="C114" s="26" t="e">
        <f t="shared" si="74"/>
        <v>#N/A</v>
      </c>
      <c r="D114" s="26" t="e">
        <f t="shared" si="75"/>
        <v>#N/A</v>
      </c>
      <c r="E114" s="26" t="e">
        <f t="shared" si="76"/>
        <v>#N/A</v>
      </c>
      <c r="F114" s="31" t="e">
        <f t="shared" si="77"/>
        <v>#N/A</v>
      </c>
      <c r="G114" s="25" t="e">
        <f t="shared" si="78"/>
        <v>#N/A</v>
      </c>
      <c r="H114" s="32" t="e">
        <f>VLOOKUP(A114,JADWAL,8,FALSE)</f>
        <v>#N/A</v>
      </c>
    </row>
    <row r="115" spans="1:8" ht="8.25" customHeight="1"/>
    <row r="116" spans="1:8">
      <c r="A116" s="7" t="s">
        <v>324</v>
      </c>
      <c r="B116" s="8" t="s">
        <v>51</v>
      </c>
      <c r="F116" s="9"/>
      <c r="G116" s="10"/>
    </row>
    <row r="117" spans="1:8" ht="14.25" customHeight="1">
      <c r="A117" s="11" t="s">
        <v>325</v>
      </c>
      <c r="B117" s="12" t="s">
        <v>326</v>
      </c>
      <c r="C117" s="12" t="s">
        <v>327</v>
      </c>
      <c r="D117" s="12" t="s">
        <v>328</v>
      </c>
      <c r="E117" s="12" t="s">
        <v>329</v>
      </c>
      <c r="F117" s="12" t="s">
        <v>330</v>
      </c>
      <c r="G117" s="912" t="s">
        <v>331</v>
      </c>
      <c r="H117" s="913"/>
    </row>
    <row r="118" spans="1:8" ht="12" customHeight="1">
      <c r="A118" s="33">
        <v>12</v>
      </c>
      <c r="B118" s="16" t="s">
        <v>690</v>
      </c>
      <c r="C118" s="17" t="str">
        <f t="shared" ref="C118:C124" si="80">VLOOKUP(A118,JADWAL,2,FALSE)</f>
        <v>MPI - 2C</v>
      </c>
      <c r="D118" s="17" t="str">
        <f t="shared" ref="D118:D124" si="81">VLOOKUP(A118,JADWAL,9,FALSE)</f>
        <v>Jumat</v>
      </c>
      <c r="E118" s="822" t="str">
        <f t="shared" ref="E118:E124" si="82">VLOOKUP(A118,JADWAL,10,FALSE)</f>
        <v>15.45 - 17.45</v>
      </c>
      <c r="F118" s="18" t="str">
        <f t="shared" ref="F118:F124" si="83">VLOOKUP(A118,JADWAL,11,FALSE)</f>
        <v>R12</v>
      </c>
      <c r="G118" s="16" t="str">
        <f>VLOOKUP(A118,JADWAL,6,FALSE)</f>
        <v>Dr. Hj. St. Rodliyah, M.Pd.</v>
      </c>
      <c r="H118" s="34" t="str">
        <f>VLOOKUP(A118,JADWAL,7,FALSE)</f>
        <v>Dr. H. Abd. Muis, M.M.</v>
      </c>
    </row>
    <row r="119" spans="1:8" ht="15">
      <c r="A119" s="33">
        <v>18</v>
      </c>
      <c r="B119" t="s">
        <v>691</v>
      </c>
      <c r="C119" s="22" t="str">
        <f t="shared" si="80"/>
        <v>MPI - 2C</v>
      </c>
      <c r="D119" s="22" t="str">
        <f t="shared" si="81"/>
        <v>Sabtu</v>
      </c>
      <c r="E119" s="22" t="str">
        <f t="shared" si="82"/>
        <v>13.00 - 15.00</v>
      </c>
      <c r="F119" s="29" t="str">
        <f t="shared" si="83"/>
        <v>R12</v>
      </c>
      <c r="G119" s="23" t="str">
        <f>VLOOKUP(A119,JADWAL,6,FALSE)</f>
        <v>Kaprodi</v>
      </c>
      <c r="H119" s="24" t="str">
        <f>VLOOKUP(A119,JADWAL,7,FALSE)</f>
        <v>Kaprodi</v>
      </c>
    </row>
    <row r="120" spans="1:8" ht="24">
      <c r="A120" s="33">
        <v>19</v>
      </c>
      <c r="B120" t="s">
        <v>692</v>
      </c>
      <c r="C120" s="22" t="str">
        <f t="shared" si="80"/>
        <v>PAI - 2A</v>
      </c>
      <c r="D120" s="22" t="str">
        <f t="shared" si="81"/>
        <v>Selasa</v>
      </c>
      <c r="E120" s="821" t="str">
        <f t="shared" si="82"/>
        <v>13:30 - 15:30</v>
      </c>
      <c r="F120" s="29" t="str">
        <f t="shared" si="83"/>
        <v>R15</v>
      </c>
      <c r="G120" s="21" t="str">
        <f>VLOOKUP(A120,JADWAL,6,FALSE)</f>
        <v>Dr. Mashudi, M.Pd.</v>
      </c>
      <c r="H120" s="30" t="s">
        <v>51</v>
      </c>
    </row>
    <row r="121" spans="1:8" ht="24">
      <c r="A121" s="33">
        <v>24</v>
      </c>
      <c r="B121" t="s">
        <v>692</v>
      </c>
      <c r="C121" s="22" t="str">
        <f t="shared" si="80"/>
        <v>PAI - 2A</v>
      </c>
      <c r="D121" s="22" t="str">
        <f t="shared" si="81"/>
        <v>Kamis</v>
      </c>
      <c r="E121" s="821" t="str">
        <f t="shared" si="82"/>
        <v>15:45 - 17:45</v>
      </c>
      <c r="F121" s="29" t="str">
        <f t="shared" si="83"/>
        <v>R15</v>
      </c>
      <c r="G121" s="21" t="str">
        <f t="shared" ref="G121" si="84">VLOOKUP(A121,JADWAL,6,FALSE)</f>
        <v>Dr. H. Ubaidillah, M.Ag.</v>
      </c>
      <c r="H121" s="30" t="str">
        <f t="shared" ref="H121" si="85">VLOOKUP(A121,JADWAL,7,FALSE)</f>
        <v>Dr. M. Khusna Amal, S.Ag., Msi.</v>
      </c>
    </row>
    <row r="122" spans="1:8" ht="24">
      <c r="A122" s="33">
        <v>30</v>
      </c>
      <c r="B122" t="s">
        <v>692</v>
      </c>
      <c r="C122" s="22" t="str">
        <f t="shared" si="80"/>
        <v>PAI - 2B</v>
      </c>
      <c r="D122" s="22" t="str">
        <f t="shared" si="81"/>
        <v>Sabtu</v>
      </c>
      <c r="E122" s="821" t="str">
        <f t="shared" si="82"/>
        <v>13:00 - 15:00</v>
      </c>
      <c r="F122" s="29" t="str">
        <f t="shared" si="83"/>
        <v>R14</v>
      </c>
      <c r="G122" s="23" t="str">
        <f>VLOOKUP(A122,JADWAL,6,FALSE)</f>
        <v>Prof. Dr. H. Moh. Khusnuridlo, M.Pd.</v>
      </c>
      <c r="H122" s="24" t="str">
        <f>VLOOKUP(A122,JADWAL,7,FALSE)</f>
        <v>Dr. H. Matkur, M.Pd.I.</v>
      </c>
    </row>
    <row r="123" spans="1:8" ht="15">
      <c r="A123" s="33">
        <v>121</v>
      </c>
      <c r="B123" t="s">
        <v>260</v>
      </c>
      <c r="C123" s="22" t="e">
        <f t="shared" si="80"/>
        <v>#N/A</v>
      </c>
      <c r="D123" s="22" t="e">
        <f t="shared" si="81"/>
        <v>#N/A</v>
      </c>
      <c r="E123" s="22" t="e">
        <f t="shared" si="82"/>
        <v>#N/A</v>
      </c>
      <c r="F123" s="29" t="e">
        <f t="shared" si="83"/>
        <v>#N/A</v>
      </c>
      <c r="G123" s="23" t="e">
        <f>VLOOKUP(A123,JADWAL,6,FALSE)</f>
        <v>#N/A</v>
      </c>
      <c r="H123" s="24" t="e">
        <f>VLOOKUP(A123,JADWAL,7,FALSE)</f>
        <v>#N/A</v>
      </c>
    </row>
    <row r="124" spans="1:8" ht="15">
      <c r="A124" s="33">
        <v>128</v>
      </c>
      <c r="B124" t="s">
        <v>265</v>
      </c>
      <c r="C124" s="26" t="e">
        <f t="shared" si="80"/>
        <v>#N/A</v>
      </c>
      <c r="D124" s="26" t="e">
        <f t="shared" si="81"/>
        <v>#N/A</v>
      </c>
      <c r="E124" s="26" t="e">
        <f t="shared" si="82"/>
        <v>#N/A</v>
      </c>
      <c r="F124" s="31" t="e">
        <f t="shared" si="83"/>
        <v>#N/A</v>
      </c>
      <c r="G124" s="27" t="e">
        <f>VLOOKUP(A124,JADWAL,6,FALSE)</f>
        <v>#N/A</v>
      </c>
      <c r="H124" s="28" t="e">
        <f>VLOOKUP(A124,JADWAL,7,FALSE)</f>
        <v>#N/A</v>
      </c>
    </row>
    <row r="125" spans="1:8" ht="8.25" customHeight="1"/>
    <row r="126" spans="1:8">
      <c r="A126" s="7" t="s">
        <v>324</v>
      </c>
      <c r="B126" s="8" t="s">
        <v>340</v>
      </c>
      <c r="F126" s="9"/>
      <c r="G126" s="10"/>
    </row>
    <row r="127" spans="1:8" ht="14.25" customHeight="1">
      <c r="A127" s="11" t="s">
        <v>325</v>
      </c>
      <c r="B127" s="12" t="s">
        <v>326</v>
      </c>
      <c r="C127" s="12" t="s">
        <v>327</v>
      </c>
      <c r="D127" s="12" t="s">
        <v>328</v>
      </c>
      <c r="E127" s="12" t="s">
        <v>329</v>
      </c>
      <c r="F127" s="12" t="s">
        <v>330</v>
      </c>
      <c r="G127" s="912" t="s">
        <v>331</v>
      </c>
      <c r="H127" s="913"/>
    </row>
    <row r="128" spans="1:8" ht="15" customHeight="1">
      <c r="A128" s="33">
        <v>2</v>
      </c>
      <c r="B128" s="16" t="str">
        <f t="shared" ref="B128:B130" si="86">VLOOKUP(A128,JADWAL,4,FALSE)</f>
        <v>Manajemen Kurikulum dan Pembelajaran</v>
      </c>
      <c r="C128" s="17" t="str">
        <f t="shared" ref="C128:C130" si="87">VLOOKUP(A128,JADWAL,2,FALSE)</f>
        <v>MPI - 2A</v>
      </c>
      <c r="D128" s="17" t="str">
        <f t="shared" ref="D128:D130" si="88">VLOOKUP(A128,JADWAL,9,FALSE)</f>
        <v>Selasa</v>
      </c>
      <c r="E128" s="822" t="str">
        <f t="shared" ref="E128:E130" si="89">VLOOKUP(A128,JADWAL,10,FALSE)</f>
        <v>15.45 - 17.45</v>
      </c>
      <c r="F128" s="18" t="str">
        <f t="shared" ref="F128:F130" si="90">VLOOKUP(A128,JADWAL,11,FALSE)</f>
        <v>R16</v>
      </c>
      <c r="G128" s="19" t="str">
        <f>VLOOKUP(A128,JADWAL,6,FALSE)</f>
        <v>Prof. Dr. Hj. Titiek Rohanah Hidayati, M.Pd.</v>
      </c>
      <c r="H128" s="20" t="str">
        <f>VLOOKUP(A128,JADWAL,7,FALSE)</f>
        <v>Dr. H. Hadi Purnomo, M.Pd.</v>
      </c>
    </row>
    <row r="129" spans="1:8" ht="36">
      <c r="A129" s="33">
        <v>13</v>
      </c>
      <c r="B129" s="21" t="str">
        <f t="shared" si="86"/>
        <v>Manajemen Sumber Daya Pendidikan dan Tenaga Kependidikan</v>
      </c>
      <c r="C129" s="22" t="str">
        <f t="shared" si="87"/>
        <v>MPI - 2C</v>
      </c>
      <c r="D129" s="22" t="str">
        <f t="shared" si="88"/>
        <v>Jumat</v>
      </c>
      <c r="E129" s="821" t="str">
        <f t="shared" si="89"/>
        <v>18.30 - 20.30</v>
      </c>
      <c r="F129" s="29" t="str">
        <f t="shared" si="90"/>
        <v>R12</v>
      </c>
      <c r="G129" s="21" t="str">
        <f>VLOOKUP(A129,JADWAL,6,FALSE)</f>
        <v>Dr. H. Sofyan Tsauri, MM.</v>
      </c>
      <c r="H129" s="30" t="str">
        <f>VLOOKUP(A129,JADWAL,7,FALSE)</f>
        <v>Dr. Khotibul Umam, M.A.</v>
      </c>
    </row>
    <row r="130" spans="1:8" ht="24">
      <c r="A130" s="33">
        <v>39</v>
      </c>
      <c r="B130" s="25" t="str">
        <f t="shared" si="86"/>
        <v>PERADILAN AGAMA DI INDONESIA</v>
      </c>
      <c r="C130" s="26" t="str">
        <f t="shared" si="87"/>
        <v>HK - 2A</v>
      </c>
      <c r="D130" s="26" t="str">
        <f t="shared" si="88"/>
        <v>Jumat</v>
      </c>
      <c r="E130" s="26" t="str">
        <f t="shared" si="89"/>
        <v>18.30 - 20.30</v>
      </c>
      <c r="F130" s="31" t="str">
        <f t="shared" si="90"/>
        <v>R16</v>
      </c>
      <c r="G130" s="25" t="str">
        <f t="shared" ref="G130" si="91">VLOOKUP(A130,JADWAL,6,FALSE)</f>
        <v>Dr. Sri Lum'atus Sa’adah, M.H.I.</v>
      </c>
      <c r="H130" s="32" t="str">
        <f t="shared" ref="H130" si="92">VLOOKUP(A130,JADWAL,7,FALSE)</f>
        <v>Dr. Muhammad Faisol, M.Ag</v>
      </c>
    </row>
    <row r="131" spans="1:8" ht="8.25" customHeight="1"/>
    <row r="132" spans="1:8">
      <c r="A132" s="7" t="s">
        <v>324</v>
      </c>
      <c r="B132" s="8" t="s">
        <v>231</v>
      </c>
      <c r="F132" s="9"/>
      <c r="G132" s="10"/>
    </row>
    <row r="133" spans="1:8" ht="14.25" customHeight="1">
      <c r="A133" s="11" t="s">
        <v>325</v>
      </c>
      <c r="B133" s="12" t="s">
        <v>326</v>
      </c>
      <c r="C133" s="12" t="s">
        <v>327</v>
      </c>
      <c r="D133" s="12" t="s">
        <v>328</v>
      </c>
      <c r="E133" s="12" t="s">
        <v>329</v>
      </c>
      <c r="F133" s="12" t="s">
        <v>330</v>
      </c>
      <c r="G133" s="912" t="s">
        <v>331</v>
      </c>
      <c r="H133" s="913"/>
    </row>
    <row r="134" spans="1:8" ht="13.5" customHeight="1">
      <c r="A134" s="33">
        <v>9</v>
      </c>
      <c r="B134" s="16" t="str">
        <f t="shared" ref="B134:B141" si="93">VLOOKUP(A134,JADWAL,4,FALSE)</f>
        <v>Analisis Kebijakan Pendidikan Islam</v>
      </c>
      <c r="C134" s="17" t="str">
        <f t="shared" ref="C134:C141" si="94">VLOOKUP(A134,JADWAL,2,FALSE)</f>
        <v>MPI - 2B</v>
      </c>
      <c r="D134" s="17" t="str">
        <f t="shared" ref="D134:D141" si="95">VLOOKUP(A134,JADWAL,9,FALSE)</f>
        <v>Sabtu</v>
      </c>
      <c r="E134" s="822" t="str">
        <f t="shared" ref="E134:E141" si="96">VLOOKUP(A134,JADWAL,10,FALSE)</f>
        <v>08.00 - 10.00</v>
      </c>
      <c r="F134" s="18" t="str">
        <f t="shared" ref="F134:F141" si="97">VLOOKUP(A134,JADWAL,11,FALSE)</f>
        <v>R11</v>
      </c>
      <c r="G134" s="19" t="str">
        <f>VLOOKUP(A134,JADWAL,6,FALSE)</f>
        <v>Prof. Dr. H. Abd. Halim Soebahar, M.A.</v>
      </c>
      <c r="H134" s="20" t="str">
        <f>VLOOKUP(A134,JADWAL,7,FALSE)</f>
        <v>Dr. Gunawan, M.Pd.I.</v>
      </c>
    </row>
    <row r="135" spans="1:8" ht="24">
      <c r="A135" s="33">
        <v>37</v>
      </c>
      <c r="B135" s="21" t="str">
        <f t="shared" si="93"/>
        <v>METODE ISTINBATH HUKUM KELUARGA</v>
      </c>
      <c r="C135" s="22" t="str">
        <f t="shared" si="94"/>
        <v>HK - 2A</v>
      </c>
      <c r="D135" s="22" t="str">
        <f t="shared" si="95"/>
        <v>Jumat</v>
      </c>
      <c r="E135" s="821" t="str">
        <f t="shared" si="96"/>
        <v>13.30 - 15.30</v>
      </c>
      <c r="F135" s="29" t="str">
        <f t="shared" si="97"/>
        <v>R16</v>
      </c>
      <c r="G135" s="21" t="str">
        <f>VLOOKUP(A135,JADWAL,6,FALSE)</f>
        <v>Dr. H. Abdullah, S.Ag, M.HI</v>
      </c>
      <c r="H135" s="30" t="str">
        <f>VLOOKUP(A135,JADWAL,7,FALSE)</f>
        <v>Dr. H. Abdul Haris, M.Ag.</v>
      </c>
    </row>
    <row r="136" spans="1:8" ht="36">
      <c r="A136" s="33">
        <v>84</v>
      </c>
      <c r="B136" s="21" t="str">
        <f t="shared" si="93"/>
        <v>Manhaju al Bahtsi fi Ta'lim al Lughoh Arobiyah</v>
      </c>
      <c r="C136" s="22" t="str">
        <f t="shared" si="94"/>
        <v>PBA - 2</v>
      </c>
      <c r="D136" s="22" t="str">
        <f t="shared" si="95"/>
        <v>Sabtu</v>
      </c>
      <c r="E136" s="22" t="str">
        <f t="shared" si="96"/>
        <v>10.00 - 12.00</v>
      </c>
      <c r="F136" s="29" t="str">
        <f t="shared" si="97"/>
        <v>RU21</v>
      </c>
      <c r="G136" s="21" t="str">
        <f>VLOOKUP(A136,JADWAL,6,FALSE)</f>
        <v>Dr. M. Khusna Amal, S.Ag., Msi.</v>
      </c>
      <c r="H136" s="30" t="str">
        <f>VLOOKUP(A136,JADWAL,7,FALSE)</f>
        <v>Dr. Imam Bonjol, M.Si.</v>
      </c>
    </row>
    <row r="137" spans="1:8">
      <c r="A137" s="33">
        <v>101</v>
      </c>
      <c r="B137" s="21" t="e">
        <f t="shared" si="93"/>
        <v>#N/A</v>
      </c>
      <c r="C137" s="22" t="e">
        <f t="shared" si="94"/>
        <v>#N/A</v>
      </c>
      <c r="D137" s="22" t="e">
        <f t="shared" si="95"/>
        <v>#N/A</v>
      </c>
      <c r="E137" s="22" t="e">
        <f t="shared" si="96"/>
        <v>#N/A</v>
      </c>
      <c r="F137" s="29" t="e">
        <f t="shared" si="97"/>
        <v>#N/A</v>
      </c>
      <c r="G137" s="21" t="e">
        <f>VLOOKUP(A137,JADWAL,6,FALSE)</f>
        <v>#N/A</v>
      </c>
      <c r="H137" s="30" t="e">
        <f>VLOOKUP(A137,JADWAL,7,FALSE)</f>
        <v>#N/A</v>
      </c>
    </row>
    <row r="138" spans="1:8">
      <c r="A138" s="33">
        <v>109</v>
      </c>
      <c r="B138" s="21" t="e">
        <f t="shared" si="93"/>
        <v>#N/A</v>
      </c>
      <c r="C138" s="22" t="e">
        <f t="shared" si="94"/>
        <v>#N/A</v>
      </c>
      <c r="D138" s="22" t="e">
        <f t="shared" si="95"/>
        <v>#N/A</v>
      </c>
      <c r="E138" s="22" t="e">
        <f t="shared" si="96"/>
        <v>#N/A</v>
      </c>
      <c r="F138" s="29" t="e">
        <f t="shared" si="97"/>
        <v>#N/A</v>
      </c>
      <c r="G138" s="23" t="e">
        <f t="shared" ref="G138:G141" si="98">VLOOKUP(A138,JADWAL,6,FALSE)</f>
        <v>#N/A</v>
      </c>
      <c r="H138" s="24" t="e">
        <f t="shared" ref="H138:H141" si="99">VLOOKUP(A138,JADWAL,7,FALSE)</f>
        <v>#N/A</v>
      </c>
    </row>
    <row r="139" spans="1:8">
      <c r="A139" s="33">
        <v>121</v>
      </c>
      <c r="B139" s="21" t="e">
        <f t="shared" si="93"/>
        <v>#N/A</v>
      </c>
      <c r="C139" s="22" t="e">
        <f t="shared" si="94"/>
        <v>#N/A</v>
      </c>
      <c r="D139" s="22" t="e">
        <f t="shared" si="95"/>
        <v>#N/A</v>
      </c>
      <c r="E139" s="22" t="e">
        <f t="shared" si="96"/>
        <v>#N/A</v>
      </c>
      <c r="F139" s="29" t="e">
        <f t="shared" si="97"/>
        <v>#N/A</v>
      </c>
      <c r="G139" s="21" t="e">
        <f t="shared" si="98"/>
        <v>#N/A</v>
      </c>
      <c r="H139" s="30" t="e">
        <f t="shared" si="99"/>
        <v>#N/A</v>
      </c>
    </row>
    <row r="140" spans="1:8" ht="21" customHeight="1">
      <c r="A140" s="33">
        <v>131</v>
      </c>
      <c r="B140" s="21" t="e">
        <f t="shared" si="93"/>
        <v>#N/A</v>
      </c>
      <c r="C140" s="22" t="e">
        <f t="shared" si="94"/>
        <v>#N/A</v>
      </c>
      <c r="D140" s="22" t="e">
        <f t="shared" si="95"/>
        <v>#N/A</v>
      </c>
      <c r="E140" s="22" t="e">
        <f t="shared" si="96"/>
        <v>#N/A</v>
      </c>
      <c r="F140" s="29" t="e">
        <f t="shared" si="97"/>
        <v>#N/A</v>
      </c>
      <c r="G140" s="21" t="e">
        <f t="shared" si="98"/>
        <v>#N/A</v>
      </c>
      <c r="H140" s="30" t="e">
        <f t="shared" si="99"/>
        <v>#N/A</v>
      </c>
    </row>
    <row r="141" spans="1:8">
      <c r="A141" s="33">
        <v>135</v>
      </c>
      <c r="B141" s="25" t="e">
        <f t="shared" si="93"/>
        <v>#N/A</v>
      </c>
      <c r="C141" s="26" t="e">
        <f t="shared" si="94"/>
        <v>#N/A</v>
      </c>
      <c r="D141" s="26" t="e">
        <f t="shared" si="95"/>
        <v>#N/A</v>
      </c>
      <c r="E141" s="26" t="e">
        <f t="shared" si="96"/>
        <v>#N/A</v>
      </c>
      <c r="F141" s="31" t="e">
        <f t="shared" si="97"/>
        <v>#N/A</v>
      </c>
      <c r="G141" s="27" t="e">
        <f t="shared" si="98"/>
        <v>#N/A</v>
      </c>
      <c r="H141" s="28" t="e">
        <f t="shared" si="99"/>
        <v>#N/A</v>
      </c>
    </row>
    <row r="142" spans="1:8" ht="8.25" customHeight="1"/>
    <row r="143" spans="1:8">
      <c r="A143" s="7" t="s">
        <v>324</v>
      </c>
      <c r="B143" s="8" t="s">
        <v>135</v>
      </c>
      <c r="F143" s="9"/>
      <c r="G143" s="10"/>
    </row>
    <row r="144" spans="1:8" ht="14.25" customHeight="1">
      <c r="A144" s="11" t="s">
        <v>325</v>
      </c>
      <c r="B144" s="12" t="s">
        <v>326</v>
      </c>
      <c r="C144" s="12" t="s">
        <v>327</v>
      </c>
      <c r="D144" s="12" t="s">
        <v>328</v>
      </c>
      <c r="E144" s="12" t="s">
        <v>329</v>
      </c>
      <c r="F144" s="12" t="s">
        <v>330</v>
      </c>
      <c r="G144" s="912" t="s">
        <v>331</v>
      </c>
      <c r="H144" s="913"/>
    </row>
    <row r="145" spans="1:8" ht="26.25" customHeight="1">
      <c r="A145" s="33">
        <v>5</v>
      </c>
      <c r="B145" s="16" t="str">
        <f t="shared" ref="B145:B150" si="100">VLOOKUP(A145,JADWAL,4,FALSE)</f>
        <v>Analisis Kebijakan Pendidikan Islam</v>
      </c>
      <c r="C145" s="17" t="str">
        <f t="shared" ref="C145:C150" si="101">VLOOKUP(A145,JADWAL,2,FALSE)</f>
        <v>MPI - 2A</v>
      </c>
      <c r="D145" s="17" t="str">
        <f t="shared" ref="D145:D150" si="102">VLOOKUP(A145,JADWAL,9,FALSE)</f>
        <v>Kamis</v>
      </c>
      <c r="E145" s="822" t="str">
        <f t="shared" ref="E145:E150" si="103">VLOOKUP(A145,JADWAL,10,FALSE)</f>
        <v>13.30 - 15.30</v>
      </c>
      <c r="F145" s="18" t="str">
        <f t="shared" ref="F145:F150" si="104">VLOOKUP(A145,JADWAL,11,FALSE)</f>
        <v>R16</v>
      </c>
      <c r="G145" s="16" t="str">
        <f t="shared" ref="G145:G150" si="105">VLOOKUP(A145,JADWAL,6,FALSE)</f>
        <v>Prof. Dr. H. Abd. Halim Soebahar, M.A.</v>
      </c>
      <c r="H145" s="34" t="str">
        <f t="shared" ref="H145:H150" si="106">VLOOKUP(A145,JADWAL,7,FALSE)</f>
        <v>Dr. Gunawan, M.Pd.I.</v>
      </c>
    </row>
    <row r="146" spans="1:8" ht="24.75" customHeight="1">
      <c r="A146" s="33">
        <v>14</v>
      </c>
      <c r="B146" s="21" t="str">
        <f t="shared" si="100"/>
        <v>Perilaku Organisasi dan Kepemimpinan Pendidikan</v>
      </c>
      <c r="C146" s="22" t="str">
        <f t="shared" si="101"/>
        <v>MPI - 2C</v>
      </c>
      <c r="D146" s="22" t="str">
        <f t="shared" si="102"/>
        <v>Sabtu</v>
      </c>
      <c r="E146" s="821" t="str">
        <f t="shared" si="103"/>
        <v>08.00 - 10.00</v>
      </c>
      <c r="F146" s="29" t="str">
        <f t="shared" si="104"/>
        <v>R12</v>
      </c>
      <c r="G146" s="21" t="str">
        <f t="shared" si="105"/>
        <v>Prof. Dr. H. Moh. Khusnuridlo, M.Pd.</v>
      </c>
      <c r="H146" s="30" t="str">
        <f t="shared" si="106"/>
        <v>Dr. H. Hepni, S.Ag., MM.</v>
      </c>
    </row>
    <row r="147" spans="1:8" ht="24">
      <c r="A147" s="33">
        <v>48</v>
      </c>
      <c r="B147" s="21" t="str">
        <f t="shared" si="100"/>
        <v>Metodologi Penelitian Ekonomi</v>
      </c>
      <c r="C147" s="22" t="str">
        <f t="shared" si="101"/>
        <v>ES - 2A</v>
      </c>
      <c r="D147" s="22" t="str">
        <f t="shared" si="102"/>
        <v>Jum'at</v>
      </c>
      <c r="E147" s="821" t="str">
        <f t="shared" si="103"/>
        <v>13.30 - 15.30</v>
      </c>
      <c r="F147" s="29" t="str">
        <f t="shared" si="104"/>
        <v>R15</v>
      </c>
      <c r="G147" s="23" t="str">
        <f t="shared" si="105"/>
        <v>Dr. Imam Suroso, SE, M.Si.</v>
      </c>
      <c r="H147" s="24" t="str">
        <f t="shared" si="106"/>
        <v>Dr. H. Misbahul Munir, MM.</v>
      </c>
    </row>
    <row r="148" spans="1:8" ht="24">
      <c r="A148" s="33">
        <v>50</v>
      </c>
      <c r="B148" s="21" t="str">
        <f t="shared" si="100"/>
        <v>Mikro Ekonomi Islam</v>
      </c>
      <c r="C148" s="22" t="str">
        <f t="shared" si="101"/>
        <v>ES - 2A</v>
      </c>
      <c r="D148" s="22" t="str">
        <f t="shared" si="102"/>
        <v>Jum'at</v>
      </c>
      <c r="E148" s="821" t="str">
        <f t="shared" si="103"/>
        <v>18.30 - 20.30</v>
      </c>
      <c r="F148" s="29" t="str">
        <f t="shared" si="104"/>
        <v>R15</v>
      </c>
      <c r="G148" s="23" t="str">
        <f t="shared" si="105"/>
        <v>Dr. Fatkhurrozi, M.Si.</v>
      </c>
      <c r="H148" s="24" t="str">
        <f t="shared" si="106"/>
        <v>Dr. Moh. Haris Balady, S.E., M.M.</v>
      </c>
    </row>
    <row r="149" spans="1:8" ht="24">
      <c r="A149" s="33">
        <v>52</v>
      </c>
      <c r="B149" s="21" t="str">
        <f t="shared" si="100"/>
        <v>Makro Ekonomi Islam</v>
      </c>
      <c r="C149" s="22" t="str">
        <f t="shared" si="101"/>
        <v>ES - 2A</v>
      </c>
      <c r="D149" s="22" t="str">
        <f t="shared" si="102"/>
        <v>Sabtu</v>
      </c>
      <c r="E149" s="22" t="str">
        <f t="shared" si="103"/>
        <v>10.15 - 12.15</v>
      </c>
      <c r="F149" s="29" t="str">
        <f t="shared" si="104"/>
        <v>R15</v>
      </c>
      <c r="G149" s="23" t="str">
        <f t="shared" si="105"/>
        <v>Dr. H. Moh. Armoyu, MM.</v>
      </c>
      <c r="H149" s="24" t="str">
        <f t="shared" si="106"/>
        <v>Dr. Khamdan Rifa'i, S.E., M.Si.</v>
      </c>
    </row>
    <row r="150" spans="1:8">
      <c r="A150" s="33">
        <v>116</v>
      </c>
      <c r="B150" s="25" t="e">
        <f t="shared" si="100"/>
        <v>#N/A</v>
      </c>
      <c r="C150" s="26" t="e">
        <f t="shared" si="101"/>
        <v>#N/A</v>
      </c>
      <c r="D150" s="26" t="e">
        <f t="shared" si="102"/>
        <v>#N/A</v>
      </c>
      <c r="E150" s="26" t="e">
        <f t="shared" si="103"/>
        <v>#N/A</v>
      </c>
      <c r="F150" s="31" t="e">
        <f t="shared" si="104"/>
        <v>#N/A</v>
      </c>
      <c r="G150" s="27" t="e">
        <f t="shared" si="105"/>
        <v>#N/A</v>
      </c>
      <c r="H150" s="28" t="e">
        <f t="shared" si="106"/>
        <v>#N/A</v>
      </c>
    </row>
    <row r="151" spans="1:8" ht="7.5" customHeight="1"/>
    <row r="152" spans="1:8">
      <c r="A152" s="7" t="s">
        <v>324</v>
      </c>
      <c r="B152" s="8" t="s">
        <v>341</v>
      </c>
      <c r="F152" s="9"/>
      <c r="G152" s="10"/>
    </row>
    <row r="153" spans="1:8" ht="14.25" customHeight="1">
      <c r="A153" s="11" t="s">
        <v>325</v>
      </c>
      <c r="B153" s="12" t="s">
        <v>326</v>
      </c>
      <c r="C153" s="12" t="s">
        <v>327</v>
      </c>
      <c r="D153" s="12" t="s">
        <v>328</v>
      </c>
      <c r="E153" s="12" t="s">
        <v>329</v>
      </c>
      <c r="F153" s="12" t="s">
        <v>330</v>
      </c>
      <c r="G153" s="13" t="s">
        <v>331</v>
      </c>
      <c r="H153" s="14"/>
    </row>
    <row r="154" spans="1:8" ht="24">
      <c r="A154" s="33">
        <v>59</v>
      </c>
      <c r="B154" s="35" t="str">
        <f t="shared" ref="B154:B156" si="107">VLOOKUP(A154,JADWAL,4,FALSE)</f>
        <v>Makro Ekonomi Islam</v>
      </c>
      <c r="C154" s="36" t="str">
        <f t="shared" ref="C154:C156" si="108">VLOOKUP(A154,JADWAL,2,FALSE)</f>
        <v>ES - 2B</v>
      </c>
      <c r="D154" s="36" t="str">
        <f t="shared" ref="D154:D156" si="109">VLOOKUP(A154,JADWAL,9,FALSE)</f>
        <v>Sabtu</v>
      </c>
      <c r="E154" s="36" t="str">
        <f t="shared" ref="E154:E156" si="110">VLOOKUP(A154,JADWAL,10,FALSE)</f>
        <v>13.30 - 15.30</v>
      </c>
      <c r="F154" s="37" t="str">
        <f t="shared" ref="F154:F156" si="111">VLOOKUP(A154,JADWAL,11,FALSE)</f>
        <v>RU23</v>
      </c>
      <c r="G154" s="38" t="str">
        <f t="shared" ref="G154:G156" si="112">VLOOKUP(A154,JADWAL,6,FALSE)</f>
        <v>Dr. H. Moh. Armoyu, MM.</v>
      </c>
      <c r="H154" s="39" t="str">
        <f t="shared" ref="H154:H156" si="113">VLOOKUP(A154,JADWAL,7,FALSE)</f>
        <v>Dr. Khamdan Rifa'i, S.E., M.Si.</v>
      </c>
    </row>
    <row r="155" spans="1:8" ht="24">
      <c r="A155" s="33">
        <v>65</v>
      </c>
      <c r="B155" s="40" t="str">
        <f t="shared" si="107"/>
        <v>Lembaga Keuangan Syariah</v>
      </c>
      <c r="C155" s="41" t="str">
        <f t="shared" si="108"/>
        <v>ES - 2C</v>
      </c>
      <c r="D155" s="41" t="str">
        <f t="shared" si="109"/>
        <v>Sabtu</v>
      </c>
      <c r="E155" s="41" t="str">
        <f t="shared" si="110"/>
        <v>13.30 - 15.30</v>
      </c>
      <c r="F155" s="42" t="str">
        <f t="shared" si="111"/>
        <v>RU24</v>
      </c>
      <c r="G155" s="43" t="str">
        <f t="shared" si="112"/>
        <v>Dr. Abdul Wadud Nafis, M.E.I.</v>
      </c>
      <c r="H155" s="44" t="str">
        <f t="shared" si="113"/>
        <v>Dr. Moch. Chotib, MM.</v>
      </c>
    </row>
    <row r="156" spans="1:8">
      <c r="A156" s="33">
        <v>133</v>
      </c>
      <c r="B156" s="45" t="e">
        <f t="shared" si="107"/>
        <v>#N/A</v>
      </c>
      <c r="C156" s="46" t="e">
        <f t="shared" si="108"/>
        <v>#N/A</v>
      </c>
      <c r="D156" s="46" t="e">
        <f t="shared" si="109"/>
        <v>#N/A</v>
      </c>
      <c r="E156" s="46" t="e">
        <f t="shared" si="110"/>
        <v>#N/A</v>
      </c>
      <c r="F156" s="47" t="e">
        <f t="shared" si="111"/>
        <v>#N/A</v>
      </c>
      <c r="G156" s="45" t="e">
        <f t="shared" si="112"/>
        <v>#N/A</v>
      </c>
      <c r="H156" s="48" t="e">
        <f t="shared" si="113"/>
        <v>#N/A</v>
      </c>
    </row>
    <row r="157" spans="1:8" ht="9" customHeight="1"/>
    <row r="158" spans="1:8">
      <c r="A158" s="7" t="s">
        <v>324</v>
      </c>
      <c r="B158" s="8" t="s">
        <v>238</v>
      </c>
      <c r="F158" s="9"/>
      <c r="G158" s="10"/>
    </row>
    <row r="159" spans="1:8" ht="14.25" customHeight="1">
      <c r="A159" s="11" t="s">
        <v>325</v>
      </c>
      <c r="B159" s="12" t="s">
        <v>326</v>
      </c>
      <c r="C159" s="12" t="s">
        <v>327</v>
      </c>
      <c r="D159" s="12" t="s">
        <v>328</v>
      </c>
      <c r="E159" s="12" t="s">
        <v>329</v>
      </c>
      <c r="F159" s="12" t="s">
        <v>330</v>
      </c>
      <c r="G159" s="912" t="s">
        <v>331</v>
      </c>
      <c r="H159" s="913"/>
    </row>
    <row r="160" spans="1:8" ht="24">
      <c r="A160" s="33">
        <v>60</v>
      </c>
      <c r="B160" s="16" t="str">
        <f>VLOOKUP(A160,JADWAL,4,FALSE)</f>
        <v>Makro Ekonomi Islam</v>
      </c>
      <c r="C160" s="17" t="str">
        <f>VLOOKUP(A160,JADWAL,2,FALSE)</f>
        <v>ES - 2C</v>
      </c>
      <c r="D160" s="17" t="str">
        <f t="shared" ref="D160:D163" si="114">VLOOKUP(A160,JADWAL,9,FALSE)</f>
        <v>Jum’at</v>
      </c>
      <c r="E160" s="822" t="str">
        <f t="shared" ref="E160:E163" si="115">VLOOKUP(A160,JADWAL,10,FALSE)</f>
        <v>13.30 - 15.30</v>
      </c>
      <c r="F160" s="18" t="str">
        <f t="shared" ref="F160:F163" si="116">VLOOKUP(A160,JADWAL,11,FALSE)</f>
        <v>RU24</v>
      </c>
      <c r="G160" s="19" t="str">
        <f>VLOOKUP(A160,JADWAL,6,FALSE)</f>
        <v>Dr. H. Moh. Armoyu, MM.</v>
      </c>
      <c r="H160" s="20" t="str">
        <f>VLOOKUP(A160,JADWAL,7,FALSE)</f>
        <v>Dr. Khamdan Rifa'i, S.E., M.Si.</v>
      </c>
    </row>
    <row r="161" spans="1:8">
      <c r="A161" s="33">
        <v>82</v>
      </c>
      <c r="B161" s="21" t="str">
        <f>VLOOKUP(A161,JADWAL,4,FALSE)</f>
        <v>Falsafatul Ilmi</v>
      </c>
      <c r="C161" s="22" t="str">
        <f>VLOOKUP(A161,JADWAL,2,FALSE)</f>
        <v>PBA - 2</v>
      </c>
      <c r="D161" s="22" t="str">
        <f t="shared" si="114"/>
        <v>Sabtu</v>
      </c>
      <c r="E161" s="821" t="str">
        <f t="shared" si="115"/>
        <v>08.00 - 10.00</v>
      </c>
      <c r="F161" s="29" t="str">
        <f t="shared" si="116"/>
        <v>RU21</v>
      </c>
      <c r="G161" s="21" t="str">
        <f>VLOOKUP(A161,JADWAL,6,FALSE)</f>
        <v>Dr. Ahidul Asror, M.Ag.</v>
      </c>
      <c r="H161" s="30" t="str">
        <f>VLOOKUP(A161,JADWAL,7,FALSE)</f>
        <v>Dr. Fawaizul Umam, M.Ag.</v>
      </c>
    </row>
    <row r="162" spans="1:8">
      <c r="A162" s="33">
        <v>122</v>
      </c>
      <c r="B162" s="49" t="e">
        <f>VLOOKUP(A162,JADWAL,4,FALSE)</f>
        <v>#N/A</v>
      </c>
      <c r="C162" s="50" t="e">
        <f>VLOOKUP(A162,JADWAL,2,FALSE)</f>
        <v>#N/A</v>
      </c>
      <c r="D162" s="50" t="e">
        <f t="shared" si="114"/>
        <v>#N/A</v>
      </c>
      <c r="E162" s="50" t="e">
        <f t="shared" si="115"/>
        <v>#N/A</v>
      </c>
      <c r="F162" s="51" t="e">
        <f t="shared" si="116"/>
        <v>#N/A</v>
      </c>
      <c r="G162" s="49" t="e">
        <f>VLOOKUP(A162,JADWAL,6,FALSE)</f>
        <v>#N/A</v>
      </c>
      <c r="H162" s="52" t="e">
        <f>VLOOKUP(A162,JADWAL,7,FALSE)</f>
        <v>#N/A</v>
      </c>
    </row>
    <row r="163" spans="1:8">
      <c r="A163" s="33">
        <v>133</v>
      </c>
      <c r="B163" s="53" t="e">
        <f t="shared" ref="B163" si="117">VLOOKUP(A163,JADWAL,4,FALSE)</f>
        <v>#N/A</v>
      </c>
      <c r="C163" s="54" t="e">
        <f t="shared" ref="C163" si="118">VLOOKUP(A163,JADWAL,2,FALSE)</f>
        <v>#N/A</v>
      </c>
      <c r="D163" s="54" t="e">
        <f t="shared" si="114"/>
        <v>#N/A</v>
      </c>
      <c r="E163" s="54" t="e">
        <f t="shared" si="115"/>
        <v>#N/A</v>
      </c>
      <c r="F163" s="55" t="e">
        <f t="shared" si="116"/>
        <v>#N/A</v>
      </c>
      <c r="G163" s="53" t="e">
        <f t="shared" ref="G163" si="119">VLOOKUP(A163,JADWAL,6,FALSE)</f>
        <v>#N/A</v>
      </c>
      <c r="H163" s="56" t="e">
        <f>VLOOKUP(A163,JADWAL,8,FALSE)</f>
        <v>#N/A</v>
      </c>
    </row>
    <row r="165" spans="1:8">
      <c r="A165" s="7" t="s">
        <v>324</v>
      </c>
      <c r="B165" s="8" t="s">
        <v>246</v>
      </c>
      <c r="F165" s="9"/>
      <c r="G165" s="10"/>
    </row>
    <row r="166" spans="1:8" ht="14.25" customHeight="1">
      <c r="A166" s="11" t="s">
        <v>325</v>
      </c>
      <c r="B166" s="12" t="s">
        <v>326</v>
      </c>
      <c r="C166" s="12" t="s">
        <v>327</v>
      </c>
      <c r="D166" s="12" t="s">
        <v>328</v>
      </c>
      <c r="E166" s="12" t="s">
        <v>329</v>
      </c>
      <c r="F166" s="12" t="s">
        <v>330</v>
      </c>
      <c r="G166" s="912" t="s">
        <v>331</v>
      </c>
      <c r="H166" s="913"/>
    </row>
    <row r="167" spans="1:8" ht="13.5" customHeight="1">
      <c r="A167" s="33">
        <v>31</v>
      </c>
      <c r="B167" s="57" t="str">
        <f t="shared" ref="B167:B170" si="120">VLOOKUP(A167,JADWAL,4,FALSE)</f>
        <v>Kepemimpinan Pendidikan Islam</v>
      </c>
      <c r="C167" s="58" t="str">
        <f t="shared" ref="C167:C170" si="121">VLOOKUP(A167,JADWAL,2,FALSE)</f>
        <v>PAI - 2C</v>
      </c>
      <c r="D167" s="58" t="str">
        <f t="shared" ref="D167:D170" si="122">VLOOKUP(A167,JADWAL,9,FALSE)</f>
        <v>Jumat</v>
      </c>
      <c r="E167" s="824" t="str">
        <f t="shared" ref="E167:E170" si="123">VLOOKUP(A167,JADWAL,10,FALSE)</f>
        <v>13:30 - 15:30</v>
      </c>
      <c r="F167" s="59" t="str">
        <f t="shared" ref="F167:F170" si="124">VLOOKUP(A167,JADWAL,11,FALSE)</f>
        <v>R23</v>
      </c>
      <c r="G167" s="60" t="str">
        <f t="shared" ref="G167:G170" si="125">VLOOKUP(A167,JADWAL,6,FALSE)</f>
        <v>Prof. Dr. H. Moh. Khusnuridlo, M.Pd.</v>
      </c>
      <c r="H167" s="61" t="str">
        <f t="shared" ref="H167:H170" si="126">VLOOKUP(A167,JADWAL,7,FALSE)</f>
        <v>Dr. H. Matkur, M.Pd.I.</v>
      </c>
    </row>
    <row r="168" spans="1:8" ht="36">
      <c r="A168" s="33">
        <v>41</v>
      </c>
      <c r="B168" s="21" t="str">
        <f>VLOOKUP(A168,JADWAL,4,FALSE)</f>
        <v>APLIKASI QAWAID FIQHIYYAH DALAM ISTINBATH HUKUM</v>
      </c>
      <c r="C168" s="22" t="str">
        <f>VLOOKUP(A168,JADWAL,2,FALSE)</f>
        <v>HK - 2A</v>
      </c>
      <c r="D168" s="22" t="str">
        <f t="shared" si="122"/>
        <v>Sabtu</v>
      </c>
      <c r="E168" s="821" t="str">
        <f t="shared" si="123"/>
        <v>10.15 - 12.15</v>
      </c>
      <c r="F168" s="29" t="str">
        <f t="shared" si="124"/>
        <v>R16</v>
      </c>
      <c r="G168" s="23" t="str">
        <f>VLOOKUP(A168,JADWAL,6,FALSE)</f>
        <v>Dr. H. Sutrisno, M.H.I.</v>
      </c>
      <c r="H168" s="24" t="str">
        <f>VLOOKUP(A168,JADWAL,7,FALSE)</f>
        <v>Dr. Ishaq, M.Ag.</v>
      </c>
    </row>
    <row r="169" spans="1:8" ht="24">
      <c r="A169" s="33">
        <v>70</v>
      </c>
      <c r="B169" s="21" t="str">
        <f>VLOOKUP(A169,JADWAL,4,FALSE)</f>
        <v>Psikologi Komunikasi dan Media</v>
      </c>
      <c r="C169" s="22" t="str">
        <f>VLOOKUP(A169,JADWAL,2,FALSE)</f>
        <v>KPI - 2</v>
      </c>
      <c r="D169" s="22" t="str">
        <f t="shared" si="122"/>
        <v>SABTU</v>
      </c>
      <c r="E169" s="821" t="str">
        <f t="shared" si="123"/>
        <v>10.00 - 12.00</v>
      </c>
      <c r="F169" s="29" t="str">
        <f t="shared" si="124"/>
        <v>R24</v>
      </c>
      <c r="G169" s="21" t="str">
        <f>VLOOKUP(A169,JADWAL,6,FALSE)</f>
        <v>Dr.  Abd. Muhid, M.Psi.</v>
      </c>
      <c r="H169" s="30" t="str">
        <f>VLOOKUP(A169,JADWAL,7,FALSE)</f>
        <v>Dr. Sofyan Hadi, M.Pd.</v>
      </c>
    </row>
    <row r="170" spans="1:8" ht="36">
      <c r="A170" s="33">
        <v>74</v>
      </c>
      <c r="B170" s="25" t="str">
        <f t="shared" si="120"/>
        <v>ANALISIS STRATEGI PEMBELAJARAN TEMATIK TERPADU</v>
      </c>
      <c r="C170" s="26" t="str">
        <f t="shared" si="121"/>
        <v>PGMI - 2</v>
      </c>
      <c r="D170" s="26" t="str">
        <f t="shared" si="122"/>
        <v>Jumat</v>
      </c>
      <c r="E170" s="823" t="str">
        <f t="shared" si="123"/>
        <v>18.30 - 20.30</v>
      </c>
      <c r="F170" s="31" t="str">
        <f t="shared" si="124"/>
        <v>R25</v>
      </c>
      <c r="G170" s="27" t="str">
        <f t="shared" si="125"/>
        <v>Dr. Hj. Mukni’ah, M.Pd.I.</v>
      </c>
      <c r="H170" s="28" t="str">
        <f t="shared" si="126"/>
        <v>Dr. H. Abd. Muhith, M.Pd.I</v>
      </c>
    </row>
    <row r="172" spans="1:8">
      <c r="A172" s="7" t="s">
        <v>324</v>
      </c>
      <c r="B172" s="8" t="s">
        <v>65</v>
      </c>
      <c r="F172" s="9"/>
      <c r="G172" s="10"/>
    </row>
    <row r="173" spans="1:8" ht="14.25" customHeight="1">
      <c r="A173" s="11" t="s">
        <v>325</v>
      </c>
      <c r="B173" s="12" t="s">
        <v>326</v>
      </c>
      <c r="C173" s="12" t="s">
        <v>327</v>
      </c>
      <c r="D173" s="12" t="s">
        <v>328</v>
      </c>
      <c r="E173" s="12" t="s">
        <v>329</v>
      </c>
      <c r="F173" s="12" t="s">
        <v>330</v>
      </c>
      <c r="G173" s="912" t="s">
        <v>331</v>
      </c>
      <c r="H173" s="913"/>
    </row>
    <row r="174" spans="1:8">
      <c r="A174" s="33">
        <v>100</v>
      </c>
      <c r="B174" s="17" t="e">
        <f>VLOOKUP(A174,JADWAL,4,FALSE)</f>
        <v>#N/A</v>
      </c>
      <c r="C174" s="17" t="e">
        <f>VLOOKUP(A174,JADWAL,2,FALSE)</f>
        <v>#N/A</v>
      </c>
      <c r="D174" s="17" t="e">
        <f t="shared" ref="D174:D177" si="127">VLOOKUP(A174,JADWAL,9,FALSE)</f>
        <v>#N/A</v>
      </c>
      <c r="E174" s="17" t="e">
        <f t="shared" ref="E174:E177" si="128">VLOOKUP(A174,JADWAL,10,FALSE)</f>
        <v>#N/A</v>
      </c>
      <c r="F174" s="18" t="e">
        <f t="shared" ref="F174:F177" si="129">VLOOKUP(A174,JADWAL,11,FALSE)</f>
        <v>#N/A</v>
      </c>
      <c r="G174" s="19" t="e">
        <f>VLOOKUP(A174,JADWAL,6,FALSE)</f>
        <v>#N/A</v>
      </c>
      <c r="H174" s="20" t="e">
        <v>#N/A</v>
      </c>
    </row>
    <row r="175" spans="1:8">
      <c r="A175" s="33">
        <v>102</v>
      </c>
      <c r="B175" s="22" t="e">
        <f>VLOOKUP(A175,JADWAL,4,FALSE)</f>
        <v>#N/A</v>
      </c>
      <c r="C175" s="22" t="e">
        <f>VLOOKUP(A175,JADWAL,2,FALSE)</f>
        <v>#N/A</v>
      </c>
      <c r="D175" s="22" t="e">
        <f t="shared" si="127"/>
        <v>#N/A</v>
      </c>
      <c r="E175" s="22" t="e">
        <f t="shared" si="128"/>
        <v>#N/A</v>
      </c>
      <c r="F175" s="51" t="e">
        <f t="shared" si="129"/>
        <v>#N/A</v>
      </c>
      <c r="G175" s="23" t="e">
        <f>VLOOKUP(A175,JADWAL,6,FALSE)</f>
        <v>#N/A</v>
      </c>
      <c r="H175" s="24" t="e">
        <f>VLOOKUP(A175,JADWAL,7,FALSE)</f>
        <v>#N/A</v>
      </c>
    </row>
    <row r="176" spans="1:8" ht="24">
      <c r="A176" s="33">
        <v>75</v>
      </c>
      <c r="B176" s="22" t="str">
        <f>VLOOKUP(A176,JADWAL,4,FALSE)</f>
        <v>STUDI HADITS</v>
      </c>
      <c r="C176" s="22" t="str">
        <f>VLOOKUP(A176,JADWAL,2,FALSE)</f>
        <v>PGMI - 2</v>
      </c>
      <c r="D176" s="22" t="str">
        <f t="shared" si="127"/>
        <v>Sabtu</v>
      </c>
      <c r="E176" s="821" t="str">
        <f t="shared" si="128"/>
        <v>08.00 - 10.00</v>
      </c>
      <c r="F176" s="51" t="str">
        <f t="shared" si="129"/>
        <v>R25</v>
      </c>
      <c r="G176" s="23" t="str">
        <f>VLOOKUP(A176,JADWAL,6,FALSE)</f>
        <v>Dr. Uun Yusufa, MA.</v>
      </c>
      <c r="H176" s="24" t="str">
        <f>VLOOKUP(A176,JADWAL,7,FALSE)</f>
        <v>Dr. Syafruddin Edi Wibowo, M.Ag.</v>
      </c>
    </row>
    <row r="177" spans="1:8">
      <c r="A177" s="33">
        <v>135</v>
      </c>
      <c r="B177" s="26" t="e">
        <f>VLOOKUP(A177,JADWAL,4,FALSE)</f>
        <v>#N/A</v>
      </c>
      <c r="C177" s="26" t="s">
        <v>693</v>
      </c>
      <c r="D177" s="26" t="e">
        <f t="shared" si="127"/>
        <v>#N/A</v>
      </c>
      <c r="E177" s="26" t="e">
        <f t="shared" si="128"/>
        <v>#N/A</v>
      </c>
      <c r="F177" s="31" t="e">
        <f t="shared" si="129"/>
        <v>#N/A</v>
      </c>
      <c r="G177" s="25" t="e">
        <f>VLOOKUP(A177,JADWAL,6,FALSE)</f>
        <v>#N/A</v>
      </c>
      <c r="H177" s="32" t="e">
        <f>VLOOKUP(A177,JADWAL,7,FALSE)</f>
        <v>#N/A</v>
      </c>
    </row>
    <row r="179" spans="1:8">
      <c r="A179" s="7" t="s">
        <v>324</v>
      </c>
      <c r="B179" s="8" t="s">
        <v>343</v>
      </c>
      <c r="F179" s="9"/>
      <c r="G179" s="10"/>
    </row>
    <row r="180" spans="1:8" ht="14.25" customHeight="1">
      <c r="A180" s="11" t="s">
        <v>325</v>
      </c>
      <c r="B180" s="12" t="s">
        <v>326</v>
      </c>
      <c r="C180" s="12" t="s">
        <v>327</v>
      </c>
      <c r="D180" s="12" t="s">
        <v>328</v>
      </c>
      <c r="E180" s="12" t="s">
        <v>329</v>
      </c>
      <c r="F180" s="12" t="s">
        <v>330</v>
      </c>
      <c r="G180" s="912" t="s">
        <v>331</v>
      </c>
      <c r="H180" s="913"/>
    </row>
    <row r="181" spans="1:8" ht="24" customHeight="1">
      <c r="A181" s="33">
        <v>73</v>
      </c>
      <c r="B181" s="16" t="str">
        <f t="shared" ref="B181:B183" si="130">VLOOKUP(A181,JADWAL,4,FALSE)</f>
        <v>DESAIN DAN ANALISIS MATERI MI</v>
      </c>
      <c r="C181" s="17" t="str">
        <f t="shared" ref="C181:C183" si="131">VLOOKUP(A181,JADWAL,2,FALSE)</f>
        <v>PGMI - 2</v>
      </c>
      <c r="D181" s="17" t="str">
        <f t="shared" ref="D181:D183" si="132">VLOOKUP(A181,JADWAL,9,FALSE)</f>
        <v>Jumat</v>
      </c>
      <c r="E181" s="822" t="str">
        <f t="shared" ref="E181:E183" si="133">VLOOKUP(A181,JADWAL,10,FALSE)</f>
        <v>15.45 - 17.45</v>
      </c>
      <c r="F181" s="18" t="str">
        <f t="shared" ref="F181:F183" si="134">VLOOKUP(A181,JADWAL,11,FALSE)</f>
        <v>R25</v>
      </c>
      <c r="G181" s="19" t="str">
        <f t="shared" ref="G181:G183" si="135">VLOOKUP(A181,JADWAL,6,FALSE)</f>
        <v>Dr. H. Saihan, S.Ag., M.Pd.I.</v>
      </c>
      <c r="H181" s="20" t="str">
        <f t="shared" ref="H181:H183" si="136">VLOOKUP(A181,JADWAL,7,FALSE)</f>
        <v>Dr. Hj. Erma Fatmawati, M.Pd.I</v>
      </c>
    </row>
    <row r="182" spans="1:8">
      <c r="A182" s="33">
        <v>92</v>
      </c>
      <c r="B182" s="21" t="e">
        <f t="shared" si="130"/>
        <v>#N/A</v>
      </c>
      <c r="C182" s="22" t="e">
        <f t="shared" si="131"/>
        <v>#N/A</v>
      </c>
      <c r="D182" s="22" t="e">
        <f t="shared" si="132"/>
        <v>#N/A</v>
      </c>
      <c r="E182" s="22" t="e">
        <f t="shared" si="133"/>
        <v>#N/A</v>
      </c>
      <c r="F182" s="29" t="e">
        <f t="shared" si="134"/>
        <v>#N/A</v>
      </c>
      <c r="G182" s="23" t="e">
        <f t="shared" si="135"/>
        <v>#N/A</v>
      </c>
      <c r="H182" s="24" t="e">
        <f t="shared" si="136"/>
        <v>#N/A</v>
      </c>
    </row>
    <row r="183" spans="1:8">
      <c r="A183" s="33">
        <v>96</v>
      </c>
      <c r="B183" s="25" t="e">
        <f t="shared" si="130"/>
        <v>#N/A</v>
      </c>
      <c r="C183" s="26" t="e">
        <f t="shared" si="131"/>
        <v>#N/A</v>
      </c>
      <c r="D183" s="26" t="e">
        <f t="shared" si="132"/>
        <v>#N/A</v>
      </c>
      <c r="E183" s="26" t="e">
        <f t="shared" si="133"/>
        <v>#N/A</v>
      </c>
      <c r="F183" s="31" t="e">
        <f t="shared" si="134"/>
        <v>#N/A</v>
      </c>
      <c r="G183" s="27" t="e">
        <f t="shared" si="135"/>
        <v>#N/A</v>
      </c>
      <c r="H183" s="28" t="e">
        <f t="shared" si="136"/>
        <v>#N/A</v>
      </c>
    </row>
    <row r="185" spans="1:8">
      <c r="A185" s="7" t="s">
        <v>324</v>
      </c>
      <c r="B185" s="8" t="s">
        <v>120</v>
      </c>
      <c r="F185" s="9"/>
      <c r="G185" s="10"/>
    </row>
    <row r="186" spans="1:8" ht="14.25" customHeight="1">
      <c r="A186" s="11" t="s">
        <v>325</v>
      </c>
      <c r="B186" s="12" t="s">
        <v>326</v>
      </c>
      <c r="C186" s="12" t="s">
        <v>327</v>
      </c>
      <c r="D186" s="12" t="s">
        <v>328</v>
      </c>
      <c r="E186" s="12" t="s">
        <v>329</v>
      </c>
      <c r="F186" s="12" t="s">
        <v>330</v>
      </c>
      <c r="G186" s="912" t="s">
        <v>331</v>
      </c>
      <c r="H186" s="913"/>
    </row>
    <row r="187" spans="1:8" ht="21.75" customHeight="1">
      <c r="A187" s="33">
        <v>17</v>
      </c>
      <c r="B187" s="16" t="s">
        <v>517</v>
      </c>
      <c r="C187" s="17" t="str">
        <f t="shared" ref="C187:C190" si="137">VLOOKUP(A187,JADWAL,2,FALSE)</f>
        <v>MPI - 2B</v>
      </c>
      <c r="D187" s="17" t="str">
        <f t="shared" ref="D187:D190" si="138">VLOOKUP(A187,JADWAL,9,FALSE)</f>
        <v>Sabtu</v>
      </c>
      <c r="E187" s="17" t="str">
        <f t="shared" ref="E187:E190" si="139">VLOOKUP(A187,JADWAL,10,FALSE)</f>
        <v>13.00 - 15.00</v>
      </c>
      <c r="F187" s="18" t="str">
        <f t="shared" ref="F187:F190" si="140">VLOOKUP(A187,JADWAL,11,FALSE)</f>
        <v>R11</v>
      </c>
      <c r="G187" s="19" t="str">
        <f t="shared" ref="G187:G190" si="141">VLOOKUP(A187,JADWAL,6,FALSE)</f>
        <v>Kaprodi</v>
      </c>
      <c r="H187" s="20" t="str">
        <f t="shared" ref="H187:H190" si="142">VLOOKUP(A187,JADWAL,7,FALSE)</f>
        <v>Kaprodi</v>
      </c>
    </row>
    <row r="188" spans="1:8" ht="15">
      <c r="A188" s="33">
        <v>26</v>
      </c>
      <c r="B188" t="s">
        <v>529</v>
      </c>
      <c r="C188" s="22" t="str">
        <f t="shared" si="137"/>
        <v>PAI - 2B</v>
      </c>
      <c r="D188" s="22" t="str">
        <f t="shared" si="138"/>
        <v>Jumat</v>
      </c>
      <c r="E188" s="821" t="str">
        <f t="shared" si="139"/>
        <v>15:45 - 17:45</v>
      </c>
      <c r="F188" s="29" t="str">
        <f t="shared" si="140"/>
        <v>R14</v>
      </c>
      <c r="G188" s="23" t="str">
        <f t="shared" si="141"/>
        <v>Dr. Mashudi, M.Pd.</v>
      </c>
      <c r="H188" s="24" t="str">
        <f t="shared" si="142"/>
        <v>Dr. H. Moh. Sahlan, M.Ag.</v>
      </c>
    </row>
    <row r="189" spans="1:8" ht="15">
      <c r="A189" s="33">
        <v>22</v>
      </c>
      <c r="B189" t="s">
        <v>529</v>
      </c>
      <c r="C189" s="22" t="str">
        <f t="shared" si="137"/>
        <v>PAI - 2A</v>
      </c>
      <c r="D189" s="22" t="str">
        <f t="shared" si="138"/>
        <v>Rabu</v>
      </c>
      <c r="E189" s="821" t="str">
        <f t="shared" si="139"/>
        <v>15:45 - 17:45</v>
      </c>
      <c r="F189" s="29" t="str">
        <f t="shared" si="140"/>
        <v>R15</v>
      </c>
      <c r="G189" s="23" t="str">
        <f t="shared" si="141"/>
        <v>Dr. Mashudi, M.Pd.</v>
      </c>
      <c r="H189" s="24" t="str">
        <f t="shared" si="142"/>
        <v>Dr. H. Moh. Sahlan, M.Ag.</v>
      </c>
    </row>
    <row r="190" spans="1:8" ht="15">
      <c r="A190" s="33">
        <v>134</v>
      </c>
      <c r="B190" t="e">
        <v>#N/A</v>
      </c>
      <c r="C190" s="26" t="e">
        <f t="shared" si="137"/>
        <v>#N/A</v>
      </c>
      <c r="D190" s="26" t="e">
        <f t="shared" si="138"/>
        <v>#N/A</v>
      </c>
      <c r="E190" s="26" t="e">
        <f t="shared" si="139"/>
        <v>#N/A</v>
      </c>
      <c r="F190" s="31" t="e">
        <f t="shared" si="140"/>
        <v>#N/A</v>
      </c>
      <c r="G190" s="25" t="e">
        <f t="shared" si="141"/>
        <v>#N/A</v>
      </c>
      <c r="H190" s="32" t="e">
        <f t="shared" si="142"/>
        <v>#N/A</v>
      </c>
    </row>
    <row r="192" spans="1:8">
      <c r="A192" s="7" t="s">
        <v>324</v>
      </c>
      <c r="B192" s="8" t="s">
        <v>345</v>
      </c>
      <c r="F192" s="9"/>
      <c r="G192" s="10"/>
    </row>
    <row r="193" spans="1:8" ht="14.25" customHeight="1">
      <c r="A193" s="11" t="s">
        <v>325</v>
      </c>
      <c r="B193" s="12" t="s">
        <v>326</v>
      </c>
      <c r="C193" s="12" t="s">
        <v>327</v>
      </c>
      <c r="D193" s="12" t="s">
        <v>328</v>
      </c>
      <c r="E193" s="12" t="s">
        <v>329</v>
      </c>
      <c r="F193" s="12" t="s">
        <v>330</v>
      </c>
      <c r="G193" s="912" t="s">
        <v>331</v>
      </c>
      <c r="H193" s="913"/>
    </row>
    <row r="194" spans="1:8" ht="14.25" customHeight="1">
      <c r="A194" s="33">
        <v>9</v>
      </c>
      <c r="B194" s="16" t="str">
        <f t="shared" ref="B194:B197" si="143">VLOOKUP(A194,JADWAL,4,FALSE)</f>
        <v>Analisis Kebijakan Pendidikan Islam</v>
      </c>
      <c r="C194" s="17" t="str">
        <f t="shared" ref="C194:C197" si="144">VLOOKUP(A194,JADWAL,2,FALSE)</f>
        <v>MPI - 2B</v>
      </c>
      <c r="D194" s="17" t="str">
        <f t="shared" ref="D194:D197" si="145">VLOOKUP(A194,JADWAL,9,FALSE)</f>
        <v>Sabtu</v>
      </c>
      <c r="E194" s="822" t="str">
        <f t="shared" ref="E194:E197" si="146">VLOOKUP(A194,JADWAL,10,FALSE)</f>
        <v>08.00 - 10.00</v>
      </c>
      <c r="F194" s="18" t="str">
        <f t="shared" ref="F194:F197" si="147">VLOOKUP(A194,JADWAL,11,FALSE)</f>
        <v>R11</v>
      </c>
      <c r="G194" s="16" t="str">
        <f t="shared" ref="G194:G197" si="148">VLOOKUP(A194,JADWAL,6,FALSE)</f>
        <v>Prof. Dr. H. Abd. Halim Soebahar, M.A.</v>
      </c>
      <c r="H194" s="34" t="str">
        <f t="shared" ref="H194:H197" si="149">VLOOKUP(A194,JADWAL,7,FALSE)</f>
        <v>Dr. Gunawan, M.Pd.I.</v>
      </c>
    </row>
    <row r="195" spans="1:8" ht="24">
      <c r="A195" s="33">
        <v>59</v>
      </c>
      <c r="B195" s="21" t="str">
        <f t="shared" si="143"/>
        <v>Makro Ekonomi Islam</v>
      </c>
      <c r="C195" s="22" t="str">
        <f t="shared" si="144"/>
        <v>ES - 2B</v>
      </c>
      <c r="D195" s="22" t="str">
        <f t="shared" si="145"/>
        <v>Sabtu</v>
      </c>
      <c r="E195" s="22" t="str">
        <f t="shared" si="146"/>
        <v>13.30 - 15.30</v>
      </c>
      <c r="F195" s="29" t="str">
        <f t="shared" si="147"/>
        <v>RU23</v>
      </c>
      <c r="G195" s="21" t="str">
        <f t="shared" si="148"/>
        <v>Dr. H. Moh. Armoyu, MM.</v>
      </c>
      <c r="H195" s="30" t="str">
        <f t="shared" si="149"/>
        <v>Dr. Khamdan Rifa'i, S.E., M.Si.</v>
      </c>
    </row>
    <row r="196" spans="1:8">
      <c r="A196" s="33">
        <v>122</v>
      </c>
      <c r="B196" s="21" t="e">
        <f t="shared" si="143"/>
        <v>#N/A</v>
      </c>
      <c r="C196" s="22" t="e">
        <f t="shared" si="144"/>
        <v>#N/A</v>
      </c>
      <c r="D196" s="22" t="e">
        <f t="shared" si="145"/>
        <v>#N/A</v>
      </c>
      <c r="E196" s="22" t="e">
        <f t="shared" si="146"/>
        <v>#N/A</v>
      </c>
      <c r="F196" s="29" t="e">
        <f t="shared" si="147"/>
        <v>#N/A</v>
      </c>
      <c r="G196" s="23" t="e">
        <f t="shared" si="148"/>
        <v>#N/A</v>
      </c>
      <c r="H196" s="62" t="e">
        <f t="shared" si="149"/>
        <v>#N/A</v>
      </c>
    </row>
    <row r="197" spans="1:8">
      <c r="A197" s="33">
        <v>126</v>
      </c>
      <c r="B197" s="25" t="e">
        <f t="shared" si="143"/>
        <v>#N/A</v>
      </c>
      <c r="C197" s="26" t="e">
        <f t="shared" si="144"/>
        <v>#N/A</v>
      </c>
      <c r="D197" s="26" t="e">
        <f t="shared" si="145"/>
        <v>#N/A</v>
      </c>
      <c r="E197" s="26" t="e">
        <f t="shared" si="146"/>
        <v>#N/A</v>
      </c>
      <c r="F197" s="31" t="e">
        <f t="shared" si="147"/>
        <v>#N/A</v>
      </c>
      <c r="G197" s="27" t="e">
        <f t="shared" si="148"/>
        <v>#N/A</v>
      </c>
      <c r="H197" s="28" t="e">
        <f t="shared" si="149"/>
        <v>#N/A</v>
      </c>
    </row>
    <row r="199" spans="1:8">
      <c r="A199" s="7" t="s">
        <v>324</v>
      </c>
      <c r="B199" s="8" t="s">
        <v>346</v>
      </c>
      <c r="F199" s="9"/>
      <c r="G199" s="10"/>
    </row>
    <row r="200" spans="1:8" ht="14.25" customHeight="1">
      <c r="A200" s="11" t="s">
        <v>325</v>
      </c>
      <c r="B200" s="12" t="s">
        <v>326</v>
      </c>
      <c r="C200" s="12" t="s">
        <v>327</v>
      </c>
      <c r="D200" s="12" t="s">
        <v>328</v>
      </c>
      <c r="E200" s="12" t="s">
        <v>329</v>
      </c>
      <c r="F200" s="12" t="s">
        <v>330</v>
      </c>
      <c r="G200" s="912" t="s">
        <v>331</v>
      </c>
      <c r="H200" s="913"/>
    </row>
    <row r="201" spans="1:8" ht="14.25" customHeight="1">
      <c r="A201" s="33">
        <v>78</v>
      </c>
      <c r="B201" s="17" t="str">
        <f>VLOOKUP(A201,JADWAL,4,FALSE)</f>
        <v>TESIS</v>
      </c>
      <c r="C201" s="17" t="str">
        <f>VLOOKUP(A201,JADWAL,2,FALSE)</f>
        <v>PGMI - 2</v>
      </c>
      <c r="D201" s="17" t="str">
        <f t="shared" ref="D201:D204" si="150">VLOOKUP(A201,JADWAL,9,FALSE)</f>
        <v>Sabtu</v>
      </c>
      <c r="E201" s="822" t="str">
        <f t="shared" ref="E201:E204" si="151">VLOOKUP(A201,JADWAL,10,FALSE)</f>
        <v>15.15 - 17.15</v>
      </c>
      <c r="F201" s="18" t="str">
        <f t="shared" ref="F201:F204" si="152">VLOOKUP(A201,JADWAL,11,FALSE)</f>
        <v>R25</v>
      </c>
      <c r="G201" s="19" t="str">
        <f>VLOOKUP(A201,JADWAL,6,FALSE)</f>
        <v>Kaprodi</v>
      </c>
      <c r="H201" s="20" t="str">
        <f>VLOOKUP(A201,JADWAL,7,FALSE)</f>
        <v>Kaprodi</v>
      </c>
    </row>
    <row r="202" spans="1:8">
      <c r="A202" s="33">
        <v>82</v>
      </c>
      <c r="B202" s="22" t="str">
        <f>VLOOKUP(A202,JADWAL,4,FALSE)</f>
        <v>Falsafatul Ilmi</v>
      </c>
      <c r="C202" s="22" t="str">
        <f>VLOOKUP(A202,JADWAL,2,FALSE)</f>
        <v>PBA - 2</v>
      </c>
      <c r="D202" s="22" t="str">
        <f t="shared" si="150"/>
        <v>Sabtu</v>
      </c>
      <c r="E202" s="821" t="str">
        <f t="shared" si="151"/>
        <v>08.00 - 10.00</v>
      </c>
      <c r="F202" s="29" t="str">
        <f t="shared" si="152"/>
        <v>RU21</v>
      </c>
      <c r="G202" s="23" t="str">
        <f>VLOOKUP(A202,JADWAL,6,FALSE)</f>
        <v>Dr. Ahidul Asror, M.Ag.</v>
      </c>
      <c r="H202" s="24" t="str">
        <f>VLOOKUP(A202,JADWAL,7,FALSE)</f>
        <v>Dr. Fawaizul Umam, M.Ag.</v>
      </c>
    </row>
    <row r="203" spans="1:8" ht="24">
      <c r="A203" s="33">
        <v>89</v>
      </c>
      <c r="B203" s="22" t="str">
        <f>VLOOKUP(A203,JADWAL,4,FALSE)</f>
        <v>Manajemen Kurikulum Pendidikan Islam</v>
      </c>
      <c r="C203" s="22" t="str">
        <f>VLOOKUP(A203,JADWAL,2,FALSE)</f>
        <v>MPI3 - 2A</v>
      </c>
      <c r="D203" s="22" t="str">
        <f t="shared" si="150"/>
        <v>Sabtu</v>
      </c>
      <c r="E203" s="821" t="str">
        <f t="shared" si="151"/>
        <v>10.00 - 12.00</v>
      </c>
      <c r="F203" s="29" t="str">
        <f t="shared" si="152"/>
        <v>RS3 - 2</v>
      </c>
      <c r="G203" s="23" t="str">
        <f>VLOOKUP(A203,JADWAL,6,FALSE)</f>
        <v>Prof. Dr. H. Moh. Khusnuridlo, M.Pd.</v>
      </c>
      <c r="H203" s="24" t="str">
        <f>VLOOKUP(A203,JADWAL,7,FALSE)</f>
        <v>Prof. Dr. Hj. Titiek Rohanah Hidayati, M.Pd.</v>
      </c>
    </row>
    <row r="204" spans="1:8">
      <c r="A204" s="33">
        <v>95</v>
      </c>
      <c r="B204" s="26" t="e">
        <v>#N/A</v>
      </c>
      <c r="C204" s="26" t="e">
        <f>VLOOKUP(A204,JADWAL,2,FALSE)</f>
        <v>#N/A</v>
      </c>
      <c r="D204" s="26" t="e">
        <f t="shared" si="150"/>
        <v>#N/A</v>
      </c>
      <c r="E204" s="26" t="e">
        <f t="shared" si="151"/>
        <v>#N/A</v>
      </c>
      <c r="F204" s="31" t="e">
        <f t="shared" si="152"/>
        <v>#N/A</v>
      </c>
      <c r="G204" s="27" t="e">
        <v>#N/A</v>
      </c>
      <c r="H204" s="28" t="e">
        <f>VLOOKUP(A204,JADWAL,7,FALSE)</f>
        <v>#N/A</v>
      </c>
    </row>
    <row r="206" spans="1:8">
      <c r="A206" s="7" t="s">
        <v>324</v>
      </c>
      <c r="B206" s="8" t="s">
        <v>168</v>
      </c>
      <c r="F206" s="9"/>
      <c r="G206" s="10"/>
    </row>
    <row r="207" spans="1:8" ht="14.25" customHeight="1">
      <c r="A207" s="11" t="s">
        <v>325</v>
      </c>
      <c r="B207" s="12" t="s">
        <v>326</v>
      </c>
      <c r="C207" s="12" t="s">
        <v>327</v>
      </c>
      <c r="D207" s="12" t="s">
        <v>328</v>
      </c>
      <c r="E207" s="12" t="s">
        <v>329</v>
      </c>
      <c r="F207" s="12" t="s">
        <v>330</v>
      </c>
      <c r="G207" s="912" t="s">
        <v>331</v>
      </c>
      <c r="H207" s="913"/>
    </row>
    <row r="208" spans="1:8" ht="15" customHeight="1">
      <c r="A208" s="33">
        <v>11</v>
      </c>
      <c r="B208" s="17" t="str">
        <f t="shared" ref="B208:B211" si="153">VLOOKUP(A208,JADWAL,4,FALSE)</f>
        <v>Manajemen Kurikulum dan Pembelajaran</v>
      </c>
      <c r="C208" s="17" t="str">
        <f t="shared" ref="C208:C211" si="154">VLOOKUP(A208,JADWAL,2,FALSE)</f>
        <v>MPI - 2C</v>
      </c>
      <c r="D208" s="17" t="s">
        <v>37</v>
      </c>
      <c r="E208" s="822" t="str">
        <f t="shared" ref="E208:E211" si="155">VLOOKUP(A208,JADWAL,10,FALSE)</f>
        <v>13.30 - 15.30</v>
      </c>
      <c r="F208" s="18" t="str">
        <f t="shared" ref="F208:F211" si="156">VLOOKUP(A208,JADWAL,11,FALSE)</f>
        <v>R12</v>
      </c>
      <c r="G208" s="19" t="str">
        <f t="shared" ref="G208:G211" si="157">VLOOKUP(A208,JADWAL,6,FALSE)</f>
        <v>Dr. Hj. Mukni’ah, M.Pd.I.</v>
      </c>
      <c r="H208" s="20" t="str">
        <f t="shared" ref="H208:H211" si="158">VLOOKUP(A208,JADWAL,7,FALSE)</f>
        <v>Dr. Hj. St. Mislikhah, M.Ag.</v>
      </c>
    </row>
    <row r="209" spans="1:8" ht="24">
      <c r="A209" s="33">
        <v>32</v>
      </c>
      <c r="B209" s="22" t="str">
        <f t="shared" si="153"/>
        <v>Studi Hadits</v>
      </c>
      <c r="C209" s="22" t="str">
        <f t="shared" si="154"/>
        <v>PAI - 2C</v>
      </c>
      <c r="D209" t="s">
        <v>43</v>
      </c>
      <c r="E209" s="22" t="str">
        <f t="shared" si="155"/>
        <v>15.15 - 17.15</v>
      </c>
      <c r="F209" s="29" t="str">
        <f t="shared" si="156"/>
        <v>R23</v>
      </c>
      <c r="G209" s="23" t="str">
        <f t="shared" si="157"/>
        <v>Prof. Dr. H. Mahjuddin, M.Pd.I.</v>
      </c>
      <c r="H209" s="24" t="str">
        <f t="shared" si="158"/>
        <v>Dr. H. Rafid Abbas, MA.</v>
      </c>
    </row>
    <row r="210" spans="1:8" ht="24">
      <c r="A210" s="33">
        <v>57</v>
      </c>
      <c r="B210" s="22" t="str">
        <f t="shared" si="153"/>
        <v>Ekonometrika</v>
      </c>
      <c r="C210" s="22" t="str">
        <f t="shared" si="154"/>
        <v>ES - 2B</v>
      </c>
      <c r="D210" t="s">
        <v>43</v>
      </c>
      <c r="E210" s="821" t="str">
        <f t="shared" si="155"/>
        <v>08.00 - 10.00</v>
      </c>
      <c r="F210" s="29" t="str">
        <f t="shared" si="156"/>
        <v>RU23</v>
      </c>
      <c r="G210" s="23" t="str">
        <f t="shared" si="157"/>
        <v>Dr. Hj. Khoirunnisa, ST., M.M.T.</v>
      </c>
      <c r="H210" s="24" t="str">
        <f t="shared" si="158"/>
        <v>Dr. Fatkhurrozi, M.Si.</v>
      </c>
    </row>
    <row r="211" spans="1:8" ht="24">
      <c r="A211" s="33">
        <v>69</v>
      </c>
      <c r="B211" s="26" t="str">
        <f t="shared" si="153"/>
        <v>Media dan Teknologi Komunikasi Massa</v>
      </c>
      <c r="C211" s="26" t="str">
        <f t="shared" si="154"/>
        <v>KPI - 2</v>
      </c>
      <c r="D211" t="s">
        <v>70</v>
      </c>
      <c r="E211" s="823" t="str">
        <f t="shared" si="155"/>
        <v>08.00 - 10.00</v>
      </c>
      <c r="F211" s="31" t="str">
        <f t="shared" si="156"/>
        <v>R24</v>
      </c>
      <c r="G211" s="27" t="str">
        <f t="shared" si="157"/>
        <v>Dr. Choirul Arif, M.Si.</v>
      </c>
      <c r="H211" s="28" t="str">
        <f t="shared" si="158"/>
        <v>Dr. Nurul Widyawati Islami R., M.Si.</v>
      </c>
    </row>
    <row r="213" spans="1:8">
      <c r="A213" s="7" t="s">
        <v>324</v>
      </c>
      <c r="B213" s="8" t="s">
        <v>352</v>
      </c>
      <c r="F213" s="9"/>
      <c r="G213" s="10"/>
    </row>
    <row r="214" spans="1:8" ht="14.25" customHeight="1">
      <c r="A214" s="11" t="s">
        <v>325</v>
      </c>
      <c r="B214" s="12" t="s">
        <v>326</v>
      </c>
      <c r="C214" s="12" t="s">
        <v>327</v>
      </c>
      <c r="D214" s="12" t="s">
        <v>328</v>
      </c>
      <c r="E214" s="12" t="s">
        <v>329</v>
      </c>
      <c r="F214" s="12" t="s">
        <v>330</v>
      </c>
      <c r="G214" s="912" t="s">
        <v>331</v>
      </c>
      <c r="H214" s="913"/>
    </row>
    <row r="215" spans="1:8" ht="13.5" customHeight="1">
      <c r="A215" s="33">
        <v>55</v>
      </c>
      <c r="B215" s="17" t="str">
        <f>VLOOKUP(A215,JADWAL,4,FALSE)</f>
        <v>Metodologi Penelitian Ekonomi</v>
      </c>
      <c r="C215" s="17" t="str">
        <f>VLOOKUP(A215,JADWAL,2,FALSE)</f>
        <v>ES - 2B</v>
      </c>
      <c r="D215" s="17" t="str">
        <f t="shared" ref="D215:D218" si="159">VLOOKUP(A215,JADWAL,9,FALSE)</f>
        <v>Jum’at</v>
      </c>
      <c r="E215" s="822" t="str">
        <f t="shared" ref="E215:E218" si="160">VLOOKUP(A215,JADWAL,10,FALSE)</f>
        <v>15.45 - 17.45</v>
      </c>
      <c r="F215" s="18" t="str">
        <f t="shared" ref="F215:F218" si="161">VLOOKUP(A215,JADWAL,11,FALSE)</f>
        <v>RU23</v>
      </c>
      <c r="G215" s="16" t="str">
        <f>VLOOKUP(A215,JADWAL,6,FALSE)</f>
        <v>Dr. Imam Suroso, SE, M.Si.</v>
      </c>
      <c r="H215" s="34" t="str">
        <f>VLOOKUP(A215,JADWAL,7,FALSE)</f>
        <v>Dr. H. Misbahul Munir, MM.</v>
      </c>
    </row>
    <row r="216" spans="1:8" ht="24">
      <c r="A216" s="33">
        <v>57</v>
      </c>
      <c r="B216" s="22" t="str">
        <f>VLOOKUP(A216,JADWAL,4,FALSE)</f>
        <v>Ekonometrika</v>
      </c>
      <c r="C216" s="22" t="str">
        <f>VLOOKUP(A216,JADWAL,2,FALSE)</f>
        <v>ES - 2B</v>
      </c>
      <c r="D216" s="22" t="str">
        <f t="shared" si="159"/>
        <v>Sabtu</v>
      </c>
      <c r="E216" s="821" t="str">
        <f t="shared" si="160"/>
        <v>08.00 - 10.00</v>
      </c>
      <c r="F216" s="29" t="str">
        <f t="shared" si="161"/>
        <v>RU23</v>
      </c>
      <c r="G216" s="21" t="str">
        <f>VLOOKUP(A216,JADWAL,6,FALSE)</f>
        <v>Dr. Hj. Khoirunnisa, ST., M.M.T.</v>
      </c>
      <c r="H216" s="30" t="str">
        <f>VLOOKUP(A216,JADWAL,7,FALSE)</f>
        <v>Dr. Fatkhurrozi, M.Si.</v>
      </c>
    </row>
    <row r="217" spans="1:8">
      <c r="A217" s="33">
        <v>61</v>
      </c>
      <c r="B217" s="22" t="s">
        <v>564</v>
      </c>
      <c r="C217" s="22" t="str">
        <f>VLOOKUP(A217,JADWAL,2,FALSE)</f>
        <v>ES - 2C</v>
      </c>
      <c r="D217" s="22" t="str">
        <f t="shared" si="159"/>
        <v>Jum’at</v>
      </c>
      <c r="E217" s="821" t="str">
        <f t="shared" si="160"/>
        <v>15.45 - 17.45</v>
      </c>
      <c r="F217" s="29" t="str">
        <f t="shared" si="161"/>
        <v>RU24</v>
      </c>
      <c r="G217" s="21" t="str">
        <f>VLOOKUP(A217,JADWAL,6,FALSE)</f>
        <v>Dr. Fatkhurrozi, M.Si.</v>
      </c>
      <c r="H217" s="30" t="s">
        <v>352</v>
      </c>
    </row>
    <row r="218" spans="1:8" ht="24">
      <c r="A218" s="33">
        <v>64</v>
      </c>
      <c r="B218" s="26" t="str">
        <f>VLOOKUP(A218,JADWAL,4,FALSE)</f>
        <v>Ekonometrika</v>
      </c>
      <c r="C218" s="26" t="str">
        <f>VLOOKUP(A218,JADWAL,2,FALSE)</f>
        <v>ES - 2C</v>
      </c>
      <c r="D218" s="26" t="str">
        <f t="shared" si="159"/>
        <v>Sabtu</v>
      </c>
      <c r="E218" s="26" t="str">
        <f t="shared" si="160"/>
        <v>10.15 - 12.15</v>
      </c>
      <c r="F218" s="31" t="str">
        <f t="shared" si="161"/>
        <v>RU24</v>
      </c>
      <c r="G218" s="25" t="str">
        <f>VLOOKUP(A218,JADWAL,6,FALSE)</f>
        <v>Dr. Hj. Khoirunnisa, ST., M.M.T.</v>
      </c>
      <c r="H218" s="32" t="s">
        <v>352</v>
      </c>
    </row>
    <row r="220" spans="1:8">
      <c r="A220" s="7" t="s">
        <v>324</v>
      </c>
      <c r="B220" s="8" t="s">
        <v>240</v>
      </c>
      <c r="F220" s="9"/>
      <c r="G220" s="10"/>
    </row>
    <row r="221" spans="1:8" ht="14.25" customHeight="1">
      <c r="A221" s="11" t="s">
        <v>325</v>
      </c>
      <c r="B221" s="12" t="s">
        <v>326</v>
      </c>
      <c r="C221" s="12" t="s">
        <v>327</v>
      </c>
      <c r="D221" s="12" t="s">
        <v>328</v>
      </c>
      <c r="E221" s="12" t="s">
        <v>329</v>
      </c>
      <c r="F221" s="12" t="s">
        <v>330</v>
      </c>
      <c r="G221" s="912" t="s">
        <v>331</v>
      </c>
      <c r="H221" s="913"/>
    </row>
    <row r="222" spans="1:8" ht="17.25" customHeight="1">
      <c r="A222" s="33">
        <v>73</v>
      </c>
      <c r="B222" s="16" t="str">
        <f t="shared" ref="B222:B224" si="162">VLOOKUP(A222,JADWAL,4,FALSE)</f>
        <v>DESAIN DAN ANALISIS MATERI MI</v>
      </c>
      <c r="C222" s="17" t="str">
        <f t="shared" ref="C222:C224" si="163">VLOOKUP(A222,JADWAL,2,FALSE)</f>
        <v>PGMI - 2</v>
      </c>
      <c r="D222" s="17" t="str">
        <f t="shared" ref="D222:D224" si="164">VLOOKUP(A222,JADWAL,9,FALSE)</f>
        <v>Jumat</v>
      </c>
      <c r="E222" s="822" t="str">
        <f t="shared" ref="E222:E224" si="165">VLOOKUP(A222,JADWAL,10,FALSE)</f>
        <v>15.45 - 17.45</v>
      </c>
      <c r="F222" s="18" t="str">
        <f t="shared" ref="F222:F224" si="166">VLOOKUP(A222,JADWAL,11,FALSE)</f>
        <v>R25</v>
      </c>
      <c r="G222" s="16" t="str">
        <f t="shared" ref="G222:G224" si="167">VLOOKUP(A222,JADWAL,6,FALSE)</f>
        <v>Dr. H. Saihan, S.Ag., M.Pd.I.</v>
      </c>
      <c r="H222" s="34" t="str">
        <f t="shared" ref="H222:H224" si="168">VLOOKUP(A222,JADWAL,7,FALSE)</f>
        <v>Dr. Hj. Erma Fatmawati, M.Pd.I</v>
      </c>
    </row>
    <row r="223" spans="1:8" ht="36">
      <c r="A223" s="33">
        <v>79</v>
      </c>
      <c r="B223" s="21" t="str">
        <f t="shared" si="162"/>
        <v>Ilmu al Lughoh wa Tatbiquha fi ta'lim al lughoh Arobiyah</v>
      </c>
      <c r="C223" s="22" t="str">
        <f t="shared" si="163"/>
        <v>PBA - 2</v>
      </c>
      <c r="D223" s="22" t="str">
        <f t="shared" si="164"/>
        <v>Jumat</v>
      </c>
      <c r="E223" s="821" t="str">
        <f t="shared" si="165"/>
        <v>13.30 - 15.30</v>
      </c>
      <c r="F223" s="29" t="str">
        <f t="shared" si="166"/>
        <v>RU21</v>
      </c>
      <c r="G223" s="21" t="str">
        <f t="shared" si="167"/>
        <v>Dr. H. Wildana Wargadinata, Lc., M.Ag.</v>
      </c>
      <c r="H223" s="30" t="str">
        <f t="shared" si="168"/>
        <v>Dr. Nur Hasan, M.A.</v>
      </c>
    </row>
    <row r="224" spans="1:8" ht="48">
      <c r="A224" s="33">
        <v>86</v>
      </c>
      <c r="B224" s="25" t="str">
        <f t="shared" si="162"/>
        <v>Perilaku dan Budaya Organisasi dalam Pendidikan Islam (new)</v>
      </c>
      <c r="C224" s="26" t="str">
        <f t="shared" si="163"/>
        <v>MPI3 - 2A</v>
      </c>
      <c r="D224" s="26" t="str">
        <f t="shared" si="164"/>
        <v>Jum'at</v>
      </c>
      <c r="E224" s="823" t="str">
        <f t="shared" si="165"/>
        <v>13.00 - 15.00</v>
      </c>
      <c r="F224" s="31" t="str">
        <f t="shared" si="166"/>
        <v>RS3 - 2</v>
      </c>
      <c r="G224" s="25" t="str">
        <f t="shared" si="167"/>
        <v>Prof. Dr. H. Babun Suharto, SE., MM.</v>
      </c>
      <c r="H224" s="32" t="str">
        <f t="shared" si="168"/>
        <v>Dr. H. Suhadi Winoto, M.Pd.</v>
      </c>
    </row>
    <row r="226" spans="1:8">
      <c r="A226" s="7" t="s">
        <v>324</v>
      </c>
      <c r="B226" s="8" t="s">
        <v>283</v>
      </c>
      <c r="F226" s="9"/>
      <c r="G226" s="10"/>
    </row>
    <row r="227" spans="1:8" ht="14.25" customHeight="1">
      <c r="A227" s="11" t="s">
        <v>325</v>
      </c>
      <c r="B227" s="12" t="s">
        <v>326</v>
      </c>
      <c r="C227" s="12" t="s">
        <v>327</v>
      </c>
      <c r="D227" s="12" t="s">
        <v>328</v>
      </c>
      <c r="E227" s="12" t="s">
        <v>329</v>
      </c>
      <c r="F227" s="12" t="s">
        <v>330</v>
      </c>
      <c r="G227" s="912" t="s">
        <v>331</v>
      </c>
      <c r="H227" s="913"/>
    </row>
    <row r="228" spans="1:8">
      <c r="A228" s="33">
        <v>15</v>
      </c>
      <c r="B228" s="16" t="str">
        <f t="shared" ref="B228:B231" si="169">VLOOKUP(A228,JADWAL,4,FALSE)</f>
        <v>Studi Hadits</v>
      </c>
      <c r="C228" s="17" t="str">
        <f t="shared" ref="C228:C231" si="170">VLOOKUP(A228,JADWAL,2,FALSE)</f>
        <v>MPI - 2C</v>
      </c>
      <c r="D228" s="17" t="str">
        <f t="shared" ref="D228:D231" si="171">VLOOKUP(A228,JADWAL,9,FALSE)</f>
        <v>Sabtu</v>
      </c>
      <c r="E228" s="17" t="str">
        <f t="shared" ref="E228:E231" si="172">VLOOKUP(A228,JADWAL,10,FALSE)</f>
        <v>10.00 - 12.00</v>
      </c>
      <c r="F228" s="18" t="str">
        <f t="shared" ref="F228:F231" si="173">VLOOKUP(A228,JADWAL,11,FALSE)</f>
        <v>R12</v>
      </c>
      <c r="G228" s="16" t="str">
        <f t="shared" ref="G228:G231" si="174">VLOOKUP(A228,JADWAL,6,FALSE)</f>
        <v>Dr. H. Aminullah, M.Ag.</v>
      </c>
      <c r="H228" s="34" t="s">
        <v>283</v>
      </c>
    </row>
    <row r="229" spans="1:8" ht="36">
      <c r="A229" s="33">
        <v>77</v>
      </c>
      <c r="B229" s="21" t="str">
        <f t="shared" si="169"/>
        <v>PENGEMBANGAN BAHAN AJAR MATEMATIKA MI</v>
      </c>
      <c r="C229" s="22" t="str">
        <f t="shared" si="170"/>
        <v>PGMI - 2</v>
      </c>
      <c r="D229" s="22" t="str">
        <f t="shared" si="171"/>
        <v>Sabtu</v>
      </c>
      <c r="E229" s="821" t="str">
        <f t="shared" si="172"/>
        <v>13.00 - 15.00</v>
      </c>
      <c r="F229" s="29" t="str">
        <f t="shared" si="173"/>
        <v>R25</v>
      </c>
      <c r="G229" s="23" t="str">
        <f t="shared" si="174"/>
        <v>Dr. Susanto, M.Pd.</v>
      </c>
      <c r="H229" t="s">
        <v>234</v>
      </c>
    </row>
    <row r="230" spans="1:8" ht="24">
      <c r="A230" s="33">
        <v>81</v>
      </c>
      <c r="B230" s="21" t="str">
        <f t="shared" si="169"/>
        <v>Dirosatul Ahadits/Studi Hadits</v>
      </c>
      <c r="C230" s="22" t="str">
        <f t="shared" si="170"/>
        <v>PBA - 2</v>
      </c>
      <c r="D230" s="22" t="str">
        <f t="shared" si="171"/>
        <v>Jumat</v>
      </c>
      <c r="E230" s="821" t="str">
        <f t="shared" si="172"/>
        <v>18.30 - 20.30</v>
      </c>
      <c r="F230" s="29" t="str">
        <f t="shared" si="173"/>
        <v>RU21</v>
      </c>
      <c r="G230" s="23" t="str">
        <f t="shared" si="174"/>
        <v>Dr. H. Rafid Abbas, MA.</v>
      </c>
      <c r="H230" t="s">
        <v>234</v>
      </c>
    </row>
    <row r="231" spans="1:8" ht="15">
      <c r="A231" s="33">
        <v>101</v>
      </c>
      <c r="B231" s="63" t="e">
        <f t="shared" si="169"/>
        <v>#N/A</v>
      </c>
      <c r="C231" s="64" t="e">
        <f t="shared" si="170"/>
        <v>#N/A</v>
      </c>
      <c r="D231" s="64" t="e">
        <f t="shared" si="171"/>
        <v>#N/A</v>
      </c>
      <c r="E231" s="64" t="e">
        <f t="shared" si="172"/>
        <v>#N/A</v>
      </c>
      <c r="F231" s="65" t="e">
        <f t="shared" si="173"/>
        <v>#N/A</v>
      </c>
      <c r="G231" s="66" t="e">
        <f t="shared" si="174"/>
        <v>#N/A</v>
      </c>
      <c r="H231" t="s">
        <v>231</v>
      </c>
    </row>
    <row r="233" spans="1:8">
      <c r="A233" s="7" t="s">
        <v>324</v>
      </c>
      <c r="B233" s="8" t="s">
        <v>359</v>
      </c>
      <c r="F233" s="9"/>
      <c r="G233" s="10"/>
    </row>
    <row r="234" spans="1:8" ht="14.25" customHeight="1">
      <c r="A234" s="11" t="s">
        <v>325</v>
      </c>
      <c r="B234" s="12" t="s">
        <v>326</v>
      </c>
      <c r="C234" s="12" t="s">
        <v>327</v>
      </c>
      <c r="D234" s="12" t="s">
        <v>328</v>
      </c>
      <c r="E234" s="12" t="s">
        <v>329</v>
      </c>
      <c r="F234" s="12" t="s">
        <v>330</v>
      </c>
      <c r="G234" s="912" t="s">
        <v>331</v>
      </c>
      <c r="H234" s="913"/>
    </row>
    <row r="235" spans="1:8" ht="21.75" customHeight="1">
      <c r="A235" s="33">
        <v>33</v>
      </c>
      <c r="B235" s="49" t="str">
        <f t="shared" ref="B235:B238" si="175">VLOOKUP(A235,JADWAL,4,FALSE)</f>
        <v>Pengembangan Sumber Belajar dan Media Pembelajaran PAI</v>
      </c>
      <c r="C235" s="50" t="str">
        <f t="shared" ref="C235:C238" si="176">VLOOKUP(A235,JADWAL,2,FALSE)</f>
        <v>PAI - 2C</v>
      </c>
      <c r="D235" s="50" t="str">
        <f t="shared" ref="D235:D238" si="177">VLOOKUP(A235,JADWAL,9,FALSE)</f>
        <v>Jumat</v>
      </c>
      <c r="E235" s="825" t="str">
        <f t="shared" ref="E235:E238" si="178">VLOOKUP(A235,JADWAL,10,FALSE)</f>
        <v>18:30 - 20:30</v>
      </c>
      <c r="F235" s="51" t="str">
        <f t="shared" ref="F235:F238" si="179">VLOOKUP(A235,JADWAL,11,FALSE)</f>
        <v>R23</v>
      </c>
      <c r="G235" s="23" t="str">
        <f t="shared" ref="G235:G238" si="180">VLOOKUP(A235,JADWAL,6,FALSE)</f>
        <v>Dr. Mashudi, M.Pd.</v>
      </c>
      <c r="H235" s="24" t="str">
        <f t="shared" ref="H235:H238" si="181">VLOOKUP(A235,JADWAL,7,FALSE)</f>
        <v>Dr. H. Moh. Sahlan, M.Ag.</v>
      </c>
    </row>
    <row r="236" spans="1:8" ht="36">
      <c r="A236" s="33">
        <v>45</v>
      </c>
      <c r="B236" s="21" t="str">
        <f t="shared" si="175"/>
        <v>APLIKASI QAWAID FIQHIYYAH DALAM ISTINBATH HUKUM</v>
      </c>
      <c r="C236" s="22" t="str">
        <f t="shared" si="176"/>
        <v>HK - 2B</v>
      </c>
      <c r="D236" s="22" t="str">
        <f t="shared" si="177"/>
        <v>Sabtu</v>
      </c>
      <c r="E236" s="821" t="str">
        <f t="shared" si="178"/>
        <v>08.00 - 10.00</v>
      </c>
      <c r="F236" s="29" t="str">
        <f t="shared" si="179"/>
        <v>RU22</v>
      </c>
      <c r="G236" s="23" t="str">
        <f t="shared" si="180"/>
        <v>Dr. H. Sutrisno, M.H.I.</v>
      </c>
      <c r="H236" s="24" t="str">
        <f t="shared" si="181"/>
        <v>Dr. Ishaq, M.Ag.</v>
      </c>
    </row>
    <row r="237" spans="1:8" ht="24">
      <c r="A237" s="33">
        <v>53</v>
      </c>
      <c r="B237" s="21" t="str">
        <f t="shared" si="175"/>
        <v>Ekonometrika</v>
      </c>
      <c r="C237" s="22" t="str">
        <f t="shared" si="176"/>
        <v>ES - 2A</v>
      </c>
      <c r="D237" s="22" t="str">
        <f t="shared" si="177"/>
        <v>Sabtu</v>
      </c>
      <c r="E237" s="22" t="str">
        <f t="shared" si="178"/>
        <v>12.45 - 14.45</v>
      </c>
      <c r="F237" s="29" t="str">
        <f t="shared" si="179"/>
        <v>R15</v>
      </c>
      <c r="G237" s="23" t="str">
        <f t="shared" si="180"/>
        <v>Dr. Hj. Khoirunnisa, ST., M.M.T.</v>
      </c>
      <c r="H237" s="24" t="str">
        <f t="shared" si="181"/>
        <v>Dr. Fatkhurrozi, M.Si.</v>
      </c>
    </row>
    <row r="238" spans="1:8">
      <c r="A238" s="33">
        <v>111</v>
      </c>
      <c r="B238" s="25" t="e">
        <f t="shared" si="175"/>
        <v>#N/A</v>
      </c>
      <c r="C238" s="26" t="e">
        <f t="shared" si="176"/>
        <v>#N/A</v>
      </c>
      <c r="D238" s="26" t="e">
        <f t="shared" si="177"/>
        <v>#N/A</v>
      </c>
      <c r="E238" s="26" t="e">
        <f t="shared" si="178"/>
        <v>#N/A</v>
      </c>
      <c r="F238" s="31" t="e">
        <f t="shared" si="179"/>
        <v>#N/A</v>
      </c>
      <c r="G238" s="27" t="e">
        <f t="shared" si="180"/>
        <v>#N/A</v>
      </c>
      <c r="H238" s="28" t="e">
        <f t="shared" si="181"/>
        <v>#N/A</v>
      </c>
    </row>
    <row r="240" spans="1:8">
      <c r="A240" s="7" t="s">
        <v>324</v>
      </c>
      <c r="B240" s="8" t="s">
        <v>360</v>
      </c>
      <c r="F240" s="9"/>
      <c r="G240" s="10"/>
    </row>
    <row r="241" spans="1:8" ht="14.25" customHeight="1">
      <c r="A241" s="11" t="s">
        <v>325</v>
      </c>
      <c r="B241" s="12" t="s">
        <v>326</v>
      </c>
      <c r="C241" s="12" t="s">
        <v>327</v>
      </c>
      <c r="D241" s="12" t="s">
        <v>328</v>
      </c>
      <c r="E241" s="12" t="s">
        <v>329</v>
      </c>
      <c r="F241" s="12" t="s">
        <v>330</v>
      </c>
      <c r="G241" s="912" t="s">
        <v>331</v>
      </c>
      <c r="H241" s="913"/>
    </row>
    <row r="242" spans="1:8" ht="19.5" customHeight="1">
      <c r="A242" s="33">
        <v>13</v>
      </c>
      <c r="B242" s="16" t="str">
        <f t="shared" ref="B242:B246" si="182">VLOOKUP(A242,JADWAL,4,FALSE)</f>
        <v>Manajemen Sumber Daya Pendidikan dan Tenaga Kependidikan</v>
      </c>
      <c r="C242" s="17" t="str">
        <f t="shared" ref="C242:C246" si="183">VLOOKUP(A242,JADWAL,2,FALSE)</f>
        <v>MPI - 2C</v>
      </c>
      <c r="D242" s="17" t="str">
        <f t="shared" ref="D242:D246" si="184">VLOOKUP(A242,JADWAL,9,FALSE)</f>
        <v>Jumat</v>
      </c>
      <c r="E242" s="822" t="str">
        <f t="shared" ref="E242:E246" si="185">VLOOKUP(A242,JADWAL,10,FALSE)</f>
        <v>18.30 - 20.30</v>
      </c>
      <c r="F242" s="18" t="str">
        <f t="shared" ref="F242:F246" si="186">VLOOKUP(A242,JADWAL,11,FALSE)</f>
        <v>R12</v>
      </c>
      <c r="G242" s="19" t="str">
        <f t="shared" ref="G242:G246" si="187">VLOOKUP(A242,JADWAL,6,FALSE)</f>
        <v>Dr. H. Sofyan Tsauri, MM.</v>
      </c>
      <c r="H242" s="20" t="str">
        <f t="shared" ref="H242:H243" si="188">VLOOKUP(A242,JADWAL,7,FALSE)</f>
        <v>Dr. Khotibul Umam, M.A.</v>
      </c>
    </row>
    <row r="243" spans="1:8" ht="24">
      <c r="A243" s="33">
        <v>34</v>
      </c>
      <c r="B243" s="21" t="str">
        <f t="shared" si="182"/>
        <v>Pengembangan Kurikulum PAI</v>
      </c>
      <c r="C243" s="22" t="str">
        <f t="shared" si="183"/>
        <v>PAI - 2C</v>
      </c>
      <c r="D243" s="22" t="str">
        <f t="shared" si="184"/>
        <v>Sabtu</v>
      </c>
      <c r="E243" s="821" t="str">
        <f t="shared" si="185"/>
        <v>08:00 - 10:00</v>
      </c>
      <c r="F243" s="29" t="str">
        <f t="shared" si="186"/>
        <v>R23</v>
      </c>
      <c r="G243" s="21" t="str">
        <f t="shared" si="187"/>
        <v>Dr. H. Mundir. M.Pd.</v>
      </c>
      <c r="H243" s="30" t="str">
        <f t="shared" si="188"/>
        <v>Dr. Hj. Mukni’ah, M.Pd.I.</v>
      </c>
    </row>
    <row r="244" spans="1:8">
      <c r="A244" s="33">
        <v>103</v>
      </c>
      <c r="B244" s="21" t="e">
        <f t="shared" si="182"/>
        <v>#N/A</v>
      </c>
      <c r="C244" s="22" t="e">
        <f t="shared" si="183"/>
        <v>#N/A</v>
      </c>
      <c r="D244" s="22" t="e">
        <f t="shared" si="184"/>
        <v>#N/A</v>
      </c>
      <c r="E244" s="22" t="e">
        <f t="shared" si="185"/>
        <v>#N/A</v>
      </c>
      <c r="F244" s="29" t="e">
        <f t="shared" si="186"/>
        <v>#N/A</v>
      </c>
      <c r="G244" s="21" t="e">
        <f t="shared" si="187"/>
        <v>#N/A</v>
      </c>
      <c r="H244" s="30" t="e">
        <f>VLOOKUP(A244,JADWAL,7,FALSE)</f>
        <v>#N/A</v>
      </c>
    </row>
    <row r="245" spans="1:8">
      <c r="A245" s="33">
        <v>112</v>
      </c>
      <c r="B245" s="21" t="e">
        <f t="shared" si="182"/>
        <v>#N/A</v>
      </c>
      <c r="C245" s="22" t="e">
        <f t="shared" si="183"/>
        <v>#N/A</v>
      </c>
      <c r="D245" s="22" t="e">
        <f t="shared" si="184"/>
        <v>#N/A</v>
      </c>
      <c r="E245" s="22" t="e">
        <f t="shared" si="185"/>
        <v>#N/A</v>
      </c>
      <c r="F245" s="51" t="e">
        <f t="shared" si="186"/>
        <v>#N/A</v>
      </c>
      <c r="G245" s="23" t="e">
        <f t="shared" si="187"/>
        <v>#N/A</v>
      </c>
      <c r="H245" s="24" t="e">
        <f>VLOOKUP(A245,JADWAL,7,FALSE)</f>
        <v>#N/A</v>
      </c>
    </row>
    <row r="246" spans="1:8">
      <c r="A246" s="33">
        <v>132</v>
      </c>
      <c r="B246" s="25" t="e">
        <f t="shared" si="182"/>
        <v>#N/A</v>
      </c>
      <c r="C246" s="26" t="e">
        <f t="shared" si="183"/>
        <v>#N/A</v>
      </c>
      <c r="D246" s="26" t="e">
        <f t="shared" si="184"/>
        <v>#N/A</v>
      </c>
      <c r="E246" s="26" t="e">
        <f t="shared" si="185"/>
        <v>#N/A</v>
      </c>
      <c r="F246" s="31" t="e">
        <f t="shared" si="186"/>
        <v>#N/A</v>
      </c>
      <c r="G246" s="25" t="e">
        <f t="shared" si="187"/>
        <v>#N/A</v>
      </c>
      <c r="H246" s="32" t="e">
        <f>VLOOKUP(A246,JADWAL,8,FALSE)</f>
        <v>#N/A</v>
      </c>
    </row>
    <row r="248" spans="1:8">
      <c r="A248" s="7" t="s">
        <v>324</v>
      </c>
      <c r="B248" s="8" t="s">
        <v>361</v>
      </c>
      <c r="F248" s="9"/>
      <c r="G248" s="10"/>
    </row>
    <row r="249" spans="1:8" ht="14.25" customHeight="1">
      <c r="A249" s="11" t="s">
        <v>325</v>
      </c>
      <c r="B249" s="12" t="s">
        <v>326</v>
      </c>
      <c r="C249" s="12" t="s">
        <v>327</v>
      </c>
      <c r="D249" s="12" t="s">
        <v>328</v>
      </c>
      <c r="E249" s="12" t="s">
        <v>329</v>
      </c>
      <c r="F249" s="12" t="s">
        <v>330</v>
      </c>
      <c r="G249" s="912" t="s">
        <v>331</v>
      </c>
      <c r="H249" s="913"/>
    </row>
    <row r="250" spans="1:8" ht="15" customHeight="1">
      <c r="A250" s="33">
        <v>35</v>
      </c>
      <c r="B250" s="16" t="str">
        <f t="shared" ref="B250:B253" si="189">VLOOKUP(A250,JADWAL,4,FALSE)</f>
        <v>Metodologi Penelitian Pendidikan Agama Islam</v>
      </c>
      <c r="C250" s="17" t="str">
        <f t="shared" ref="C250:C253" si="190">VLOOKUP(A250,JADWAL,2,FALSE)</f>
        <v>PAI - 2C</v>
      </c>
      <c r="D250" s="17" t="str">
        <f t="shared" ref="D250:D253" si="191">VLOOKUP(A250,JADWAL,9,FALSE)</f>
        <v>Sabtu</v>
      </c>
      <c r="E250" s="822" t="str">
        <f t="shared" ref="E250:E253" si="192">VLOOKUP(A250,JADWAL,10,FALSE)</f>
        <v>10:15 - 12:15</v>
      </c>
      <c r="F250" s="18" t="str">
        <f t="shared" ref="F250:F253" si="193">VLOOKUP(A250,JADWAL,11,FALSE)</f>
        <v>R23</v>
      </c>
      <c r="G250" s="16" t="str">
        <f t="shared" ref="G250:G253" si="194">VLOOKUP(A250,JADWAL,6,FALSE)</f>
        <v>Dr. Hj. St. Mislikhah, M.Ag.</v>
      </c>
      <c r="H250" s="34" t="str">
        <f t="shared" ref="H250:H253" si="195">VLOOKUP(A250,JADWAL,7,FALSE)</f>
        <v>Dr. H. Hepni, S.Ag., MM.</v>
      </c>
    </row>
    <row r="251" spans="1:8" ht="24">
      <c r="A251" s="33">
        <v>40</v>
      </c>
      <c r="B251" s="21" t="str">
        <f t="shared" si="189"/>
        <v>SOSIOLOGI HUKUM ISLAM</v>
      </c>
      <c r="C251" s="22" t="str">
        <f t="shared" si="190"/>
        <v>HK - 2A</v>
      </c>
      <c r="D251" s="22" t="str">
        <f t="shared" si="191"/>
        <v>Sabtu</v>
      </c>
      <c r="E251" s="821" t="str">
        <f t="shared" si="192"/>
        <v>08.00 - 10.00</v>
      </c>
      <c r="F251" s="29" t="str">
        <f t="shared" si="193"/>
        <v>R16</v>
      </c>
      <c r="G251" s="23" t="str">
        <f t="shared" si="194"/>
        <v>Dr. H. Pujiono, M.Ag.</v>
      </c>
      <c r="H251" s="24" t="str">
        <f t="shared" si="195"/>
        <v>Prof. Dr. M. Noor Harisuddin, M.Fil.I.</v>
      </c>
    </row>
    <row r="252" spans="1:8" ht="36">
      <c r="A252" s="33">
        <v>46</v>
      </c>
      <c r="B252" s="21" t="str">
        <f t="shared" si="189"/>
        <v>SEJARAH SOSIAL PEMIKIRAN HUKUM ISLAM</v>
      </c>
      <c r="C252" s="22" t="str">
        <f t="shared" si="190"/>
        <v>HK - 2B</v>
      </c>
      <c r="D252" s="22" t="str">
        <f t="shared" si="191"/>
        <v>Sabtu</v>
      </c>
      <c r="E252" s="821" t="str">
        <f t="shared" si="192"/>
        <v>10.15 - 12.15</v>
      </c>
      <c r="F252" s="29" t="str">
        <f t="shared" si="193"/>
        <v>RU22</v>
      </c>
      <c r="G252" s="23" t="str">
        <f t="shared" si="194"/>
        <v>Dr. Ishaq, M.Ag.</v>
      </c>
      <c r="H252" s="24" t="str">
        <f t="shared" si="195"/>
        <v>Dr. H. Ahmad Junaidi, M.Ag.</v>
      </c>
    </row>
    <row r="253" spans="1:8" ht="24">
      <c r="A253" s="33">
        <v>51</v>
      </c>
      <c r="B253" s="25" t="str">
        <f t="shared" si="189"/>
        <v>Lembaga Keuangan Syariah</v>
      </c>
      <c r="C253" s="26" t="str">
        <f t="shared" si="190"/>
        <v>ES - 2A</v>
      </c>
      <c r="D253" s="26" t="str">
        <f t="shared" si="191"/>
        <v>Sabtu</v>
      </c>
      <c r="E253" s="823" t="str">
        <f t="shared" si="192"/>
        <v>08.00 - 10.00</v>
      </c>
      <c r="F253" s="31" t="str">
        <f t="shared" si="193"/>
        <v>R15</v>
      </c>
      <c r="G253" s="27" t="str">
        <f t="shared" si="194"/>
        <v>Dr. Abdul Wadud Nafis, M.E.I.</v>
      </c>
      <c r="H253" s="28" t="str">
        <f t="shared" si="195"/>
        <v>Dr. Moch. Chotib, MM.</v>
      </c>
    </row>
    <row r="255" spans="1:8">
      <c r="A255" s="7" t="s">
        <v>324</v>
      </c>
      <c r="B255" s="8" t="s">
        <v>362</v>
      </c>
      <c r="F255" s="9"/>
      <c r="G255" s="10"/>
    </row>
    <row r="256" spans="1:8" ht="14.25" customHeight="1">
      <c r="A256" s="11" t="s">
        <v>325</v>
      </c>
      <c r="B256" s="12" t="s">
        <v>326</v>
      </c>
      <c r="C256" s="12" t="s">
        <v>327</v>
      </c>
      <c r="D256" s="12" t="s">
        <v>328</v>
      </c>
      <c r="E256" s="12" t="s">
        <v>329</v>
      </c>
      <c r="F256" s="12" t="s">
        <v>330</v>
      </c>
      <c r="G256" s="912" t="s">
        <v>331</v>
      </c>
      <c r="H256" s="913"/>
    </row>
    <row r="257" spans="1:8" ht="24">
      <c r="A257" s="33">
        <v>3</v>
      </c>
      <c r="B257" s="36" t="str">
        <f t="shared" ref="B257:B260" si="196">VLOOKUP(A257,JADWAL,4,FALSE)</f>
        <v>Perilaku Organisasi dan Kepemimpinan Pendidikan</v>
      </c>
      <c r="C257" s="36" t="str">
        <f t="shared" ref="C257:C260" si="197">VLOOKUP(A257,JADWAL,2,FALSE)</f>
        <v>MPI - 2A</v>
      </c>
      <c r="D257" s="36" t="str">
        <f t="shared" ref="D257:D260" si="198">VLOOKUP(A257,JADWAL,9,FALSE)</f>
        <v>Rabu</v>
      </c>
      <c r="E257" s="826" t="str">
        <f t="shared" ref="E257:E260" si="199">VLOOKUP(A257,JADWAL,10,FALSE)</f>
        <v>13.30 - 15.30</v>
      </c>
      <c r="F257" s="37" t="str">
        <f t="shared" ref="F257:F260" si="200">VLOOKUP(A257,JADWAL,11,FALSE)</f>
        <v>R16</v>
      </c>
      <c r="G257" s="38" t="str">
        <f t="shared" ref="G257:G260" si="201">VLOOKUP(A257,JADWAL,6,FALSE)</f>
        <v>Dr. H. Suhadi Winoto, M.Pd.</v>
      </c>
      <c r="H257" s="39" t="str">
        <f t="shared" ref="H257:H260" si="202">VLOOKUP(A257,JADWAL,7,FALSE)</f>
        <v>Dr. H. Zainuddin Alhaj Zaini, M.Pd.I.</v>
      </c>
    </row>
    <row r="258" spans="1:8">
      <c r="A258" s="33">
        <v>55</v>
      </c>
      <c r="B258" s="41" t="str">
        <f t="shared" si="196"/>
        <v>Metodologi Penelitian Ekonomi</v>
      </c>
      <c r="C258" s="41" t="str">
        <f t="shared" si="197"/>
        <v>ES - 2B</v>
      </c>
      <c r="D258" s="41" t="str">
        <f t="shared" si="198"/>
        <v>Jum’at</v>
      </c>
      <c r="E258" s="827" t="str">
        <f t="shared" si="199"/>
        <v>15.45 - 17.45</v>
      </c>
      <c r="F258" s="42" t="str">
        <f t="shared" si="200"/>
        <v>RU23</v>
      </c>
      <c r="G258" s="43" t="str">
        <f t="shared" si="201"/>
        <v>Dr. Imam Suroso, SE, M.Si.</v>
      </c>
      <c r="H258" s="44" t="str">
        <f t="shared" si="202"/>
        <v>Dr. H. Misbahul Munir, MM.</v>
      </c>
    </row>
    <row r="259" spans="1:8" ht="24">
      <c r="A259" s="33">
        <v>64</v>
      </c>
      <c r="B259" s="41" t="str">
        <f t="shared" si="196"/>
        <v>Ekonometrika</v>
      </c>
      <c r="C259" s="41" t="str">
        <f t="shared" si="197"/>
        <v>ES - 2C</v>
      </c>
      <c r="D259" s="41" t="str">
        <f t="shared" si="198"/>
        <v>Sabtu</v>
      </c>
      <c r="E259" s="41" t="str">
        <f t="shared" si="199"/>
        <v>10.15 - 12.15</v>
      </c>
      <c r="F259" s="67" t="str">
        <f t="shared" si="200"/>
        <v>RU24</v>
      </c>
      <c r="G259" s="43" t="str">
        <f t="shared" si="201"/>
        <v>Dr. Hj. Khoirunnisa, ST., M.M.T.</v>
      </c>
      <c r="H259" s="44" t="str">
        <f t="shared" si="202"/>
        <v>Dr. Fatkhurrozi, M.Si.</v>
      </c>
    </row>
    <row r="260" spans="1:8">
      <c r="A260" s="33">
        <v>78</v>
      </c>
      <c r="B260" s="46" t="str">
        <f t="shared" si="196"/>
        <v>TESIS</v>
      </c>
      <c r="C260" s="46" t="str">
        <f t="shared" si="197"/>
        <v>PGMI - 2</v>
      </c>
      <c r="D260" s="46" t="str">
        <f t="shared" si="198"/>
        <v>Sabtu</v>
      </c>
      <c r="E260" s="828" t="str">
        <f t="shared" si="199"/>
        <v>15.15 - 17.15</v>
      </c>
      <c r="F260" s="47" t="str">
        <f t="shared" si="200"/>
        <v>R25</v>
      </c>
      <c r="G260" s="45" t="str">
        <f t="shared" si="201"/>
        <v>Kaprodi</v>
      </c>
      <c r="H260" s="48" t="str">
        <f t="shared" si="202"/>
        <v>Kaprodi</v>
      </c>
    </row>
    <row r="262" spans="1:8">
      <c r="A262" s="7" t="s">
        <v>324</v>
      </c>
      <c r="B262" s="8" t="s">
        <v>349</v>
      </c>
      <c r="F262" s="9"/>
      <c r="G262" s="10"/>
    </row>
    <row r="263" spans="1:8" ht="14.25" customHeight="1">
      <c r="A263" s="11" t="s">
        <v>325</v>
      </c>
      <c r="B263" s="12" t="s">
        <v>326</v>
      </c>
      <c r="C263" s="12" t="s">
        <v>327</v>
      </c>
      <c r="D263" s="12" t="s">
        <v>328</v>
      </c>
      <c r="E263" s="12" t="s">
        <v>329</v>
      </c>
      <c r="F263" s="12" t="s">
        <v>330</v>
      </c>
      <c r="G263" s="912" t="s">
        <v>331</v>
      </c>
      <c r="H263" s="913"/>
    </row>
    <row r="264" spans="1:8" ht="15.75" customHeight="1">
      <c r="A264" s="33">
        <v>58</v>
      </c>
      <c r="B264" s="35" t="str">
        <f t="shared" ref="B264:B267" si="203">VLOOKUP(A264,JADWAL,4,FALSE)</f>
        <v>Lembaga Keuangan Syariah</v>
      </c>
      <c r="C264" s="36" t="str">
        <f t="shared" ref="C264:C267" si="204">VLOOKUP(A264,JADWAL,2,FALSE)</f>
        <v>ES - 2B</v>
      </c>
      <c r="D264" s="36" t="str">
        <f t="shared" ref="D264:D267" si="205">VLOOKUP(A264,JADWAL,9,FALSE)</f>
        <v>Sabtu</v>
      </c>
      <c r="E264" s="36" t="str">
        <f t="shared" ref="E264:E267" si="206">VLOOKUP(A264,JADWAL,10,FALSE)</f>
        <v>10.15 - 12.15</v>
      </c>
      <c r="F264" s="37" t="str">
        <f t="shared" ref="F264:F267" si="207">VLOOKUP(A264,JADWAL,11,FALSE)</f>
        <v>RU23</v>
      </c>
      <c r="G264" s="38" t="str">
        <f t="shared" ref="G264:G267" si="208">VLOOKUP(A264,JADWAL,6,FALSE)</f>
        <v>Dr. Abdul Wadud Nafis, M.E.I.</v>
      </c>
      <c r="H264" s="39" t="str">
        <f t="shared" ref="H264:H267" si="209">VLOOKUP(A264,JADWAL,7,FALSE)</f>
        <v>Dr. Moch. Chotib, MM.</v>
      </c>
    </row>
    <row r="265" spans="1:8" ht="24">
      <c r="A265" s="33">
        <v>63</v>
      </c>
      <c r="B265" s="40" t="str">
        <f t="shared" si="203"/>
        <v>Manajemen Perbankan Islam</v>
      </c>
      <c r="C265" s="41" t="str">
        <f t="shared" si="204"/>
        <v>ES - 2C</v>
      </c>
      <c r="D265" s="41" t="str">
        <f t="shared" si="205"/>
        <v>Sabtu</v>
      </c>
      <c r="E265" s="827" t="str">
        <f t="shared" si="206"/>
        <v>08.00 - 10.00</v>
      </c>
      <c r="F265" s="42" t="str">
        <f t="shared" si="207"/>
        <v>RU24</v>
      </c>
      <c r="G265" s="43" t="str">
        <f t="shared" si="208"/>
        <v>Dr. H. Misbahul Munir, MM.</v>
      </c>
      <c r="H265" s="44" t="str">
        <f t="shared" si="209"/>
        <v>Dr. Abdul Rokhim, M.E.I.</v>
      </c>
    </row>
    <row r="266" spans="1:8" ht="24">
      <c r="A266" s="33">
        <v>70</v>
      </c>
      <c r="B266" s="40" t="str">
        <f t="shared" si="203"/>
        <v>Psikologi Komunikasi dan Media</v>
      </c>
      <c r="C266" s="41" t="str">
        <f t="shared" si="204"/>
        <v>KPI - 2</v>
      </c>
      <c r="D266" s="41" t="str">
        <f t="shared" si="205"/>
        <v>SABTU</v>
      </c>
      <c r="E266" s="827" t="str">
        <f t="shared" si="206"/>
        <v>10.00 - 12.00</v>
      </c>
      <c r="F266" s="42" t="str">
        <f t="shared" si="207"/>
        <v>R24</v>
      </c>
      <c r="G266" s="43" t="str">
        <f t="shared" si="208"/>
        <v>Dr.  Abd. Muhid, M.Psi.</v>
      </c>
      <c r="H266" s="44" t="str">
        <f t="shared" si="209"/>
        <v>Dr. Sofyan Hadi, M.Pd.</v>
      </c>
    </row>
    <row r="267" spans="1:8" ht="36">
      <c r="A267" s="33">
        <v>72</v>
      </c>
      <c r="B267" s="45" t="str">
        <f t="shared" si="203"/>
        <v>PENGEMBANGAN BAHAN AJAR BAHASA INDONESIA MI</v>
      </c>
      <c r="C267" s="46" t="str">
        <f t="shared" si="204"/>
        <v>PGMI - 2</v>
      </c>
      <c r="D267" s="46" t="str">
        <f t="shared" si="205"/>
        <v>Jumat</v>
      </c>
      <c r="E267" s="828" t="str">
        <f t="shared" si="206"/>
        <v>13.30 - 15.30</v>
      </c>
      <c r="F267" s="47" t="str">
        <f t="shared" si="207"/>
        <v>R25</v>
      </c>
      <c r="G267" s="45" t="str">
        <f t="shared" si="208"/>
        <v>Dr. Hj. St. Mislikhah, M.Ag.</v>
      </c>
      <c r="H267" s="48" t="str">
        <f t="shared" si="209"/>
        <v>Dr. Khotibul Umam, M.A.</v>
      </c>
    </row>
    <row r="269" spans="1:8">
      <c r="A269" s="7" t="s">
        <v>324</v>
      </c>
      <c r="B269" s="8" t="s">
        <v>66</v>
      </c>
      <c r="F269" s="9"/>
      <c r="G269" s="10"/>
    </row>
    <row r="270" spans="1:8" ht="14.25" customHeight="1">
      <c r="A270" s="11" t="s">
        <v>325</v>
      </c>
      <c r="B270" s="12" t="s">
        <v>326</v>
      </c>
      <c r="C270" s="12" t="s">
        <v>327</v>
      </c>
      <c r="D270" s="12" t="s">
        <v>328</v>
      </c>
      <c r="E270" s="12" t="s">
        <v>329</v>
      </c>
      <c r="F270" s="12" t="s">
        <v>330</v>
      </c>
      <c r="G270" s="912" t="s">
        <v>331</v>
      </c>
      <c r="H270" s="913"/>
    </row>
    <row r="271" spans="1:8" ht="12.75" customHeight="1">
      <c r="A271" s="33">
        <v>48</v>
      </c>
      <c r="B271" s="16" t="str">
        <f>VLOOKUP(A271,JADWAL,4,FALSE)</f>
        <v>Metodologi Penelitian Ekonomi</v>
      </c>
      <c r="C271" s="17" t="str">
        <f>VLOOKUP(A271,JADWAL,2,FALSE)</f>
        <v>ES - 2A</v>
      </c>
      <c r="D271" s="17" t="str">
        <f t="shared" ref="D271:D273" si="210">VLOOKUP(A271,JADWAL,9,FALSE)</f>
        <v>Jum'at</v>
      </c>
      <c r="E271" s="822" t="str">
        <f t="shared" ref="E271:E273" si="211">VLOOKUP(A271,JADWAL,10,FALSE)</f>
        <v>13.30 - 15.30</v>
      </c>
      <c r="F271" s="18" t="str">
        <f t="shared" ref="F271:F273" si="212">VLOOKUP(A271,JADWAL,11,FALSE)</f>
        <v>R15</v>
      </c>
      <c r="G271" s="16" t="str">
        <f>VLOOKUP(A271,JADWAL,6,FALSE)</f>
        <v>Dr. Imam Suroso, SE, M.Si.</v>
      </c>
      <c r="H271" s="34" t="str">
        <f>VLOOKUP(A271,JADWAL,7,FALSE)</f>
        <v>Dr. H. Misbahul Munir, MM.</v>
      </c>
    </row>
    <row r="272" spans="1:8" ht="24">
      <c r="A272" s="33">
        <v>52</v>
      </c>
      <c r="B272" s="21" t="str">
        <f t="shared" ref="B272" si="213">VLOOKUP(A272,JADWAL,4,FALSE)</f>
        <v>Makro Ekonomi Islam</v>
      </c>
      <c r="C272" s="22" t="str">
        <f t="shared" ref="C272" si="214">VLOOKUP(A272,JADWAL,2,FALSE)</f>
        <v>ES - 2A</v>
      </c>
      <c r="D272" s="22" t="str">
        <f t="shared" si="210"/>
        <v>Sabtu</v>
      </c>
      <c r="E272" s="22" t="str">
        <f t="shared" si="211"/>
        <v>10.15 - 12.15</v>
      </c>
      <c r="F272" s="29" t="str">
        <f t="shared" si="212"/>
        <v>R15</v>
      </c>
      <c r="G272" s="21" t="str">
        <f>VLOOKUP(A272,JADWAL,6,FALSE)</f>
        <v>Dr. H. Moh. Armoyu, MM.</v>
      </c>
      <c r="H272" s="30" t="str">
        <f>VLOOKUP(A272,JADWAL,7,FALSE)</f>
        <v>Dr. Khamdan Rifa'i, S.E., M.Si.</v>
      </c>
    </row>
    <row r="273" spans="1:8">
      <c r="A273" s="33">
        <v>102</v>
      </c>
      <c r="B273" s="25" t="e">
        <f>VLOOKUP(A273,JADWAL,4,FALSE)</f>
        <v>#N/A</v>
      </c>
      <c r="C273" s="26" t="e">
        <f>VLOOKUP(A273,JADWAL,2,FALSE)</f>
        <v>#N/A</v>
      </c>
      <c r="D273" s="26" t="e">
        <f t="shared" si="210"/>
        <v>#N/A</v>
      </c>
      <c r="E273" s="26" t="e">
        <f t="shared" si="211"/>
        <v>#N/A</v>
      </c>
      <c r="F273" s="31" t="e">
        <f t="shared" si="212"/>
        <v>#N/A</v>
      </c>
      <c r="G273" s="25" t="e">
        <f>VLOOKUP(A273,JADWAL,6,FALSE)</f>
        <v>#N/A</v>
      </c>
      <c r="H273" s="32" t="e">
        <f>VLOOKUP(A273,JADWAL,7,FALSE)</f>
        <v>#N/A</v>
      </c>
    </row>
    <row r="275" spans="1:8">
      <c r="A275" s="7" t="s">
        <v>324</v>
      </c>
      <c r="B275" s="8" t="s">
        <v>363</v>
      </c>
      <c r="F275" s="9"/>
      <c r="G275" s="10"/>
    </row>
    <row r="276" spans="1:8" ht="14.25" customHeight="1">
      <c r="A276" s="11" t="s">
        <v>325</v>
      </c>
      <c r="B276" s="12" t="s">
        <v>326</v>
      </c>
      <c r="C276" s="12" t="s">
        <v>327</v>
      </c>
      <c r="D276" s="12" t="s">
        <v>328</v>
      </c>
      <c r="E276" s="12" t="s">
        <v>329</v>
      </c>
      <c r="F276" s="12" t="s">
        <v>330</v>
      </c>
      <c r="G276" s="912" t="s">
        <v>331</v>
      </c>
      <c r="H276" s="913"/>
    </row>
    <row r="277" spans="1:8" ht="10.5" customHeight="1">
      <c r="A277" s="33">
        <v>11</v>
      </c>
      <c r="B277" s="58" t="str">
        <f t="shared" ref="B277:B280" si="215">VLOOKUP(A277,JADWAL,4,FALSE)</f>
        <v>Manajemen Kurikulum dan Pembelajaran</v>
      </c>
      <c r="C277" s="58" t="str">
        <f t="shared" ref="C277:C280" si="216">VLOOKUP(A277,JADWAL,2,FALSE)</f>
        <v>MPI - 2C</v>
      </c>
      <c r="D277" s="58" t="str">
        <f t="shared" ref="D277:D280" si="217">VLOOKUP(A277,JADWAL,9,FALSE)</f>
        <v>Jumat</v>
      </c>
      <c r="E277" s="824" t="str">
        <f t="shared" ref="E277:E280" si="218">VLOOKUP(A277,JADWAL,10,FALSE)</f>
        <v>13.30 - 15.30</v>
      </c>
      <c r="F277" s="59" t="str">
        <f t="shared" ref="F277:F280" si="219">VLOOKUP(A277,JADWAL,11,FALSE)</f>
        <v>R12</v>
      </c>
      <c r="G277" s="57" t="str">
        <f t="shared" ref="G277:G280" si="220">VLOOKUP(A277,JADWAL,6,FALSE)</f>
        <v>Dr. Hj. Mukni’ah, M.Pd.I.</v>
      </c>
      <c r="H277" s="68" t="str">
        <f t="shared" ref="H277:H280" si="221">VLOOKUP(A277,JADWAL,7,FALSE)</f>
        <v>Dr. Hj. St. Mislikhah, M.Ag.</v>
      </c>
    </row>
    <row r="278" spans="1:8" ht="24">
      <c r="A278" s="33">
        <v>36</v>
      </c>
      <c r="B278" s="22" t="str">
        <f t="shared" si="215"/>
        <v>Studi Mandiri</v>
      </c>
      <c r="C278" s="22" t="str">
        <f t="shared" si="216"/>
        <v>PAI - 2C</v>
      </c>
      <c r="D278" s="22" t="str">
        <f t="shared" si="217"/>
        <v>Sabtu</v>
      </c>
      <c r="E278" s="821" t="str">
        <f t="shared" si="218"/>
        <v>13:00 - 15:00</v>
      </c>
      <c r="F278" s="29" t="str">
        <f t="shared" si="219"/>
        <v>R23</v>
      </c>
      <c r="G278" s="23" t="str">
        <f t="shared" si="220"/>
        <v>Dr. Mashudi, M.Pd.</v>
      </c>
      <c r="H278" s="24" t="str">
        <f t="shared" si="221"/>
        <v>Prof. Dr. H. Miftah Arifin, M.Ag.</v>
      </c>
    </row>
    <row r="279" spans="1:8" ht="24">
      <c r="A279" s="33">
        <v>43</v>
      </c>
      <c r="B279" s="22" t="str">
        <f t="shared" si="215"/>
        <v>SOSIOLOGI HUKUM ISLAM</v>
      </c>
      <c r="C279" s="22" t="str">
        <f t="shared" si="216"/>
        <v>HK - 2B</v>
      </c>
      <c r="D279" s="22" t="str">
        <f t="shared" si="217"/>
        <v>Jumat</v>
      </c>
      <c r="E279" s="821" t="str">
        <f t="shared" si="218"/>
        <v>15.45 - 17.45</v>
      </c>
      <c r="F279" s="29" t="str">
        <f t="shared" si="219"/>
        <v>RU22</v>
      </c>
      <c r="G279" s="23" t="str">
        <f t="shared" si="220"/>
        <v>Dr. H. Pujiono, M.Ag.</v>
      </c>
      <c r="H279" s="24" t="str">
        <f t="shared" si="221"/>
        <v>Prof. Dr. M. Noor Harisuddin, M.Fil.I.</v>
      </c>
    </row>
    <row r="280" spans="1:8">
      <c r="A280" s="33">
        <v>110</v>
      </c>
      <c r="B280" s="26" t="e">
        <f t="shared" si="215"/>
        <v>#N/A</v>
      </c>
      <c r="C280" s="26" t="e">
        <f t="shared" si="216"/>
        <v>#N/A</v>
      </c>
      <c r="D280" s="26" t="e">
        <f t="shared" si="217"/>
        <v>#N/A</v>
      </c>
      <c r="E280" s="26" t="e">
        <f t="shared" si="218"/>
        <v>#N/A</v>
      </c>
      <c r="F280" s="31" t="e">
        <f t="shared" si="219"/>
        <v>#N/A</v>
      </c>
      <c r="G280" s="25" t="e">
        <f t="shared" si="220"/>
        <v>#N/A</v>
      </c>
      <c r="H280" s="32" t="e">
        <f t="shared" si="221"/>
        <v>#N/A</v>
      </c>
    </row>
    <row r="282" spans="1:8">
      <c r="A282" s="7" t="s">
        <v>324</v>
      </c>
      <c r="B282" s="8" t="s">
        <v>50</v>
      </c>
      <c r="F282" s="9"/>
      <c r="G282" s="10"/>
    </row>
    <row r="283" spans="1:8" ht="14.25" customHeight="1">
      <c r="A283" s="11" t="s">
        <v>325</v>
      </c>
      <c r="B283" s="12" t="s">
        <v>326</v>
      </c>
      <c r="C283" s="12" t="s">
        <v>327</v>
      </c>
      <c r="D283" s="12" t="s">
        <v>328</v>
      </c>
      <c r="E283" s="12" t="s">
        <v>329</v>
      </c>
      <c r="F283" s="12" t="s">
        <v>330</v>
      </c>
      <c r="G283" s="912" t="s">
        <v>331</v>
      </c>
      <c r="H283" s="913"/>
    </row>
    <row r="284" spans="1:8" ht="36">
      <c r="A284" s="33">
        <v>1</v>
      </c>
      <c r="B284" s="35" t="str">
        <f t="shared" ref="B284:B286" si="222">VLOOKUP(A284,JADWAL,4,FALSE)</f>
        <v>Manajemen Sumber Daya Pendidikan dan Tenaga Kependidikan</v>
      </c>
      <c r="C284" s="36" t="str">
        <f t="shared" ref="C284:C286" si="223">VLOOKUP(A284,JADWAL,2,FALSE)</f>
        <v>MPI - 2A</v>
      </c>
      <c r="D284" s="36" t="str">
        <f t="shared" ref="D284:D286" si="224">VLOOKUP(A284,JADWAL,9,FALSE)</f>
        <v>Selasa</v>
      </c>
      <c r="E284" s="826" t="str">
        <f t="shared" ref="E284:E286" si="225">VLOOKUP(A284,JADWAL,10,FALSE)</f>
        <v>13.30 - 15.30</v>
      </c>
      <c r="F284" s="37" t="str">
        <f t="shared" ref="F284:F286" si="226">VLOOKUP(A284,JADWAL,11,FALSE)</f>
        <v>R16</v>
      </c>
      <c r="G284" s="38" t="str">
        <f t="shared" ref="G284:G286" si="227">VLOOKUP(A284,JADWAL,6,FALSE)</f>
        <v>Prof. Dr. H. Babun Suharto, SE., MM.</v>
      </c>
      <c r="H284" s="39" t="str">
        <f t="shared" ref="H284:H286" si="228">VLOOKUP(A284,JADWAL,7,FALSE)</f>
        <v>Dr. H. Sofyan Tsauri, MM.</v>
      </c>
    </row>
    <row r="285" spans="1:8" ht="24">
      <c r="A285" s="33">
        <v>10</v>
      </c>
      <c r="B285" s="40" t="str">
        <f t="shared" si="222"/>
        <v>Manajemen Kurikulum dan Pembelajaran</v>
      </c>
      <c r="C285" s="41" t="str">
        <f t="shared" si="223"/>
        <v>MPI - 2B</v>
      </c>
      <c r="D285" s="41" t="str">
        <f t="shared" si="224"/>
        <v>Sabtu</v>
      </c>
      <c r="E285" s="41" t="str">
        <f t="shared" si="225"/>
        <v>10.00 - 12.00</v>
      </c>
      <c r="F285" s="42" t="str">
        <f t="shared" si="226"/>
        <v>R11</v>
      </c>
      <c r="G285" s="43" t="str">
        <f t="shared" si="227"/>
        <v>Prof. Dr. Hj. Titiek Rohanah Hidayati, M.Pd.</v>
      </c>
      <c r="H285" s="44" t="str">
        <f t="shared" si="228"/>
        <v>H. Moch. Imam Machfudi, S.S, M.Pd., Ph.D.</v>
      </c>
    </row>
    <row r="286" spans="1:8" ht="24">
      <c r="A286" s="33">
        <v>12</v>
      </c>
      <c r="B286" s="45" t="str">
        <f t="shared" si="222"/>
        <v>Analisis Kebijakan Pendidikan Islam</v>
      </c>
      <c r="C286" s="46" t="str">
        <f t="shared" si="223"/>
        <v>MPI - 2C</v>
      </c>
      <c r="D286" s="46" t="str">
        <f t="shared" si="224"/>
        <v>Jumat</v>
      </c>
      <c r="E286" s="828" t="str">
        <f t="shared" si="225"/>
        <v>15.45 - 17.45</v>
      </c>
      <c r="F286" s="47" t="str">
        <f t="shared" si="226"/>
        <v>R12</v>
      </c>
      <c r="G286" s="69" t="str">
        <f t="shared" si="227"/>
        <v>Dr. Hj. St. Rodliyah, M.Pd.</v>
      </c>
      <c r="H286" s="70" t="str">
        <f t="shared" si="228"/>
        <v>Dr. H. Abd. Muis, M.M.</v>
      </c>
    </row>
    <row r="288" spans="1:8">
      <c r="A288" s="7" t="s">
        <v>324</v>
      </c>
      <c r="B288" s="8" t="s">
        <v>364</v>
      </c>
      <c r="F288" s="9"/>
      <c r="G288" s="10"/>
    </row>
    <row r="289" spans="1:8" ht="14.25" customHeight="1">
      <c r="A289" s="11" t="s">
        <v>325</v>
      </c>
      <c r="B289" s="12" t="s">
        <v>326</v>
      </c>
      <c r="C289" s="12" t="s">
        <v>327</v>
      </c>
      <c r="D289" s="12" t="s">
        <v>328</v>
      </c>
      <c r="E289" s="12" t="s">
        <v>329</v>
      </c>
      <c r="F289" s="12" t="s">
        <v>330</v>
      </c>
      <c r="G289" s="912" t="s">
        <v>331</v>
      </c>
      <c r="H289" s="913"/>
    </row>
    <row r="290" spans="1:8" ht="15" customHeight="1">
      <c r="A290" s="33">
        <v>41</v>
      </c>
      <c r="B290" s="36" t="str">
        <f>VLOOKUP(A290,JADWAL,4,FALSE)</f>
        <v>APLIKASI QAWAID FIQHIYYAH DALAM ISTINBATH HUKUM</v>
      </c>
      <c r="C290" s="36" t="str">
        <f>VLOOKUP(A290,JADWAL,2,FALSE)</f>
        <v>HK - 2A</v>
      </c>
      <c r="D290" s="36" t="str">
        <f t="shared" ref="D290:D292" si="229">VLOOKUP(A290,JADWAL,9,FALSE)</f>
        <v>Sabtu</v>
      </c>
      <c r="E290" s="826" t="str">
        <f t="shared" ref="E290:E292" si="230">VLOOKUP(A290,JADWAL,10,FALSE)</f>
        <v>10.15 - 12.15</v>
      </c>
      <c r="F290" s="37" t="str">
        <f t="shared" ref="F290:F292" si="231">VLOOKUP(A290,JADWAL,11,FALSE)</f>
        <v>R16</v>
      </c>
      <c r="G290" s="35" t="str">
        <f>VLOOKUP(A290,JADWAL,6,FALSE)</f>
        <v>Dr. H. Sutrisno, M.H.I.</v>
      </c>
      <c r="H290" s="71" t="str">
        <f>VLOOKUP(A290,JADWAL,7,FALSE)</f>
        <v>Dr. Ishaq, M.Ag.</v>
      </c>
    </row>
    <row r="291" spans="1:8" ht="24">
      <c r="A291" s="33">
        <v>56</v>
      </c>
      <c r="B291" s="40" t="str">
        <f>VLOOKUP(A291,JADWAL,4,FALSE)</f>
        <v>Manajemen Perbankan Islam</v>
      </c>
      <c r="C291" s="41" t="str">
        <f>VLOOKUP(A291,JADWAL,2,FALSE)</f>
        <v>ES - 2B</v>
      </c>
      <c r="D291" s="41" t="str">
        <f t="shared" si="229"/>
        <v>Jum’at</v>
      </c>
      <c r="E291" s="827" t="str">
        <f t="shared" si="230"/>
        <v>18.30 - 20.30</v>
      </c>
      <c r="F291" s="42" t="str">
        <f t="shared" si="231"/>
        <v>RU23</v>
      </c>
      <c r="G291" s="40" t="str">
        <f>VLOOKUP(A291,JADWAL,6,FALSE)</f>
        <v>Dr. H. Misbahul Munir, MM.</v>
      </c>
      <c r="H291" s="72" t="str">
        <f>VLOOKUP(A291,JADWAL,7,FALSE)</f>
        <v>Dr. Abdul Rokhim, M.E.I.</v>
      </c>
    </row>
    <row r="292" spans="1:8" ht="24">
      <c r="A292" s="33">
        <v>62</v>
      </c>
      <c r="B292" s="45" t="str">
        <f>VLOOKUP(A292,JADWAL,4,FALSE)</f>
        <v>Metodologi Penelitian Ekonomi</v>
      </c>
      <c r="C292" s="46" t="str">
        <f>VLOOKUP(A292,JADWAL,2,FALSE)</f>
        <v>ES - 2C</v>
      </c>
      <c r="D292" s="46" t="str">
        <f t="shared" si="229"/>
        <v>Jum’at</v>
      </c>
      <c r="E292" s="828" t="str">
        <f t="shared" si="230"/>
        <v>18.30 - 20.30</v>
      </c>
      <c r="F292" s="47" t="str">
        <f t="shared" si="231"/>
        <v>RU24</v>
      </c>
      <c r="G292" s="45" t="str">
        <f>VLOOKUP(A292,JADWAL,6,FALSE)</f>
        <v>Dr. Imam Suroso, SE, M.Si.</v>
      </c>
      <c r="H292" s="48" t="str">
        <f>VLOOKUP(A292,JADWAL,7,FALSE)</f>
        <v>Dr. H. Misbahul Munir, MM.</v>
      </c>
    </row>
    <row r="294" spans="1:8">
      <c r="A294" s="7" t="s">
        <v>324</v>
      </c>
      <c r="B294" s="8" t="s">
        <v>365</v>
      </c>
      <c r="F294" s="9"/>
      <c r="G294" s="10"/>
    </row>
    <row r="295" spans="1:8" ht="14.25" customHeight="1">
      <c r="A295" s="11" t="s">
        <v>325</v>
      </c>
      <c r="B295" s="12" t="s">
        <v>326</v>
      </c>
      <c r="C295" s="12" t="s">
        <v>327</v>
      </c>
      <c r="D295" s="12" t="s">
        <v>328</v>
      </c>
      <c r="E295" s="12" t="s">
        <v>329</v>
      </c>
      <c r="F295" s="12" t="s">
        <v>330</v>
      </c>
      <c r="G295" s="912" t="s">
        <v>331</v>
      </c>
      <c r="H295" s="913"/>
    </row>
    <row r="296" spans="1:8" ht="27.75" customHeight="1">
      <c r="A296" s="33">
        <v>5</v>
      </c>
      <c r="B296" s="35" t="str">
        <f t="shared" ref="B296:B299" si="232">VLOOKUP(A296,JADWAL,4,FALSE)</f>
        <v>Analisis Kebijakan Pendidikan Islam</v>
      </c>
      <c r="C296" s="36" t="str">
        <f t="shared" ref="C296:C299" si="233">VLOOKUP(A296,JADWAL,2,FALSE)</f>
        <v>MPI - 2A</v>
      </c>
      <c r="D296" s="36" t="str">
        <f t="shared" ref="D296:D299" si="234">VLOOKUP(A296,JADWAL,9,FALSE)</f>
        <v>Kamis</v>
      </c>
      <c r="E296" s="826" t="str">
        <f t="shared" ref="E296:E299" si="235">VLOOKUP(A296,JADWAL,10,FALSE)</f>
        <v>13.30 - 15.30</v>
      </c>
      <c r="F296" s="37" t="str">
        <f t="shared" ref="F296:F299" si="236">VLOOKUP(A296,JADWAL,11,FALSE)</f>
        <v>R16</v>
      </c>
      <c r="G296" s="38" t="str">
        <f t="shared" ref="G296:G299" si="237">VLOOKUP(A296,JADWAL,6,FALSE)</f>
        <v>Prof. Dr. H. Abd. Halim Soebahar, M.A.</v>
      </c>
      <c r="H296" s="39" t="str">
        <f t="shared" ref="H296:H298" si="238">VLOOKUP(A296,JADWAL,7,FALSE)</f>
        <v>Dr. Gunawan, M.Pd.I.</v>
      </c>
    </row>
    <row r="297" spans="1:8" ht="36">
      <c r="A297" s="33">
        <v>14</v>
      </c>
      <c r="B297" s="73" t="str">
        <f t="shared" si="232"/>
        <v>Perilaku Organisasi dan Kepemimpinan Pendidikan</v>
      </c>
      <c r="C297" s="74" t="str">
        <f t="shared" si="233"/>
        <v>MPI - 2C</v>
      </c>
      <c r="D297" s="74" t="str">
        <f t="shared" si="234"/>
        <v>Sabtu</v>
      </c>
      <c r="E297" s="829" t="str">
        <f t="shared" si="235"/>
        <v>08.00 - 10.00</v>
      </c>
      <c r="F297" s="67" t="str">
        <f t="shared" si="236"/>
        <v>R12</v>
      </c>
      <c r="G297" s="75" t="str">
        <f t="shared" si="237"/>
        <v>Prof. Dr. H. Moh. Khusnuridlo, M.Pd.</v>
      </c>
      <c r="H297" s="76" t="str">
        <f t="shared" si="238"/>
        <v>Dr. H. Hepni, S.Ag., MM.</v>
      </c>
    </row>
    <row r="298" spans="1:8" ht="24">
      <c r="A298" s="33">
        <v>30</v>
      </c>
      <c r="B298" s="77" t="str">
        <f t="shared" si="232"/>
        <v>Kepemimpinan Pendidikan Islam</v>
      </c>
      <c r="C298" s="78" t="str">
        <f t="shared" si="233"/>
        <v>PAI - 2B</v>
      </c>
      <c r="D298" s="78" t="str">
        <f t="shared" si="234"/>
        <v>Sabtu</v>
      </c>
      <c r="E298" s="830" t="str">
        <f t="shared" si="235"/>
        <v>13:00 - 15:00</v>
      </c>
      <c r="F298" s="79" t="str">
        <f t="shared" si="236"/>
        <v>R14</v>
      </c>
      <c r="G298" s="77" t="str">
        <f t="shared" si="237"/>
        <v>Prof. Dr. H. Moh. Khusnuridlo, M.Pd.</v>
      </c>
      <c r="H298" s="80" t="str">
        <f t="shared" si="238"/>
        <v>Dr. H. Matkur, M.Pd.I.</v>
      </c>
    </row>
    <row r="299" spans="1:8">
      <c r="A299" s="33">
        <v>131</v>
      </c>
      <c r="B299" s="81" t="e">
        <f t="shared" si="232"/>
        <v>#N/A</v>
      </c>
      <c r="C299" s="82" t="e">
        <f t="shared" si="233"/>
        <v>#N/A</v>
      </c>
      <c r="D299" s="82" t="e">
        <f t="shared" si="234"/>
        <v>#N/A</v>
      </c>
      <c r="E299" s="82" t="e">
        <f t="shared" si="235"/>
        <v>#N/A</v>
      </c>
      <c r="F299" s="83" t="e">
        <f t="shared" si="236"/>
        <v>#N/A</v>
      </c>
      <c r="G299" s="81" t="e">
        <f t="shared" si="237"/>
        <v>#N/A</v>
      </c>
      <c r="H299" s="84" t="e">
        <f>VLOOKUP(A299,JADWAL,8,FALSE)</f>
        <v>#N/A</v>
      </c>
    </row>
    <row r="301" spans="1:8">
      <c r="A301" s="7" t="s">
        <v>324</v>
      </c>
      <c r="B301" s="8" t="s">
        <v>123</v>
      </c>
      <c r="F301" s="9"/>
      <c r="G301" s="10"/>
    </row>
    <row r="302" spans="1:8" ht="14.25" customHeight="1">
      <c r="A302" s="11" t="s">
        <v>325</v>
      </c>
      <c r="B302" s="12" t="s">
        <v>326</v>
      </c>
      <c r="C302" s="12" t="s">
        <v>327</v>
      </c>
      <c r="D302" s="12" t="s">
        <v>328</v>
      </c>
      <c r="E302" s="12" t="s">
        <v>329</v>
      </c>
      <c r="F302" s="12" t="s">
        <v>330</v>
      </c>
      <c r="G302" s="912" t="s">
        <v>331</v>
      </c>
      <c r="H302" s="913"/>
    </row>
    <row r="303" spans="1:8" ht="19.5" customHeight="1">
      <c r="A303" s="33">
        <v>23</v>
      </c>
      <c r="B303" s="16" t="str">
        <f t="shared" ref="B303:B304" si="239">VLOOKUP(A303,JADWAL,4,FALSE)</f>
        <v>Kepemimpinan Pendidikan Islam</v>
      </c>
      <c r="C303" s="17" t="str">
        <f t="shared" ref="C303:C304" si="240">VLOOKUP(A303,JADWAL,2,FALSE)</f>
        <v>PAI - 2A</v>
      </c>
      <c r="D303" s="17" t="str">
        <f t="shared" ref="D303:D306" si="241">VLOOKUP(A303,JADWAL,9,FALSE)</f>
        <v>Kamis</v>
      </c>
      <c r="E303" s="822" t="str">
        <f t="shared" ref="E303:E306" si="242">VLOOKUP(A303,JADWAL,10,FALSE)</f>
        <v>13:30 - 15:30</v>
      </c>
      <c r="F303" s="18" t="str">
        <f t="shared" ref="F303:F306" si="243">VLOOKUP(A303,JADWAL,11,FALSE)</f>
        <v>R15</v>
      </c>
      <c r="G303" s="19" t="str">
        <f t="shared" ref="G303:G304" si="244">VLOOKUP(A303,JADWAL,6,FALSE)</f>
        <v>Prof. Dr. H. Moh. Khusnuridlo, M.Pd.</v>
      </c>
      <c r="H303" s="20" t="str">
        <f t="shared" ref="H303:H304" si="245">VLOOKUP(A303,JADWAL,7,FALSE)</f>
        <v>Dr. H. Abd. Muis, M.M.</v>
      </c>
    </row>
    <row r="304" spans="1:8" ht="36">
      <c r="A304" s="33">
        <v>24</v>
      </c>
      <c r="B304" s="21" t="str">
        <f t="shared" si="239"/>
        <v>Metodologi Penelitian Pendidikan Agama Islam</v>
      </c>
      <c r="C304" s="22" t="str">
        <f t="shared" si="240"/>
        <v>PAI - 2A</v>
      </c>
      <c r="D304" s="22" t="str">
        <f t="shared" si="241"/>
        <v>Kamis</v>
      </c>
      <c r="E304" s="821" t="str">
        <f t="shared" si="242"/>
        <v>15:45 - 17:45</v>
      </c>
      <c r="F304" s="29" t="str">
        <f t="shared" si="243"/>
        <v>R15</v>
      </c>
      <c r="G304" s="23" t="str">
        <f t="shared" si="244"/>
        <v>Dr. H. Ubaidillah, M.Ag.</v>
      </c>
      <c r="H304" s="24" t="str">
        <f t="shared" si="245"/>
        <v>Dr. M. Khusna Amal, S.Ag., Msi.</v>
      </c>
    </row>
    <row r="305" spans="1:8" ht="36">
      <c r="A305" s="33">
        <v>27</v>
      </c>
      <c r="B305" s="21" t="str">
        <f>VLOOKUP(A305,JADWAL,4,FALSE)</f>
        <v>Metodologi Penelitian Pendidikan Agama Islam</v>
      </c>
      <c r="C305" s="22" t="str">
        <f>VLOOKUP(A305,JADWAL,2,FALSE)</f>
        <v>PAI - 2B</v>
      </c>
      <c r="D305" s="22" t="str">
        <f t="shared" si="241"/>
        <v>Jumat</v>
      </c>
      <c r="E305" s="821" t="str">
        <f t="shared" si="242"/>
        <v>18:30 - 20:30</v>
      </c>
      <c r="F305" s="29" t="str">
        <f t="shared" si="243"/>
        <v>R14</v>
      </c>
      <c r="G305" s="23" t="str">
        <f>VLOOKUP(A305,JADWAL,6,FALSE)</f>
        <v>Dr. M. Khusna Amal, S.Ag., Msi.</v>
      </c>
      <c r="H305" s="24" t="str">
        <f>VLOOKUP(A305,JADWAL,7,FALSE)</f>
        <v>Dr. H. Ubaidillah, M.Ag.</v>
      </c>
    </row>
    <row r="306" spans="1:8">
      <c r="A306" s="33">
        <v>141</v>
      </c>
      <c r="B306" s="25" t="e">
        <f>VLOOKUP(A306,JADWAL,4,FALSE)</f>
        <v>#N/A</v>
      </c>
      <c r="C306" s="26" t="e">
        <f>VLOOKUP(A306,JADWAL,2,FALSE)</f>
        <v>#N/A</v>
      </c>
      <c r="D306" s="26" t="e">
        <f t="shared" si="241"/>
        <v>#N/A</v>
      </c>
      <c r="E306" s="26" t="e">
        <f t="shared" si="242"/>
        <v>#N/A</v>
      </c>
      <c r="F306" s="31" t="e">
        <f t="shared" si="243"/>
        <v>#N/A</v>
      </c>
      <c r="G306" s="25" t="e">
        <f>VLOOKUP(A306,JADWAL,6,FALSE)</f>
        <v>#N/A</v>
      </c>
      <c r="H306" s="32" t="e">
        <f>VLOOKUP(A306,JADWAL,7,FALSE)</f>
        <v>#N/A</v>
      </c>
    </row>
    <row r="308" spans="1:8">
      <c r="A308" s="7" t="s">
        <v>324</v>
      </c>
      <c r="B308" s="8" t="s">
        <v>27</v>
      </c>
      <c r="F308" s="9"/>
      <c r="G308" s="10"/>
    </row>
    <row r="309" spans="1:8" ht="14.25" customHeight="1">
      <c r="A309" s="11" t="s">
        <v>325</v>
      </c>
      <c r="B309" s="12" t="s">
        <v>326</v>
      </c>
      <c r="C309" s="12" t="s">
        <v>327</v>
      </c>
      <c r="D309" s="12" t="s">
        <v>328</v>
      </c>
      <c r="E309" s="12" t="s">
        <v>329</v>
      </c>
      <c r="F309" s="12" t="s">
        <v>330</v>
      </c>
      <c r="G309" s="912" t="s">
        <v>331</v>
      </c>
      <c r="H309" s="913"/>
    </row>
    <row r="310" spans="1:8">
      <c r="A310" s="33">
        <v>16</v>
      </c>
      <c r="B310" s="57" t="str">
        <f t="shared" ref="B310:B312" si="246">VLOOKUP(A310,JADWAL,4,FALSE)</f>
        <v>TESIS</v>
      </c>
      <c r="C310" s="58" t="str">
        <f t="shared" ref="C310:C312" si="247">VLOOKUP(A310,JADWAL,2,FALSE)</f>
        <v>MPI - 2A</v>
      </c>
      <c r="D310" s="58" t="str">
        <f t="shared" ref="D310:D312" si="248">VLOOKUP(A310,JADWAL,9,FALSE)</f>
        <v>Kamis</v>
      </c>
      <c r="E310" s="58" t="str">
        <f t="shared" ref="E310:E312" si="249">VLOOKUP(A310,JADWAL,10,FALSE)</f>
        <v>15.45 - 17.45</v>
      </c>
      <c r="F310" s="59" t="str">
        <f t="shared" ref="F310:F312" si="250">VLOOKUP(A310,JADWAL,11,FALSE)</f>
        <v>R12</v>
      </c>
      <c r="G310" s="57" t="s">
        <v>519</v>
      </c>
      <c r="H310" s="68" t="str">
        <f t="shared" ref="H310:H312" si="251">VLOOKUP(A310,JADWAL,7,FALSE)</f>
        <v>Kaprodi</v>
      </c>
    </row>
    <row r="311" spans="1:8" ht="48">
      <c r="A311" s="33">
        <v>33</v>
      </c>
      <c r="B311" s="21" t="str">
        <f t="shared" si="246"/>
        <v>Pengembangan Sumber Belajar dan Media Pembelajaran PAI</v>
      </c>
      <c r="C311" s="22" t="str">
        <f t="shared" si="247"/>
        <v>PAI - 2C</v>
      </c>
      <c r="D311" s="22" t="str">
        <f t="shared" si="248"/>
        <v>Jumat</v>
      </c>
      <c r="E311" s="821" t="str">
        <f t="shared" si="249"/>
        <v>18:30 - 20:30</v>
      </c>
      <c r="F311" s="29" t="str">
        <f t="shared" si="250"/>
        <v>R23</v>
      </c>
      <c r="G311" t="s">
        <v>338</v>
      </c>
      <c r="H311" s="30" t="str">
        <f t="shared" si="251"/>
        <v>Dr. H. Moh. Sahlan, M.Ag.</v>
      </c>
    </row>
    <row r="312" spans="1:8" ht="36">
      <c r="A312" s="33">
        <v>38</v>
      </c>
      <c r="B312" s="25" t="str">
        <f t="shared" si="246"/>
        <v>SEJARAH SOSIAL PEMIKIRAN HUKUM ISLAM</v>
      </c>
      <c r="C312" s="26" t="str">
        <f t="shared" si="247"/>
        <v>HK - 2A</v>
      </c>
      <c r="D312" s="26" t="str">
        <f t="shared" si="248"/>
        <v>Jumat</v>
      </c>
      <c r="E312" s="823" t="str">
        <f t="shared" si="249"/>
        <v>15.45 - 17.45</v>
      </c>
      <c r="F312" s="31" t="str">
        <f t="shared" si="250"/>
        <v>R16</v>
      </c>
      <c r="G312" t="s">
        <v>169</v>
      </c>
      <c r="H312" s="32" t="str">
        <f t="shared" si="251"/>
        <v>Dr. H. Ahmad Junaidi, M.Ag.</v>
      </c>
    </row>
    <row r="314" spans="1:8">
      <c r="A314" s="7" t="s">
        <v>324</v>
      </c>
      <c r="B314" s="8" t="s">
        <v>366</v>
      </c>
      <c r="F314" s="9"/>
      <c r="G314" s="10"/>
    </row>
    <row r="315" spans="1:8" ht="14.25" customHeight="1">
      <c r="A315" s="11" t="s">
        <v>325</v>
      </c>
      <c r="B315" s="12" t="s">
        <v>326</v>
      </c>
      <c r="C315" s="12" t="s">
        <v>327</v>
      </c>
      <c r="D315" s="12" t="s">
        <v>328</v>
      </c>
      <c r="E315" s="12" t="s">
        <v>329</v>
      </c>
      <c r="F315" s="12" t="s">
        <v>330</v>
      </c>
      <c r="G315" s="912" t="s">
        <v>331</v>
      </c>
      <c r="H315" s="913"/>
    </row>
    <row r="316" spans="1:8">
      <c r="A316" s="33">
        <v>16</v>
      </c>
      <c r="B316" s="36" t="str">
        <f t="shared" ref="B316:B317" si="252">VLOOKUP(A316,JADWAL,4,FALSE)</f>
        <v>TESIS</v>
      </c>
      <c r="C316" s="36" t="str">
        <f t="shared" ref="C316:C317" si="253">VLOOKUP(A316,JADWAL,2,FALSE)</f>
        <v>MPI - 2A</v>
      </c>
      <c r="D316" s="36" t="str">
        <f t="shared" ref="D316:D317" si="254">VLOOKUP(A316,JADWAL,9,FALSE)</f>
        <v>Kamis</v>
      </c>
      <c r="E316" s="36" t="str">
        <f t="shared" ref="E316:E317" si="255">VLOOKUP(A316,JADWAL,10,FALSE)</f>
        <v>15.45 - 17.45</v>
      </c>
      <c r="F316" s="37" t="str">
        <f t="shared" ref="F316:F317" si="256">VLOOKUP(A316,JADWAL,11,FALSE)</f>
        <v>R12</v>
      </c>
      <c r="G316" s="38" t="str">
        <f t="shared" ref="G316:G317" si="257">VLOOKUP(A316,JADWAL,6,FALSE)</f>
        <v>Kaprodi</v>
      </c>
      <c r="H316" s="39" t="str">
        <f t="shared" ref="H316:H317" si="258">VLOOKUP(A316,JADWAL,7,FALSE)</f>
        <v>Kaprodi</v>
      </c>
    </row>
    <row r="317" spans="1:8">
      <c r="A317" s="33">
        <v>115</v>
      </c>
      <c r="B317" s="46" t="e">
        <f t="shared" si="252"/>
        <v>#N/A</v>
      </c>
      <c r="C317" s="46" t="e">
        <f t="shared" si="253"/>
        <v>#N/A</v>
      </c>
      <c r="D317" s="46" t="e">
        <f t="shared" si="254"/>
        <v>#N/A</v>
      </c>
      <c r="E317" s="46" t="e">
        <f t="shared" si="255"/>
        <v>#N/A</v>
      </c>
      <c r="F317" s="47" t="e">
        <f t="shared" si="256"/>
        <v>#N/A</v>
      </c>
      <c r="G317" s="69" t="e">
        <f t="shared" si="257"/>
        <v>#N/A</v>
      </c>
      <c r="H317" s="70" t="e">
        <f t="shared" si="258"/>
        <v>#N/A</v>
      </c>
    </row>
    <row r="318" spans="1:8" ht="9" customHeight="1"/>
    <row r="319" spans="1:8">
      <c r="A319" s="7" t="s">
        <v>324</v>
      </c>
      <c r="B319" s="8" t="s">
        <v>351</v>
      </c>
      <c r="F319" s="9"/>
      <c r="G319" s="10"/>
    </row>
    <row r="320" spans="1:8" ht="14.25" customHeight="1">
      <c r="A320" s="11" t="s">
        <v>325</v>
      </c>
      <c r="B320" s="12" t="s">
        <v>326</v>
      </c>
      <c r="C320" s="12" t="s">
        <v>327</v>
      </c>
      <c r="D320" s="12" t="s">
        <v>328</v>
      </c>
      <c r="E320" s="12" t="s">
        <v>329</v>
      </c>
      <c r="F320" s="12" t="s">
        <v>330</v>
      </c>
      <c r="G320" s="912" t="s">
        <v>331</v>
      </c>
      <c r="H320" s="913"/>
    </row>
    <row r="321" spans="1:8" ht="20.25" customHeight="1">
      <c r="A321" s="33">
        <v>92</v>
      </c>
      <c r="B321" s="16" t="e">
        <f t="shared" ref="B321:B324" si="259">VLOOKUP(A321,JADWAL,4,FALSE)</f>
        <v>#N/A</v>
      </c>
      <c r="C321" s="17" t="e">
        <f t="shared" ref="C321:C324" si="260">VLOOKUP(A321,JADWAL,2,FALSE)</f>
        <v>#N/A</v>
      </c>
      <c r="D321" s="17" t="e">
        <f t="shared" ref="D321:D324" si="261">VLOOKUP(A321,JADWAL,9,FALSE)</f>
        <v>#N/A</v>
      </c>
      <c r="E321" s="17" t="e">
        <f t="shared" ref="E321:E324" si="262">VLOOKUP(A321,JADWAL,10,FALSE)</f>
        <v>#N/A</v>
      </c>
      <c r="F321" s="18" t="e">
        <f t="shared" ref="F321:F324" si="263">VLOOKUP(A321,JADWAL,11,FALSE)</f>
        <v>#N/A</v>
      </c>
      <c r="G321" s="16" t="e">
        <f t="shared" ref="G321:G324" si="264">VLOOKUP(A321,JADWAL,6,FALSE)</f>
        <v>#N/A</v>
      </c>
      <c r="H321" s="34" t="e">
        <f t="shared" ref="H321:H324" si="265">VLOOKUP(A321,JADWAL,7,FALSE)</f>
        <v>#N/A</v>
      </c>
    </row>
    <row r="322" spans="1:8">
      <c r="A322" s="33">
        <v>96</v>
      </c>
      <c r="B322" s="21" t="e">
        <f t="shared" si="259"/>
        <v>#N/A</v>
      </c>
      <c r="C322" s="22" t="e">
        <f t="shared" si="260"/>
        <v>#N/A</v>
      </c>
      <c r="D322" s="22" t="e">
        <f t="shared" si="261"/>
        <v>#N/A</v>
      </c>
      <c r="E322" s="22" t="e">
        <f t="shared" si="262"/>
        <v>#N/A</v>
      </c>
      <c r="F322" s="29" t="e">
        <f t="shared" si="263"/>
        <v>#N/A</v>
      </c>
      <c r="G322" s="21" t="e">
        <f t="shared" si="264"/>
        <v>#N/A</v>
      </c>
      <c r="H322" s="30" t="e">
        <f t="shared" si="265"/>
        <v>#N/A</v>
      </c>
    </row>
    <row r="323" spans="1:8">
      <c r="A323" s="33">
        <v>106</v>
      </c>
      <c r="B323" s="21" t="e">
        <f t="shared" si="259"/>
        <v>#N/A</v>
      </c>
      <c r="C323" s="22" t="e">
        <f t="shared" si="260"/>
        <v>#N/A</v>
      </c>
      <c r="D323" s="22" t="e">
        <f t="shared" si="261"/>
        <v>#N/A</v>
      </c>
      <c r="E323" s="22" t="e">
        <f t="shared" si="262"/>
        <v>#N/A</v>
      </c>
      <c r="F323" s="29" t="e">
        <f t="shared" si="263"/>
        <v>#N/A</v>
      </c>
      <c r="G323" s="21" t="e">
        <f t="shared" si="264"/>
        <v>#N/A</v>
      </c>
      <c r="H323" s="30" t="e">
        <f t="shared" si="265"/>
        <v>#N/A</v>
      </c>
    </row>
    <row r="324" spans="1:8">
      <c r="A324" s="33">
        <v>106</v>
      </c>
      <c r="B324" s="25" t="e">
        <f t="shared" si="259"/>
        <v>#N/A</v>
      </c>
      <c r="C324" s="26" t="e">
        <f t="shared" si="260"/>
        <v>#N/A</v>
      </c>
      <c r="D324" s="26" t="e">
        <f t="shared" si="261"/>
        <v>#N/A</v>
      </c>
      <c r="E324" s="26" t="e">
        <f t="shared" si="262"/>
        <v>#N/A</v>
      </c>
      <c r="F324" s="31" t="e">
        <f t="shared" si="263"/>
        <v>#N/A</v>
      </c>
      <c r="G324" s="25" t="e">
        <f t="shared" si="264"/>
        <v>#N/A</v>
      </c>
      <c r="H324" s="32" t="e">
        <f t="shared" si="265"/>
        <v>#N/A</v>
      </c>
    </row>
    <row r="325" spans="1:8" ht="9" customHeight="1"/>
    <row r="326" spans="1:8">
      <c r="A326" s="7" t="s">
        <v>324</v>
      </c>
      <c r="B326" s="8" t="s">
        <v>367</v>
      </c>
      <c r="F326" s="9"/>
      <c r="G326" s="10"/>
    </row>
    <row r="327" spans="1:8" ht="14.25" customHeight="1">
      <c r="A327" s="11" t="s">
        <v>325</v>
      </c>
      <c r="B327" s="12" t="s">
        <v>326</v>
      </c>
      <c r="C327" s="12" t="s">
        <v>327</v>
      </c>
      <c r="D327" s="12" t="s">
        <v>328</v>
      </c>
      <c r="E327" s="12" t="s">
        <v>329</v>
      </c>
      <c r="F327" s="12" t="s">
        <v>330</v>
      </c>
      <c r="G327" s="912" t="s">
        <v>331</v>
      </c>
      <c r="H327" s="913"/>
    </row>
    <row r="328" spans="1:8" ht="15" customHeight="1">
      <c r="A328" s="33">
        <v>31</v>
      </c>
      <c r="B328" s="17" t="str">
        <f t="shared" ref="B328:B331" si="266">VLOOKUP(A328,JADWAL,4,FALSE)</f>
        <v>Kepemimpinan Pendidikan Islam</v>
      </c>
      <c r="C328" s="17" t="str">
        <f t="shared" ref="C328:C331" si="267">VLOOKUP(A328,JADWAL,2,FALSE)</f>
        <v>PAI - 2C</v>
      </c>
      <c r="D328" s="17" t="str">
        <f t="shared" ref="D328:D331" si="268">VLOOKUP(A328,JADWAL,9,FALSE)</f>
        <v>Jumat</v>
      </c>
      <c r="E328" s="822" t="str">
        <f t="shared" ref="E328:E331" si="269">VLOOKUP(A328,JADWAL,10,FALSE)</f>
        <v>13:30 - 15:30</v>
      </c>
      <c r="F328" s="18" t="str">
        <f t="shared" ref="F328:F331" si="270">VLOOKUP(A328,JADWAL,11,FALSE)</f>
        <v>R23</v>
      </c>
      <c r="G328" s="16" t="str">
        <f t="shared" ref="G328:G331" si="271">VLOOKUP(A328,JADWAL,6,FALSE)</f>
        <v>Prof. Dr. H. Moh. Khusnuridlo, M.Pd.</v>
      </c>
      <c r="H328" s="34" t="str">
        <f t="shared" ref="H328:H331" si="272">VLOOKUP(A328,JADWAL,7,FALSE)</f>
        <v>Dr. H. Matkur, M.Pd.I.</v>
      </c>
    </row>
    <row r="329" spans="1:8">
      <c r="A329" s="33">
        <v>76</v>
      </c>
      <c r="B329" s="22" t="str">
        <f t="shared" si="266"/>
        <v>PENGEMBANGAN MEDIA PEMBELAJARAN BERDASARKAN ICT</v>
      </c>
      <c r="C329" s="22" t="str">
        <f t="shared" si="267"/>
        <v>PGMI - 2</v>
      </c>
      <c r="D329" s="22" t="str">
        <f t="shared" si="268"/>
        <v>Sabtu</v>
      </c>
      <c r="E329" s="821" t="str">
        <f t="shared" si="269"/>
        <v>10.15 - 12.15</v>
      </c>
      <c r="F329" s="29" t="str">
        <f t="shared" si="270"/>
        <v>R25</v>
      </c>
      <c r="G329" s="21" t="str">
        <f t="shared" si="271"/>
        <v>Dr. H. Mundir. M.Pd.</v>
      </c>
      <c r="H329" s="30" t="str">
        <f t="shared" si="272"/>
        <v>Dr. Andi Suhardi, M.Pd.</v>
      </c>
    </row>
    <row r="330" spans="1:8">
      <c r="A330" s="33">
        <v>109</v>
      </c>
      <c r="B330" s="22" t="e">
        <f t="shared" si="266"/>
        <v>#N/A</v>
      </c>
      <c r="C330" s="22" t="e">
        <f t="shared" si="267"/>
        <v>#N/A</v>
      </c>
      <c r="D330" s="22" t="e">
        <f t="shared" si="268"/>
        <v>#N/A</v>
      </c>
      <c r="E330" s="22" t="e">
        <f t="shared" si="269"/>
        <v>#N/A</v>
      </c>
      <c r="F330" s="29" t="e">
        <f t="shared" si="270"/>
        <v>#N/A</v>
      </c>
      <c r="G330" s="21" t="e">
        <f t="shared" si="271"/>
        <v>#N/A</v>
      </c>
      <c r="H330" s="30" t="e">
        <f t="shared" si="272"/>
        <v>#N/A</v>
      </c>
    </row>
    <row r="331" spans="1:8">
      <c r="A331" s="33">
        <v>128</v>
      </c>
      <c r="B331" s="26" t="e">
        <f t="shared" si="266"/>
        <v>#N/A</v>
      </c>
      <c r="C331" s="26" t="e">
        <f t="shared" si="267"/>
        <v>#N/A</v>
      </c>
      <c r="D331" s="26" t="e">
        <f t="shared" si="268"/>
        <v>#N/A</v>
      </c>
      <c r="E331" s="26" t="e">
        <f t="shared" si="269"/>
        <v>#N/A</v>
      </c>
      <c r="F331" s="31" t="e">
        <f t="shared" si="270"/>
        <v>#N/A</v>
      </c>
      <c r="G331" s="25" t="e">
        <f t="shared" si="271"/>
        <v>#N/A</v>
      </c>
      <c r="H331" s="32" t="e">
        <f t="shared" si="272"/>
        <v>#N/A</v>
      </c>
    </row>
    <row r="332" spans="1:8" ht="9" customHeight="1"/>
    <row r="333" spans="1:8">
      <c r="A333" s="7" t="s">
        <v>324</v>
      </c>
      <c r="B333" s="8" t="s">
        <v>368</v>
      </c>
      <c r="F333" s="9"/>
      <c r="G333" s="10"/>
    </row>
    <row r="334" spans="1:8" ht="14.25" customHeight="1">
      <c r="A334" s="11" t="s">
        <v>325</v>
      </c>
      <c r="B334" s="12" t="s">
        <v>326</v>
      </c>
      <c r="C334" s="12" t="s">
        <v>327</v>
      </c>
      <c r="D334" s="12" t="s">
        <v>328</v>
      </c>
      <c r="E334" s="12" t="s">
        <v>329</v>
      </c>
      <c r="F334" s="12" t="s">
        <v>330</v>
      </c>
      <c r="G334" s="912" t="s">
        <v>331</v>
      </c>
      <c r="H334" s="913"/>
    </row>
    <row r="335" spans="1:8" ht="14.25" customHeight="1">
      <c r="A335" s="33">
        <v>107</v>
      </c>
      <c r="B335" s="85" t="e">
        <f t="shared" ref="B335" si="273">VLOOKUP(A335,JADWAL,4,FALSE)</f>
        <v>#N/A</v>
      </c>
      <c r="C335" s="86" t="e">
        <f t="shared" ref="C335" si="274">VLOOKUP(A335,JADWAL,2,FALSE)</f>
        <v>#N/A</v>
      </c>
      <c r="D335" s="86" t="e">
        <f t="shared" ref="D335" si="275">VLOOKUP(A335,JADWAL,9,FALSE)</f>
        <v>#N/A</v>
      </c>
      <c r="E335" s="86" t="e">
        <f t="shared" ref="E335" si="276">VLOOKUP(A335,JADWAL,10,FALSE)</f>
        <v>#N/A</v>
      </c>
      <c r="F335" s="87" t="e">
        <f t="shared" ref="F335" si="277">VLOOKUP(A335,JADWAL,11,FALSE)</f>
        <v>#N/A</v>
      </c>
      <c r="G335" s="85" t="e">
        <f t="shared" ref="G335" si="278">VLOOKUP(A335,JADWAL,6,FALSE)</f>
        <v>#N/A</v>
      </c>
      <c r="H335" s="88" t="e">
        <f t="shared" ref="H335" si="279">VLOOKUP(A335,JADWAL,7,FALSE)</f>
        <v>#N/A</v>
      </c>
    </row>
    <row r="336" spans="1:8" ht="9" customHeight="1"/>
    <row r="337" spans="1:8">
      <c r="A337" s="7" t="s">
        <v>324</v>
      </c>
      <c r="B337" s="8" t="s">
        <v>369</v>
      </c>
      <c r="F337" s="9"/>
      <c r="G337" s="10"/>
    </row>
    <row r="338" spans="1:8" ht="14.25" customHeight="1">
      <c r="A338" s="11" t="s">
        <v>325</v>
      </c>
      <c r="B338" s="12" t="s">
        <v>326</v>
      </c>
      <c r="C338" s="12" t="s">
        <v>327</v>
      </c>
      <c r="D338" s="12" t="s">
        <v>328</v>
      </c>
      <c r="E338" s="12" t="s">
        <v>329</v>
      </c>
      <c r="F338" s="12" t="s">
        <v>330</v>
      </c>
      <c r="G338" s="912" t="s">
        <v>331</v>
      </c>
      <c r="H338" s="913"/>
    </row>
    <row r="339" spans="1:8" ht="12.75" customHeight="1">
      <c r="A339" s="33">
        <v>8</v>
      </c>
      <c r="B339" s="36" t="str">
        <f t="shared" ref="B339:B340" si="280">VLOOKUP(A339,JADWAL,4,FALSE)</f>
        <v>Perilaku Organisasi dan Kepemimpinan Pendidikan</v>
      </c>
      <c r="C339" s="36" t="str">
        <f t="shared" ref="C339:C340" si="281">VLOOKUP(A339,JADWAL,2,FALSE)</f>
        <v>MPI - 2B</v>
      </c>
      <c r="D339" s="36" t="str">
        <f t="shared" ref="D339:D340" si="282">VLOOKUP(A339,JADWAL,9,FALSE)</f>
        <v>Jumat</v>
      </c>
      <c r="E339" s="826" t="str">
        <f t="shared" ref="E339:E340" si="283">VLOOKUP(A339,JADWAL,10,FALSE)</f>
        <v>18.30 - 20.30</v>
      </c>
      <c r="F339" s="89" t="str">
        <f t="shared" ref="F339:F340" si="284">VLOOKUP(A339,JADWAL,11,FALSE)</f>
        <v>R11</v>
      </c>
      <c r="G339" s="35" t="str">
        <f t="shared" ref="G339:G340" si="285">VLOOKUP(A339,JADWAL,6,FALSE)</f>
        <v>Dr. H. Suhadi Winoto, M.Pd.</v>
      </c>
      <c r="H339" s="71" t="str">
        <f t="shared" ref="H339:H340" si="286">VLOOKUP(A339,JADWAL,7,FALSE)</f>
        <v>Dr. H. Zainuddin Alhaj Zaini, M.Pd.I.</v>
      </c>
    </row>
    <row r="340" spans="1:8" ht="24">
      <c r="A340" s="33">
        <v>42</v>
      </c>
      <c r="B340" s="46" t="str">
        <f t="shared" si="280"/>
        <v>PERADILAN AGAMA DI INDONESIA</v>
      </c>
      <c r="C340" s="46" t="str">
        <f t="shared" si="281"/>
        <v>HK - 2B</v>
      </c>
      <c r="D340" s="46" t="str">
        <f t="shared" si="282"/>
        <v>Jumat</v>
      </c>
      <c r="E340" s="828" t="str">
        <f t="shared" si="283"/>
        <v>13.30 - 15.30</v>
      </c>
      <c r="F340" s="47" t="str">
        <f t="shared" si="284"/>
        <v>RU22</v>
      </c>
      <c r="G340" s="45" t="str">
        <f t="shared" si="285"/>
        <v>Dr. Sri Lum'atus Sa’adah, M.H.I.</v>
      </c>
      <c r="H340" s="48" t="str">
        <f t="shared" si="286"/>
        <v>Dr. Muhammad Faisol, M.Ag</v>
      </c>
    </row>
    <row r="341" spans="1:8" ht="9" customHeight="1"/>
    <row r="342" spans="1:8">
      <c r="A342" s="7" t="s">
        <v>324</v>
      </c>
      <c r="B342" s="8" t="s">
        <v>370</v>
      </c>
      <c r="F342" s="9"/>
      <c r="G342" s="10"/>
    </row>
    <row r="343" spans="1:8" ht="14.25" customHeight="1">
      <c r="A343" s="11" t="s">
        <v>325</v>
      </c>
      <c r="B343" s="12" t="s">
        <v>326</v>
      </c>
      <c r="C343" s="12" t="s">
        <v>327</v>
      </c>
      <c r="D343" s="12" t="s">
        <v>328</v>
      </c>
      <c r="E343" s="12" t="s">
        <v>329</v>
      </c>
      <c r="F343" s="12" t="s">
        <v>330</v>
      </c>
      <c r="G343" s="912" t="s">
        <v>331</v>
      </c>
      <c r="H343" s="913"/>
    </row>
    <row r="344" spans="1:8" s="1" customFormat="1" ht="23.25" customHeight="1">
      <c r="A344" s="90">
        <v>6</v>
      </c>
      <c r="B344" s="91" t="str">
        <f t="shared" ref="B344:B345" si="287">VLOOKUP(A344,JADWAL,4,FALSE)</f>
        <v>Manajemen Sumber Daya Pendidikan dan Tenaga Kependidikan</v>
      </c>
      <c r="C344" s="91" t="str">
        <f t="shared" ref="C344:C345" si="288">VLOOKUP(A344,JADWAL,2,FALSE)</f>
        <v>MPI - 2B</v>
      </c>
      <c r="D344" s="91" t="str">
        <f t="shared" ref="D344:D345" si="289">VLOOKUP(A344,JADWAL,9,FALSE)</f>
        <v>Jumat</v>
      </c>
      <c r="E344" s="831" t="str">
        <f t="shared" ref="E344:E345" si="290">VLOOKUP(A344,JADWAL,10,FALSE)</f>
        <v>13.30 - 15.30</v>
      </c>
      <c r="F344" s="92" t="str">
        <f t="shared" ref="F344:F345" si="291">VLOOKUP(A344,JADWAL,11,FALSE)</f>
        <v>R11</v>
      </c>
      <c r="G344" s="91" t="str">
        <f t="shared" ref="G344:G345" si="292">VLOOKUP(A344,JADWAL,6,FALSE)</f>
        <v>Prof. Dr. H. Babun Suharto, SE., MM.</v>
      </c>
      <c r="H344" s="93" t="str">
        <f t="shared" ref="H344:H345" si="293">VLOOKUP(A344,JADWAL,7,FALSE)</f>
        <v>Dr. H. Sofyan Tsauri, MM.</v>
      </c>
    </row>
    <row r="345" spans="1:8" s="1" customFormat="1">
      <c r="A345" s="90">
        <v>115</v>
      </c>
      <c r="B345" s="45" t="e">
        <f t="shared" si="287"/>
        <v>#N/A</v>
      </c>
      <c r="C345" s="45" t="e">
        <f t="shared" si="288"/>
        <v>#N/A</v>
      </c>
      <c r="D345" s="45" t="e">
        <f t="shared" si="289"/>
        <v>#N/A</v>
      </c>
      <c r="E345" s="45" t="e">
        <f t="shared" si="290"/>
        <v>#N/A</v>
      </c>
      <c r="F345" s="94" t="e">
        <f t="shared" si="291"/>
        <v>#N/A</v>
      </c>
      <c r="G345" s="45" t="e">
        <f t="shared" si="292"/>
        <v>#N/A</v>
      </c>
      <c r="H345" s="48" t="e">
        <f t="shared" si="293"/>
        <v>#N/A</v>
      </c>
    </row>
    <row r="346" spans="1:8" ht="9" customHeight="1"/>
    <row r="347" spans="1:8">
      <c r="A347" s="7" t="s">
        <v>324</v>
      </c>
      <c r="B347" s="8" t="s">
        <v>371</v>
      </c>
      <c r="F347" s="9"/>
      <c r="G347" s="10"/>
    </row>
    <row r="348" spans="1:8" ht="14.25" customHeight="1">
      <c r="A348" s="11" t="s">
        <v>325</v>
      </c>
      <c r="B348" s="12" t="s">
        <v>326</v>
      </c>
      <c r="C348" s="12" t="s">
        <v>327</v>
      </c>
      <c r="D348" s="12" t="s">
        <v>328</v>
      </c>
      <c r="E348" s="12" t="s">
        <v>329</v>
      </c>
      <c r="F348" s="12" t="s">
        <v>330</v>
      </c>
      <c r="G348" s="912" t="s">
        <v>331</v>
      </c>
      <c r="H348" s="913"/>
    </row>
    <row r="349" spans="1:8">
      <c r="A349" s="33">
        <v>45</v>
      </c>
      <c r="B349" s="36" t="str">
        <f t="shared" ref="B349:B350" si="294">VLOOKUP(A349,JADWAL,4,FALSE)</f>
        <v>APLIKASI QAWAID FIQHIYYAH DALAM ISTINBATH HUKUM</v>
      </c>
      <c r="C349" s="36" t="str">
        <f t="shared" ref="C349:C350" si="295">VLOOKUP(A349,JADWAL,2,FALSE)</f>
        <v>HK - 2B</v>
      </c>
      <c r="D349" s="36" t="str">
        <f t="shared" ref="D349:D350" si="296">VLOOKUP(A349,JADWAL,9,FALSE)</f>
        <v>Sabtu</v>
      </c>
      <c r="E349" s="826" t="str">
        <f t="shared" ref="E349:E350" si="297">VLOOKUP(A349,JADWAL,10,FALSE)</f>
        <v>08.00 - 10.00</v>
      </c>
      <c r="F349" s="37" t="str">
        <f t="shared" ref="F349:F350" si="298">VLOOKUP(A349,JADWAL,11,FALSE)</f>
        <v>RU22</v>
      </c>
      <c r="G349" s="35" t="str">
        <f t="shared" ref="G349:G350" si="299">VLOOKUP(A349,JADWAL,6,FALSE)</f>
        <v>Dr. H. Sutrisno, M.H.I.</v>
      </c>
      <c r="H349" s="71" t="str">
        <f t="shared" ref="H349:H350" si="300">VLOOKUP(A349,JADWAL,7,FALSE)</f>
        <v>Dr. Ishaq, M.Ag.</v>
      </c>
    </row>
    <row r="350" spans="1:8">
      <c r="A350" s="33">
        <v>111</v>
      </c>
      <c r="B350" s="46" t="e">
        <f t="shared" si="294"/>
        <v>#N/A</v>
      </c>
      <c r="C350" s="46" t="e">
        <f t="shared" si="295"/>
        <v>#N/A</v>
      </c>
      <c r="D350" s="46" t="e">
        <f t="shared" si="296"/>
        <v>#N/A</v>
      </c>
      <c r="E350" s="46" t="e">
        <f t="shared" si="297"/>
        <v>#N/A</v>
      </c>
      <c r="F350" s="47" t="e">
        <f t="shared" si="298"/>
        <v>#N/A</v>
      </c>
      <c r="G350" s="45" t="e">
        <f t="shared" si="299"/>
        <v>#N/A</v>
      </c>
      <c r="H350" s="48" t="e">
        <f t="shared" si="300"/>
        <v>#N/A</v>
      </c>
    </row>
    <row r="351" spans="1:8" ht="9" customHeight="1"/>
    <row r="352" spans="1:8">
      <c r="A352" s="7" t="s">
        <v>324</v>
      </c>
      <c r="B352" s="8" t="s">
        <v>372</v>
      </c>
      <c r="F352" s="9"/>
      <c r="G352" s="10"/>
    </row>
    <row r="353" spans="1:8" ht="14.25" customHeight="1">
      <c r="A353" s="11" t="s">
        <v>325</v>
      </c>
      <c r="B353" s="12" t="s">
        <v>326</v>
      </c>
      <c r="C353" s="12" t="s">
        <v>327</v>
      </c>
      <c r="D353" s="12" t="s">
        <v>328</v>
      </c>
      <c r="E353" s="12" t="s">
        <v>329</v>
      </c>
      <c r="F353" s="12" t="s">
        <v>330</v>
      </c>
      <c r="G353" s="912" t="s">
        <v>331</v>
      </c>
      <c r="H353" s="913"/>
    </row>
    <row r="354" spans="1:8" s="1" customFormat="1">
      <c r="A354" s="90">
        <v>22</v>
      </c>
      <c r="B354" s="36" t="str">
        <f t="shared" ref="B354:B356" si="301">VLOOKUP(A354,JADWAL,4,FALSE)</f>
        <v>Pengembangan Sumber Belajar dan Media Pembelajaran PAI</v>
      </c>
      <c r="C354" s="36" t="str">
        <f t="shared" ref="C354:C356" si="302">VLOOKUP(A354,JADWAL,2,FALSE)</f>
        <v>PAI - 2A</v>
      </c>
      <c r="D354" s="36" t="str">
        <f t="shared" ref="D354:D356" si="303">VLOOKUP(A354,JADWAL,9,FALSE)</f>
        <v>Rabu</v>
      </c>
      <c r="E354" s="826" t="str">
        <f t="shared" ref="E354:E356" si="304">VLOOKUP(A354,JADWAL,10,FALSE)</f>
        <v>15:45 - 17:45</v>
      </c>
      <c r="F354" s="37" t="str">
        <f t="shared" ref="F354:F356" si="305">VLOOKUP(A354,JADWAL,11,FALSE)</f>
        <v>R15</v>
      </c>
      <c r="G354" s="36" t="str">
        <f t="shared" ref="G354:G356" si="306">VLOOKUP(A354,JADWAL,6,FALSE)</f>
        <v>Dr. Mashudi, M.Pd.</v>
      </c>
      <c r="H354" s="95" t="str">
        <f t="shared" ref="H354:H356" si="307">VLOOKUP(A354,JADWAL,7,FALSE)</f>
        <v>Dr. H. Moh. Sahlan, M.Ag.</v>
      </c>
    </row>
    <row r="355" spans="1:8" s="1" customFormat="1">
      <c r="A355" s="90">
        <v>26</v>
      </c>
      <c r="B355" s="41" t="str">
        <f t="shared" si="301"/>
        <v>Pengembangan Sumber Belajar dan Media Pembelajaran PAI</v>
      </c>
      <c r="C355" s="41" t="str">
        <f t="shared" si="302"/>
        <v>PAI - 2B</v>
      </c>
      <c r="D355" s="41" t="str">
        <f t="shared" si="303"/>
        <v>Jumat</v>
      </c>
      <c r="E355" s="827" t="str">
        <f t="shared" si="304"/>
        <v>15:45 - 17:45</v>
      </c>
      <c r="F355" s="42" t="str">
        <f t="shared" si="305"/>
        <v>R14</v>
      </c>
      <c r="G355" s="41" t="str">
        <f t="shared" si="306"/>
        <v>Dr. Mashudi, M.Pd.</v>
      </c>
      <c r="H355" s="96" t="str">
        <f t="shared" si="307"/>
        <v>Dr. H. Moh. Sahlan, M.Ag.</v>
      </c>
    </row>
    <row r="356" spans="1:8" s="1" customFormat="1">
      <c r="A356" s="90">
        <v>116</v>
      </c>
      <c r="B356" s="46" t="e">
        <f t="shared" si="301"/>
        <v>#N/A</v>
      </c>
      <c r="C356" s="46" t="e">
        <f t="shared" si="302"/>
        <v>#N/A</v>
      </c>
      <c r="D356" s="46" t="e">
        <f t="shared" si="303"/>
        <v>#N/A</v>
      </c>
      <c r="E356" s="46" t="e">
        <f t="shared" si="304"/>
        <v>#N/A</v>
      </c>
      <c r="F356" s="47" t="e">
        <f t="shared" si="305"/>
        <v>#N/A</v>
      </c>
      <c r="G356" s="46" t="e">
        <f t="shared" si="306"/>
        <v>#N/A</v>
      </c>
      <c r="H356" s="97" t="e">
        <f t="shared" si="307"/>
        <v>#N/A</v>
      </c>
    </row>
    <row r="357" spans="1:8" ht="9" customHeight="1"/>
    <row r="358" spans="1:8">
      <c r="A358" s="7" t="s">
        <v>324</v>
      </c>
      <c r="B358" s="8" t="s">
        <v>373</v>
      </c>
      <c r="F358" s="9"/>
      <c r="G358" s="10"/>
    </row>
    <row r="359" spans="1:8" ht="14.25" customHeight="1">
      <c r="A359" s="11" t="s">
        <v>325</v>
      </c>
      <c r="B359" s="12" t="s">
        <v>326</v>
      </c>
      <c r="C359" s="12" t="s">
        <v>327</v>
      </c>
      <c r="D359" s="12" t="s">
        <v>328</v>
      </c>
      <c r="E359" s="12" t="s">
        <v>329</v>
      </c>
      <c r="F359" s="12" t="s">
        <v>330</v>
      </c>
      <c r="G359" s="13" t="s">
        <v>331</v>
      </c>
      <c r="H359" s="14"/>
    </row>
    <row r="360" spans="1:8" ht="13.5" customHeight="1">
      <c r="A360" s="33">
        <v>4</v>
      </c>
      <c r="B360" s="17" t="str">
        <f t="shared" ref="B360:B361" si="308">VLOOKUP(A360,JADWAL,4,FALSE)</f>
        <v>Studi Hadits</v>
      </c>
      <c r="C360" s="17" t="str">
        <f t="shared" ref="C360:C361" si="309">VLOOKUP(A360,JADWAL,2,FALSE)</f>
        <v>MPI - 2A</v>
      </c>
      <c r="D360" s="17" t="str">
        <f t="shared" ref="D360:D361" si="310">VLOOKUP(A360,JADWAL,9,FALSE)</f>
        <v>Rabu</v>
      </c>
      <c r="E360" s="822" t="str">
        <f t="shared" ref="E360:E361" si="311">VLOOKUP(A360,JADWAL,10,FALSE)</f>
        <v>15.45 - 17.45</v>
      </c>
      <c r="F360" s="18" t="str">
        <f t="shared" ref="F360:F361" si="312">VLOOKUP(A360,JADWAL,11,FALSE)</f>
        <v>R16</v>
      </c>
      <c r="G360" s="16" t="str">
        <f t="shared" ref="G360:G361" si="313">VLOOKUP(A360,JADWAL,6,FALSE)</f>
        <v>Prof. Dr. H. Mahjuddin, M.Pd.I.</v>
      </c>
      <c r="H360" s="34" t="str">
        <f t="shared" ref="H360:H361" si="314">VLOOKUP(A360,JADWAL,7,FALSE)</f>
        <v>Dr. H. Aminullah, M.Ag.</v>
      </c>
    </row>
    <row r="361" spans="1:8" ht="24">
      <c r="A361" s="33">
        <v>7</v>
      </c>
      <c r="B361" s="26" t="str">
        <f t="shared" si="308"/>
        <v>Studi Hadits</v>
      </c>
      <c r="C361" s="26" t="str">
        <f t="shared" si="309"/>
        <v>MPI - 2B</v>
      </c>
      <c r="D361" s="26" t="str">
        <f t="shared" si="310"/>
        <v>Jumat</v>
      </c>
      <c r="E361" s="823" t="str">
        <f t="shared" si="311"/>
        <v>15.45 - 17.45</v>
      </c>
      <c r="F361" s="31" t="str">
        <f t="shared" si="312"/>
        <v>R11</v>
      </c>
      <c r="G361" s="25" t="str">
        <f t="shared" si="313"/>
        <v>Prof. Dr. H. Mahjuddin, M.Pd.I.</v>
      </c>
      <c r="H361" s="32" t="str">
        <f t="shared" si="314"/>
        <v>Prof. Dr. M. Noor Harisuddin, M.Fil.I.</v>
      </c>
    </row>
    <row r="362" spans="1:8" ht="9" customHeight="1"/>
    <row r="363" spans="1:8">
      <c r="A363" s="7" t="s">
        <v>324</v>
      </c>
      <c r="B363" s="8" t="s">
        <v>374</v>
      </c>
      <c r="F363" s="9"/>
      <c r="G363" s="10"/>
    </row>
    <row r="364" spans="1:8" ht="14.25" customHeight="1">
      <c r="A364" s="11" t="s">
        <v>325</v>
      </c>
      <c r="B364" s="12" t="s">
        <v>326</v>
      </c>
      <c r="C364" s="12" t="s">
        <v>327</v>
      </c>
      <c r="D364" s="12" t="s">
        <v>328</v>
      </c>
      <c r="E364" s="12" t="s">
        <v>329</v>
      </c>
      <c r="F364" s="12" t="s">
        <v>330</v>
      </c>
      <c r="G364" s="13" t="s">
        <v>331</v>
      </c>
      <c r="H364" s="14"/>
    </row>
    <row r="365" spans="1:8" s="1" customFormat="1" ht="18" customHeight="1">
      <c r="A365" s="90">
        <v>88</v>
      </c>
      <c r="B365" s="35" t="str">
        <f t="shared" ref="B365:B368" si="315">VLOOKUP(A365,JADWAL,4,FALSE)</f>
        <v>Analisis Kebijakan Pendidikan Islam</v>
      </c>
      <c r="C365" s="36" t="str">
        <f t="shared" ref="C365:C368" si="316">VLOOKUP(A365,JADWAL,2,FALSE)</f>
        <v>MPI3 - 2A</v>
      </c>
      <c r="D365" s="36" t="str">
        <f t="shared" ref="D365:D368" si="317">VLOOKUP(A365,JADWAL,9,FALSE)</f>
        <v>Sabtu</v>
      </c>
      <c r="E365" s="826" t="str">
        <f t="shared" ref="E365:E368" si="318">VLOOKUP(A365,JADWAL,10,FALSE)</f>
        <v>08.00 - 10.00</v>
      </c>
      <c r="F365" s="98" t="str">
        <f t="shared" ref="F365:F368" si="319">VLOOKUP(A365,JADWAL,11,FALSE)</f>
        <v>RS3 - 2</v>
      </c>
      <c r="G365" s="43" t="str">
        <f t="shared" ref="G365:G368" si="320">VLOOKUP(A365,JADWAL,6,FALSE)</f>
        <v>Prof. Dr. H. Abd. Halim Soebahar, M.A.</v>
      </c>
      <c r="H365" s="44" t="str">
        <f t="shared" ref="H365" si="321">VLOOKUP(A365,JADWAL,7,FALSE)</f>
        <v>Dr. Hj. St. Rodliyah, M.Pd.</v>
      </c>
    </row>
    <row r="366" spans="1:8" s="1" customFormat="1">
      <c r="A366" s="90">
        <v>91</v>
      </c>
      <c r="B366" s="40" t="e">
        <f t="shared" si="315"/>
        <v>#N/A</v>
      </c>
      <c r="C366" s="41" t="e">
        <f t="shared" si="316"/>
        <v>#N/A</v>
      </c>
      <c r="D366" s="41" t="e">
        <f t="shared" si="317"/>
        <v>#N/A</v>
      </c>
      <c r="E366" s="41" t="e">
        <f t="shared" si="318"/>
        <v>#N/A</v>
      </c>
      <c r="F366" s="42" t="e">
        <f t="shared" si="319"/>
        <v>#N/A</v>
      </c>
      <c r="G366" s="40" t="e">
        <f t="shared" si="320"/>
        <v>#N/A</v>
      </c>
      <c r="H366" s="72" t="e">
        <f>VLOOKUP(A366,JADWAL,7,FALSE)</f>
        <v>#N/A</v>
      </c>
    </row>
    <row r="367" spans="1:8" s="1" customFormat="1">
      <c r="A367" s="90">
        <v>93</v>
      </c>
      <c r="B367" s="40" t="e">
        <f t="shared" si="315"/>
        <v>#N/A</v>
      </c>
      <c r="C367" s="41" t="e">
        <f t="shared" si="316"/>
        <v>#N/A</v>
      </c>
      <c r="D367" s="41" t="e">
        <f t="shared" si="317"/>
        <v>#N/A</v>
      </c>
      <c r="E367" s="41" t="e">
        <f t="shared" si="318"/>
        <v>#N/A</v>
      </c>
      <c r="F367" s="42" t="e">
        <f t="shared" si="319"/>
        <v>#N/A</v>
      </c>
      <c r="G367" s="40" t="e">
        <f t="shared" si="320"/>
        <v>#N/A</v>
      </c>
      <c r="H367" s="72" t="e">
        <f>VLOOKUP(A367,JADWAL,7,FALSE)</f>
        <v>#N/A</v>
      </c>
    </row>
    <row r="368" spans="1:8" s="1" customFormat="1">
      <c r="A368" s="90">
        <v>98</v>
      </c>
      <c r="B368" s="45" t="e">
        <f t="shared" si="315"/>
        <v>#N/A</v>
      </c>
      <c r="C368" s="46" t="e">
        <f t="shared" si="316"/>
        <v>#N/A</v>
      </c>
      <c r="D368" s="46" t="e">
        <f t="shared" si="317"/>
        <v>#N/A</v>
      </c>
      <c r="E368" s="46" t="e">
        <f t="shared" si="318"/>
        <v>#N/A</v>
      </c>
      <c r="F368" s="47" t="e">
        <f t="shared" si="319"/>
        <v>#N/A</v>
      </c>
      <c r="G368" s="69" t="e">
        <f t="shared" si="320"/>
        <v>#N/A</v>
      </c>
      <c r="H368" s="70" t="e">
        <f t="shared" ref="H368" si="322">VLOOKUP(A368,JADWAL,7,FALSE)</f>
        <v>#N/A</v>
      </c>
    </row>
    <row r="369" spans="1:8" ht="9" customHeight="1"/>
    <row r="370" spans="1:8" ht="9" customHeight="1"/>
    <row r="371" spans="1:8">
      <c r="A371" s="7" t="s">
        <v>324</v>
      </c>
      <c r="B371" s="8" t="s">
        <v>375</v>
      </c>
      <c r="F371" s="9"/>
      <c r="G371" s="10"/>
    </row>
    <row r="372" spans="1:8" ht="14.25" customHeight="1">
      <c r="A372" s="11" t="s">
        <v>325</v>
      </c>
      <c r="B372" s="12" t="s">
        <v>326</v>
      </c>
      <c r="C372" s="12" t="s">
        <v>327</v>
      </c>
      <c r="D372" s="12" t="s">
        <v>328</v>
      </c>
      <c r="E372" s="12" t="s">
        <v>329</v>
      </c>
      <c r="F372" s="12" t="s">
        <v>330</v>
      </c>
      <c r="G372" s="13" t="s">
        <v>331</v>
      </c>
      <c r="H372" s="14"/>
    </row>
    <row r="373" spans="1:8">
      <c r="A373" s="33">
        <v>50</v>
      </c>
      <c r="B373" s="17" t="str">
        <f t="shared" ref="B373" si="323">VLOOKUP(A373,JADWAL,4,FALSE)</f>
        <v>Mikro Ekonomi Islam</v>
      </c>
      <c r="C373" s="17" t="str">
        <f t="shared" ref="C373" si="324">VLOOKUP(A373,JADWAL,2,FALSE)</f>
        <v>ES - 2A</v>
      </c>
      <c r="D373" s="17" t="str">
        <f t="shared" ref="D373:D374" si="325">VLOOKUP(A373,JADWAL,9,FALSE)</f>
        <v>Jum'at</v>
      </c>
      <c r="E373" s="822" t="str">
        <f t="shared" ref="E373:E374" si="326">VLOOKUP(A373,JADWAL,10,FALSE)</f>
        <v>18.30 - 20.30</v>
      </c>
      <c r="F373" s="18" t="str">
        <f t="shared" ref="F373:F374" si="327">VLOOKUP(A373,JADWAL,11,FALSE)</f>
        <v>R15</v>
      </c>
      <c r="G373" s="16" t="str">
        <f t="shared" ref="G373" si="328">VLOOKUP(A373,JADWAL,6,FALSE)</f>
        <v>Dr. Fatkhurrozi, M.Si.</v>
      </c>
      <c r="H373" s="34" t="s">
        <v>375</v>
      </c>
    </row>
    <row r="374" spans="1:8" ht="24">
      <c r="A374" s="33">
        <v>53</v>
      </c>
      <c r="B374" s="25" t="str">
        <f>VLOOKUP(A374,JADWAL,4,FALSE)</f>
        <v>Ekonometrika</v>
      </c>
      <c r="C374" s="26" t="str">
        <f>VLOOKUP(A374,JADWAL,2,FALSE)</f>
        <v>ES - 2A</v>
      </c>
      <c r="D374" s="26" t="str">
        <f t="shared" si="325"/>
        <v>Sabtu</v>
      </c>
      <c r="E374" s="26" t="str">
        <f t="shared" si="326"/>
        <v>12.45 - 14.45</v>
      </c>
      <c r="F374" s="31" t="str">
        <f t="shared" si="327"/>
        <v>R15</v>
      </c>
      <c r="G374" s="25" t="str">
        <f>VLOOKUP(A374,JADWAL,6,FALSE)</f>
        <v>Dr. Hj. Khoirunnisa, ST., M.M.T.</v>
      </c>
      <c r="H374" s="32" t="str">
        <f>VLOOKUP(A374,JADWAL,7,FALSE)</f>
        <v>Dr. Fatkhurrozi, M.Si.</v>
      </c>
    </row>
    <row r="375" spans="1:8" ht="9" customHeight="1"/>
    <row r="376" spans="1:8">
      <c r="A376" s="7" t="s">
        <v>324</v>
      </c>
      <c r="B376" s="8" t="s">
        <v>282</v>
      </c>
      <c r="F376" s="9"/>
      <c r="G376" s="10"/>
    </row>
    <row r="377" spans="1:8" ht="14.25" customHeight="1">
      <c r="A377" s="11" t="s">
        <v>325</v>
      </c>
      <c r="B377" s="12" t="s">
        <v>326</v>
      </c>
      <c r="C377" s="12" t="s">
        <v>327</v>
      </c>
      <c r="D377" s="12" t="s">
        <v>328</v>
      </c>
      <c r="E377" s="12" t="s">
        <v>329</v>
      </c>
      <c r="F377" s="12" t="s">
        <v>330</v>
      </c>
      <c r="G377" s="13" t="s">
        <v>331</v>
      </c>
      <c r="H377" s="14"/>
    </row>
    <row r="378" spans="1:8" s="1" customFormat="1" ht="12" customHeight="1">
      <c r="A378" s="90">
        <v>69</v>
      </c>
      <c r="B378" s="35" t="str">
        <f t="shared" ref="B378:B379" si="329">VLOOKUP(A378,JADWAL,4,FALSE)</f>
        <v>Media dan Teknologi Komunikasi Massa</v>
      </c>
      <c r="C378" s="36" t="str">
        <f t="shared" ref="C378:C379" si="330">VLOOKUP(A378,JADWAL,2,FALSE)</f>
        <v>KPI - 2</v>
      </c>
      <c r="D378" s="36" t="str">
        <f t="shared" ref="D378:D379" si="331">VLOOKUP(A378,JADWAL,9,FALSE)</f>
        <v>SABTU</v>
      </c>
      <c r="E378" s="826" t="str">
        <f t="shared" ref="E378:E379" si="332">VLOOKUP(A378,JADWAL,10,FALSE)</f>
        <v>08.00 - 10.00</v>
      </c>
      <c r="F378" s="37" t="str">
        <f t="shared" ref="F378:F379" si="333">VLOOKUP(A378,JADWAL,11,FALSE)</f>
        <v>R24</v>
      </c>
      <c r="G378" s="35" t="str">
        <f t="shared" ref="G378:G379" si="334">VLOOKUP(A378,JADWAL,6,FALSE)</f>
        <v>Dr. Choirul Arif, M.Si.</v>
      </c>
      <c r="H378" s="71" t="str">
        <f t="shared" ref="H378:H379" si="335">VLOOKUP(A378,JADWAL,7,FALSE)</f>
        <v>Dr. Nurul Widyawati Islami R., M.Si.</v>
      </c>
    </row>
    <row r="379" spans="1:8" s="1" customFormat="1">
      <c r="A379" s="90">
        <v>99</v>
      </c>
      <c r="B379" s="45" t="e">
        <f t="shared" si="329"/>
        <v>#N/A</v>
      </c>
      <c r="C379" s="46" t="e">
        <f t="shared" si="330"/>
        <v>#N/A</v>
      </c>
      <c r="D379" s="46" t="e">
        <f t="shared" si="331"/>
        <v>#N/A</v>
      </c>
      <c r="E379" s="46" t="e">
        <f t="shared" si="332"/>
        <v>#N/A</v>
      </c>
      <c r="F379" s="47" t="e">
        <f t="shared" si="333"/>
        <v>#N/A</v>
      </c>
      <c r="G379" s="45" t="e">
        <f t="shared" si="334"/>
        <v>#N/A</v>
      </c>
      <c r="H379" s="48" t="e">
        <f t="shared" si="335"/>
        <v>#N/A</v>
      </c>
    </row>
    <row r="380" spans="1:8" ht="9" customHeight="1"/>
    <row r="381" spans="1:8">
      <c r="A381" s="7" t="s">
        <v>324</v>
      </c>
      <c r="B381" s="8" t="s">
        <v>287</v>
      </c>
      <c r="F381" s="9"/>
      <c r="G381" s="10"/>
    </row>
    <row r="382" spans="1:8" ht="14.25" customHeight="1">
      <c r="A382" s="11" t="s">
        <v>325</v>
      </c>
      <c r="B382" s="12" t="s">
        <v>326</v>
      </c>
      <c r="C382" s="12" t="s">
        <v>327</v>
      </c>
      <c r="D382" s="12" t="s">
        <v>328</v>
      </c>
      <c r="E382" s="12" t="s">
        <v>329</v>
      </c>
      <c r="F382" s="12" t="s">
        <v>330</v>
      </c>
      <c r="G382" s="13" t="s">
        <v>331</v>
      </c>
      <c r="H382" s="14"/>
    </row>
    <row r="383" spans="1:8" s="1" customFormat="1" ht="12.75" customHeight="1">
      <c r="A383" s="90">
        <v>104</v>
      </c>
      <c r="B383" s="35" t="e">
        <f t="shared" ref="B383:B385" si="336">VLOOKUP(A383,JADWAL,4,FALSE)</f>
        <v>#N/A</v>
      </c>
      <c r="C383" s="36" t="e">
        <f t="shared" ref="C383:C385" si="337">VLOOKUP(A383,JADWAL,2,FALSE)</f>
        <v>#N/A</v>
      </c>
      <c r="D383" s="36" t="e">
        <f t="shared" ref="D383:D385" si="338">VLOOKUP(A383,JADWAL,9,FALSE)</f>
        <v>#N/A</v>
      </c>
      <c r="E383" s="36" t="e">
        <f t="shared" ref="E383:E385" si="339">VLOOKUP(A383,JADWAL,10,FALSE)</f>
        <v>#N/A</v>
      </c>
      <c r="F383" s="37" t="e">
        <f t="shared" ref="F383:F385" si="340">VLOOKUP(A383,JADWAL,11,FALSE)</f>
        <v>#N/A</v>
      </c>
      <c r="G383" s="38" t="e">
        <f t="shared" ref="G383:G385" si="341">VLOOKUP(A383,JADWAL,6,FALSE)</f>
        <v>#N/A</v>
      </c>
      <c r="H383" s="39" t="s">
        <v>391</v>
      </c>
    </row>
    <row r="384" spans="1:8" s="1" customFormat="1" ht="15">
      <c r="A384" s="90">
        <v>105</v>
      </c>
      <c r="B384" s="40" t="e">
        <f t="shared" si="336"/>
        <v>#N/A</v>
      </c>
      <c r="C384" s="41" t="e">
        <f t="shared" si="337"/>
        <v>#N/A</v>
      </c>
      <c r="D384" s="41" t="e">
        <f t="shared" si="338"/>
        <v>#N/A</v>
      </c>
      <c r="E384" s="41" t="e">
        <f t="shared" si="339"/>
        <v>#N/A</v>
      </c>
      <c r="F384" s="42" t="e">
        <f t="shared" si="340"/>
        <v>#N/A</v>
      </c>
      <c r="G384" s="43" t="e">
        <f t="shared" si="341"/>
        <v>#N/A</v>
      </c>
      <c r="H384" t="s">
        <v>391</v>
      </c>
    </row>
    <row r="385" spans="1:8" s="1" customFormat="1" ht="15">
      <c r="A385" s="90">
        <v>107</v>
      </c>
      <c r="B385" s="45" t="e">
        <f t="shared" si="336"/>
        <v>#N/A</v>
      </c>
      <c r="C385" s="46" t="e">
        <f t="shared" si="337"/>
        <v>#N/A</v>
      </c>
      <c r="D385" s="46" t="e">
        <f t="shared" si="338"/>
        <v>#N/A</v>
      </c>
      <c r="E385" s="46" t="e">
        <f t="shared" si="339"/>
        <v>#N/A</v>
      </c>
      <c r="F385" s="47" t="e">
        <f t="shared" si="340"/>
        <v>#N/A</v>
      </c>
      <c r="G385" s="69" t="e">
        <f t="shared" si="341"/>
        <v>#N/A</v>
      </c>
      <c r="H385" t="s">
        <v>368</v>
      </c>
    </row>
    <row r="386" spans="1:8" ht="9" customHeight="1"/>
    <row r="387" spans="1:8">
      <c r="A387" s="7" t="s">
        <v>324</v>
      </c>
      <c r="B387" s="8" t="s">
        <v>377</v>
      </c>
      <c r="F387" s="9"/>
      <c r="G387" s="10"/>
    </row>
    <row r="388" spans="1:8" ht="14.25" customHeight="1">
      <c r="A388" s="11" t="s">
        <v>325</v>
      </c>
      <c r="B388" s="12" t="s">
        <v>326</v>
      </c>
      <c r="C388" s="12" t="s">
        <v>327</v>
      </c>
      <c r="D388" s="12" t="s">
        <v>328</v>
      </c>
      <c r="E388" s="12" t="s">
        <v>329</v>
      </c>
      <c r="F388" s="12" t="s">
        <v>330</v>
      </c>
      <c r="G388" s="13" t="s">
        <v>331</v>
      </c>
      <c r="H388" s="14"/>
    </row>
    <row r="389" spans="1:8" ht="24">
      <c r="A389" s="33">
        <v>40</v>
      </c>
      <c r="B389" s="86" t="str">
        <f>VLOOKUP(A389,JADWAL,4,FALSE)</f>
        <v>SOSIOLOGI HUKUM ISLAM</v>
      </c>
      <c r="C389" s="86" t="str">
        <f>VLOOKUP(A389,JADWAL,2,FALSE)</f>
        <v>HK - 2A</v>
      </c>
      <c r="D389" s="86" t="str">
        <f t="shared" ref="D389" si="342">VLOOKUP(A389,JADWAL,9,FALSE)</f>
        <v>Sabtu</v>
      </c>
      <c r="E389" s="832" t="str">
        <f t="shared" ref="E389" si="343">VLOOKUP(A389,JADWAL,10,FALSE)</f>
        <v>08.00 - 10.00</v>
      </c>
      <c r="F389" s="87" t="str">
        <f t="shared" ref="F389" si="344">VLOOKUP(A389,JADWAL,11,FALSE)</f>
        <v>R16</v>
      </c>
      <c r="G389" s="85" t="str">
        <f>VLOOKUP(A389,JADWAL,6,FALSE)</f>
        <v>Dr. H. Pujiono, M.Ag.</v>
      </c>
      <c r="H389" s="88" t="str">
        <f>VLOOKUP(A389,JADWAL,7,FALSE)</f>
        <v>Prof. Dr. M. Noor Harisuddin, M.Fil.I.</v>
      </c>
    </row>
    <row r="391" spans="1:8">
      <c r="A391" s="7" t="s">
        <v>324</v>
      </c>
      <c r="B391" s="8" t="s">
        <v>234</v>
      </c>
      <c r="F391" s="9"/>
      <c r="G391" s="10"/>
    </row>
    <row r="392" spans="1:8" ht="14.25" customHeight="1">
      <c r="A392" s="11" t="s">
        <v>325</v>
      </c>
      <c r="B392" s="12" t="s">
        <v>326</v>
      </c>
      <c r="C392" s="12" t="s">
        <v>327</v>
      </c>
      <c r="D392" s="12" t="s">
        <v>328</v>
      </c>
      <c r="E392" s="12" t="s">
        <v>329</v>
      </c>
      <c r="F392" s="12" t="s">
        <v>330</v>
      </c>
      <c r="G392" s="13" t="s">
        <v>331</v>
      </c>
      <c r="H392" s="14"/>
    </row>
    <row r="393" spans="1:8">
      <c r="A393" s="33">
        <v>58</v>
      </c>
      <c r="B393" s="36" t="str">
        <f>VLOOKUP(A393,JADWAL,4,FALSE)</f>
        <v>Lembaga Keuangan Syariah</v>
      </c>
      <c r="C393" s="36" t="str">
        <f>VLOOKUP(A393,JADWAL,2,FALSE)</f>
        <v>ES - 2B</v>
      </c>
      <c r="D393" s="36" t="str">
        <f t="shared" ref="D393:D396" si="345">VLOOKUP(A393,JADWAL,9,FALSE)</f>
        <v>Sabtu</v>
      </c>
      <c r="E393" s="36" t="str">
        <f t="shared" ref="E393:E396" si="346">VLOOKUP(A393,JADWAL,10,FALSE)</f>
        <v>10.15 - 12.15</v>
      </c>
      <c r="F393" s="37" t="str">
        <f t="shared" ref="F393:F396" si="347">VLOOKUP(A393,JADWAL,11,FALSE)</f>
        <v>RU23</v>
      </c>
      <c r="G393" s="36" t="str">
        <f>VLOOKUP(A393,JADWAL,6,FALSE)</f>
        <v>Dr. Abdul Wadud Nafis, M.E.I.</v>
      </c>
      <c r="H393" s="95" t="str">
        <f>VLOOKUP(A393,JADWAL,7,FALSE)</f>
        <v>Dr. Moch. Chotib, MM.</v>
      </c>
    </row>
    <row r="394" spans="1:8">
      <c r="A394" s="33">
        <v>63</v>
      </c>
      <c r="B394" s="41" t="str">
        <f>VLOOKUP(A394,JADWAL,4,FALSE)</f>
        <v>Manajemen Perbankan Islam</v>
      </c>
      <c r="C394" s="41" t="str">
        <f>VLOOKUP(A394,JADWAL,2,FALSE)</f>
        <v>ES - 2C</v>
      </c>
      <c r="D394" s="41" t="str">
        <f t="shared" si="345"/>
        <v>Sabtu</v>
      </c>
      <c r="E394" s="827" t="str">
        <f t="shared" si="346"/>
        <v>08.00 - 10.00</v>
      </c>
      <c r="F394" s="42" t="str">
        <f t="shared" si="347"/>
        <v>RU24</v>
      </c>
      <c r="G394" s="41" t="str">
        <f>VLOOKUP(A394,JADWAL,6,FALSE)</f>
        <v>Dr. H. Misbahul Munir, MM.</v>
      </c>
      <c r="H394" s="96" t="s">
        <v>378</v>
      </c>
    </row>
    <row r="395" spans="1:8">
      <c r="A395" s="33">
        <v>77</v>
      </c>
      <c r="B395" s="41" t="str">
        <f t="shared" ref="B395:B396" si="348">VLOOKUP(A395,JADWAL,4,FALSE)</f>
        <v>PENGEMBANGAN BAHAN AJAR MATEMATIKA MI</v>
      </c>
      <c r="C395" s="41" t="str">
        <f t="shared" ref="C395:C396" si="349">VLOOKUP(A395,JADWAL,2,FALSE)</f>
        <v>PGMI - 2</v>
      </c>
      <c r="D395" s="41" t="str">
        <f t="shared" si="345"/>
        <v>Sabtu</v>
      </c>
      <c r="E395" s="827" t="str">
        <f t="shared" si="346"/>
        <v>13.00 - 15.00</v>
      </c>
      <c r="F395" s="42" t="str">
        <f t="shared" si="347"/>
        <v>R25</v>
      </c>
      <c r="G395" s="41" t="str">
        <f t="shared" ref="G395:G396" si="350">VLOOKUP(A395,JADWAL,6,FALSE)</f>
        <v>Dr. Susanto, M.Pd.</v>
      </c>
      <c r="H395" s="96" t="str">
        <f t="shared" ref="H395:H396" si="351">VLOOKUP(A395,JADWAL,7,FALSE)</f>
        <v>Dr. Umi Farihah, MM., M.Pd.</v>
      </c>
    </row>
    <row r="396" spans="1:8">
      <c r="A396" s="33">
        <v>81</v>
      </c>
      <c r="B396" s="46" t="str">
        <f t="shared" si="348"/>
        <v>Dirosatul Ahadits/Studi Hadits</v>
      </c>
      <c r="C396" s="46" t="str">
        <f t="shared" si="349"/>
        <v>PBA - 2</v>
      </c>
      <c r="D396" s="46" t="str">
        <f t="shared" si="345"/>
        <v>Jumat</v>
      </c>
      <c r="E396" s="828" t="str">
        <f t="shared" si="346"/>
        <v>18.30 - 20.30</v>
      </c>
      <c r="F396" s="47" t="str">
        <f t="shared" si="347"/>
        <v>RU21</v>
      </c>
      <c r="G396" s="46" t="str">
        <f t="shared" si="350"/>
        <v>Dr. H. Rafid Abbas, MA.</v>
      </c>
      <c r="H396" s="97" t="str">
        <f t="shared" si="351"/>
        <v>Dr. H. Faisol Nasar Bin Madi, MA.</v>
      </c>
    </row>
    <row r="398" spans="1:8">
      <c r="A398" s="7" t="s">
        <v>324</v>
      </c>
      <c r="B398" s="8" t="s">
        <v>379</v>
      </c>
      <c r="F398" s="9"/>
      <c r="G398" s="10"/>
    </row>
    <row r="399" spans="1:8" ht="14.25" customHeight="1">
      <c r="A399" s="11" t="s">
        <v>325</v>
      </c>
      <c r="B399" s="12" t="s">
        <v>326</v>
      </c>
      <c r="C399" s="12" t="s">
        <v>327</v>
      </c>
      <c r="D399" s="12" t="s">
        <v>328</v>
      </c>
      <c r="E399" s="12" t="s">
        <v>329</v>
      </c>
      <c r="F399" s="12" t="s">
        <v>330</v>
      </c>
      <c r="G399" s="13" t="s">
        <v>331</v>
      </c>
      <c r="H399" s="14"/>
    </row>
    <row r="400" spans="1:8" ht="12" customHeight="1">
      <c r="A400" s="33">
        <v>75</v>
      </c>
      <c r="B400" s="16" t="str">
        <f>VLOOKUP(A400,JADWAL,4,FALSE)</f>
        <v>STUDI HADITS</v>
      </c>
      <c r="C400" s="17" t="str">
        <f>VLOOKUP(A400,JADWAL,2,FALSE)</f>
        <v>PGMI - 2</v>
      </c>
      <c r="D400" s="17" t="str">
        <f t="shared" ref="D400:D401" si="352">VLOOKUP(A400,JADWAL,9,FALSE)</f>
        <v>Sabtu</v>
      </c>
      <c r="E400" s="822" t="str">
        <f t="shared" ref="E400:E401" si="353">VLOOKUP(A400,JADWAL,10,FALSE)</f>
        <v>08.00 - 10.00</v>
      </c>
      <c r="F400" s="99" t="str">
        <f t="shared" ref="F400:F401" si="354">VLOOKUP(A400,JADWAL,11,FALSE)</f>
        <v>R25</v>
      </c>
      <c r="G400" s="16" t="str">
        <f>VLOOKUP(A400,JADWAL,6,FALSE)</f>
        <v>Dr. Uun Yusufa, MA.</v>
      </c>
      <c r="H400" s="34" t="str">
        <f>VLOOKUP(A400,JADWAL,7,FALSE)</f>
        <v>Dr. Syafruddin Edi Wibowo, M.Ag.</v>
      </c>
    </row>
    <row r="401" spans="1:8" ht="36">
      <c r="A401" s="33">
        <v>27</v>
      </c>
      <c r="B401" s="25" t="str">
        <f>VLOOKUP(A401,JADWAL,4,FALSE)</f>
        <v>Metodologi Penelitian Pendidikan Agama Islam</v>
      </c>
      <c r="C401" s="26" t="str">
        <f>VLOOKUP(A401,JADWAL,2,FALSE)</f>
        <v>PAI - 2B</v>
      </c>
      <c r="D401" s="26" t="str">
        <f t="shared" si="352"/>
        <v>Jumat</v>
      </c>
      <c r="E401" s="823" t="str">
        <f t="shared" si="353"/>
        <v>18:30 - 20:30</v>
      </c>
      <c r="F401" s="100" t="str">
        <f t="shared" si="354"/>
        <v>R14</v>
      </c>
      <c r="G401" s="25" t="str">
        <f>VLOOKUP(A401,JADWAL,6,FALSE)</f>
        <v>Dr. M. Khusna Amal, S.Ag., Msi.</v>
      </c>
      <c r="H401" s="32" t="str">
        <f>VLOOKUP(A401,JADWAL,7,FALSE)</f>
        <v>Dr. H. Ubaidillah, M.Ag.</v>
      </c>
    </row>
    <row r="403" spans="1:8">
      <c r="A403" s="7" t="s">
        <v>324</v>
      </c>
      <c r="B403" s="8" t="s">
        <v>380</v>
      </c>
      <c r="F403" s="9"/>
      <c r="G403" s="10"/>
    </row>
    <row r="404" spans="1:8" ht="14.25" customHeight="1">
      <c r="A404" s="11" t="s">
        <v>325</v>
      </c>
      <c r="B404" s="12" t="s">
        <v>326</v>
      </c>
      <c r="C404" s="12" t="s">
        <v>327</v>
      </c>
      <c r="D404" s="12" t="s">
        <v>328</v>
      </c>
      <c r="E404" s="12" t="s">
        <v>329</v>
      </c>
      <c r="F404" s="12" t="s">
        <v>330</v>
      </c>
      <c r="G404" s="13" t="s">
        <v>331</v>
      </c>
      <c r="H404" s="14"/>
    </row>
    <row r="405" spans="1:8" ht="12" customHeight="1">
      <c r="A405" s="33">
        <v>112</v>
      </c>
      <c r="B405" s="85" t="e">
        <f t="shared" ref="B405" si="355">VLOOKUP(A405,JADWAL,4,FALSE)</f>
        <v>#N/A</v>
      </c>
      <c r="C405" s="86" t="e">
        <f t="shared" ref="C405" si="356">VLOOKUP(A405,JADWAL,2,FALSE)</f>
        <v>#N/A</v>
      </c>
      <c r="D405" s="86" t="e">
        <f t="shared" ref="D405" si="357">VLOOKUP(A405,JADWAL,9,FALSE)</f>
        <v>#N/A</v>
      </c>
      <c r="E405" s="86" t="e">
        <f t="shared" ref="E405" si="358">VLOOKUP(A405,JADWAL,10,FALSE)</f>
        <v>#N/A</v>
      </c>
      <c r="F405" s="87" t="e">
        <f t="shared" ref="F405" si="359">VLOOKUP(A405,JADWAL,11,FALSE)</f>
        <v>#N/A</v>
      </c>
      <c r="G405" s="85" t="e">
        <f t="shared" ref="G405" si="360">VLOOKUP(A405,JADWAL,6,FALSE)</f>
        <v>#N/A</v>
      </c>
      <c r="H405" s="88" t="e">
        <f t="shared" ref="H405" si="361">VLOOKUP(A405,JADWAL,7,FALSE)</f>
        <v>#N/A</v>
      </c>
    </row>
    <row r="407" spans="1:8">
      <c r="A407" s="7" t="s">
        <v>324</v>
      </c>
      <c r="B407" s="8" t="s">
        <v>381</v>
      </c>
      <c r="F407" s="9"/>
      <c r="G407" s="10"/>
    </row>
    <row r="408" spans="1:8" ht="14.25" customHeight="1">
      <c r="A408" s="11" t="s">
        <v>325</v>
      </c>
      <c r="B408" s="12" t="s">
        <v>326</v>
      </c>
      <c r="C408" s="12" t="s">
        <v>327</v>
      </c>
      <c r="D408" s="12" t="s">
        <v>328</v>
      </c>
      <c r="E408" s="12" t="s">
        <v>329</v>
      </c>
      <c r="F408" s="12" t="s">
        <v>330</v>
      </c>
      <c r="G408" s="13" t="s">
        <v>331</v>
      </c>
      <c r="H408" s="14"/>
    </row>
    <row r="409" spans="1:8" ht="17.25" customHeight="1">
      <c r="A409" s="33">
        <v>18</v>
      </c>
      <c r="B409" s="16" t="str">
        <f>VLOOKUP(A409,JADWAL,4,FALSE)</f>
        <v>TESIS</v>
      </c>
      <c r="C409" s="17" t="str">
        <f>VLOOKUP(A409,JADWAL,2,FALSE)</f>
        <v>MPI - 2C</v>
      </c>
      <c r="D409" s="17" t="str">
        <f t="shared" ref="D409:D410" si="362">VLOOKUP(A409,JADWAL,9,FALSE)</f>
        <v>Sabtu</v>
      </c>
      <c r="E409" s="17" t="str">
        <f t="shared" ref="E409:E410" si="363">VLOOKUP(A409,JADWAL,10,FALSE)</f>
        <v>13.00 - 15.00</v>
      </c>
      <c r="F409" s="18" t="str">
        <f t="shared" ref="F409:F410" si="364">VLOOKUP(A409,JADWAL,11,FALSE)</f>
        <v>R12</v>
      </c>
      <c r="G409" s="16" t="str">
        <f>VLOOKUP(A409,JADWAL,6,FALSE)</f>
        <v>Kaprodi</v>
      </c>
      <c r="H409" s="34" t="str">
        <f>VLOOKUP(A409,JADWAL,7,FALSE)</f>
        <v>Kaprodi</v>
      </c>
    </row>
    <row r="410" spans="1:8" ht="24">
      <c r="A410" s="33">
        <v>23</v>
      </c>
      <c r="B410" s="25" t="s">
        <v>532</v>
      </c>
      <c r="C410" s="26" t="str">
        <f>VLOOKUP(A410,JADWAL,2,FALSE)</f>
        <v>PAI - 2A</v>
      </c>
      <c r="D410" s="26" t="str">
        <f t="shared" si="362"/>
        <v>Kamis</v>
      </c>
      <c r="E410" s="823" t="str">
        <f t="shared" si="363"/>
        <v>13:30 - 15:30</v>
      </c>
      <c r="F410" s="31" t="str">
        <f t="shared" si="364"/>
        <v>R15</v>
      </c>
      <c r="G410" s="25" t="str">
        <f>VLOOKUP(A410,JADWAL,6,FALSE)</f>
        <v>Prof. Dr. H. Moh. Khusnuridlo, M.Pd.</v>
      </c>
      <c r="H410" s="32" t="str">
        <f>VLOOKUP(A410,JADWAL,7,FALSE)</f>
        <v>Dr. H. Abd. Muis, M.M.</v>
      </c>
    </row>
    <row r="412" spans="1:8">
      <c r="A412" s="7" t="s">
        <v>324</v>
      </c>
      <c r="B412" s="8" t="s">
        <v>382</v>
      </c>
      <c r="F412" s="9"/>
      <c r="G412" s="10"/>
    </row>
    <row r="413" spans="1:8" ht="14.25" customHeight="1">
      <c r="A413" s="11" t="s">
        <v>325</v>
      </c>
      <c r="B413" s="12" t="s">
        <v>326</v>
      </c>
      <c r="C413" s="12" t="s">
        <v>327</v>
      </c>
      <c r="D413" s="12" t="s">
        <v>328</v>
      </c>
      <c r="E413" s="12" t="s">
        <v>329</v>
      </c>
      <c r="F413" s="12" t="s">
        <v>330</v>
      </c>
      <c r="G413" s="13" t="s">
        <v>331</v>
      </c>
      <c r="H413" s="14"/>
    </row>
    <row r="414" spans="1:8" ht="24">
      <c r="A414" s="33">
        <v>2</v>
      </c>
      <c r="B414" s="86" t="str">
        <f>VLOOKUP(A414,JADWAL,4,FALSE)</f>
        <v>Manajemen Kurikulum dan Pembelajaran</v>
      </c>
      <c r="C414" s="86" t="str">
        <f>VLOOKUP(A414,JADWAL,2,FALSE)</f>
        <v>MPI - 2A</v>
      </c>
      <c r="D414" s="86" t="str">
        <f t="shared" ref="D414" si="365">VLOOKUP(A414,JADWAL,9,FALSE)</f>
        <v>Selasa</v>
      </c>
      <c r="E414" s="832" t="s">
        <v>506</v>
      </c>
      <c r="F414" s="87" t="str">
        <f t="shared" ref="F414" si="366">VLOOKUP(A414,JADWAL,11,FALSE)</f>
        <v>R16</v>
      </c>
      <c r="G414" s="85" t="str">
        <f>VLOOKUP(A414,JADWAL,6,FALSE)</f>
        <v>Prof. Dr. Hj. Titiek Rohanah Hidayati, M.Pd.</v>
      </c>
      <c r="H414" s="88" t="str">
        <f>VLOOKUP(A414,JADWAL,7,FALSE)</f>
        <v>Dr. H. Hadi Purnomo, M.Pd.</v>
      </c>
    </row>
    <row r="416" spans="1:8">
      <c r="A416" s="7" t="s">
        <v>324</v>
      </c>
      <c r="B416" s="8" t="s">
        <v>383</v>
      </c>
      <c r="F416" s="9"/>
      <c r="G416" s="10"/>
    </row>
    <row r="417" spans="1:8" ht="14.25" customHeight="1">
      <c r="A417" s="11" t="s">
        <v>325</v>
      </c>
      <c r="B417" s="12" t="s">
        <v>326</v>
      </c>
      <c r="C417" s="12" t="s">
        <v>327</v>
      </c>
      <c r="D417" s="12" t="s">
        <v>328</v>
      </c>
      <c r="E417" s="12" t="s">
        <v>329</v>
      </c>
      <c r="F417" s="12" t="s">
        <v>330</v>
      </c>
      <c r="G417" s="13" t="s">
        <v>331</v>
      </c>
      <c r="H417" s="14"/>
    </row>
    <row r="418" spans="1:8" ht="18.75" customHeight="1">
      <c r="A418" s="33">
        <v>66</v>
      </c>
      <c r="B418" s="35" t="str">
        <f t="shared" ref="B418:B419" si="367">VLOOKUP(A418,JADWAL,4,FALSE)</f>
        <v>Filsafat dan Etika Komunikasi</v>
      </c>
      <c r="C418" s="36" t="str">
        <f t="shared" ref="C418:C419" si="368">VLOOKUP(A418,JADWAL,2,FALSE)</f>
        <v>KPI - 2</v>
      </c>
      <c r="D418" s="36" t="str">
        <f t="shared" ref="D418:D419" si="369">VLOOKUP(A418,JADWAL,9,FALSE)</f>
        <v>JUMAT</v>
      </c>
      <c r="E418" s="826" t="str">
        <f t="shared" ref="E418:E419" si="370">VLOOKUP(A418,JADWAL,10,FALSE)</f>
        <v>13.30 - 15.30</v>
      </c>
      <c r="F418" s="37" t="str">
        <f t="shared" ref="F418:F419" si="371">VLOOKUP(A418,JADWAL,11,FALSE)</f>
        <v>R24</v>
      </c>
      <c r="G418" s="35" t="str">
        <f t="shared" ref="G418:G419" si="372">VLOOKUP(A418,JADWAL,6,FALSE)</f>
        <v>Dr. Fawaizul Umam, M.Ag.</v>
      </c>
      <c r="H418" s="71" t="str">
        <f t="shared" ref="H418:H419" si="373">VLOOKUP(A418,JADWAL,7,FALSE)</f>
        <v>Dr. Ahidul Asror, M.Ag.</v>
      </c>
    </row>
    <row r="419" spans="1:8" ht="24">
      <c r="A419" s="33">
        <v>67</v>
      </c>
      <c r="B419" s="45" t="str">
        <f t="shared" si="367"/>
        <v>Studi Al - Quran</v>
      </c>
      <c r="C419" s="46" t="str">
        <f t="shared" si="368"/>
        <v>KPI - 2</v>
      </c>
      <c r="D419" s="46" t="str">
        <f t="shared" si="369"/>
        <v>JUMAT</v>
      </c>
      <c r="E419" s="828" t="str">
        <f t="shared" si="370"/>
        <v>15.45 - 17.45</v>
      </c>
      <c r="F419" s="47" t="str">
        <f t="shared" si="371"/>
        <v>R24</v>
      </c>
      <c r="G419" s="45" t="str">
        <f t="shared" si="372"/>
        <v>Dr. Syafruddin Edi Wibowo, M.Ag.</v>
      </c>
      <c r="H419" s="48" t="str">
        <f t="shared" si="373"/>
        <v>Dr. H. Faisol Nasar bin Madi, MA.</v>
      </c>
    </row>
    <row r="421" spans="1:8">
      <c r="A421" s="7" t="s">
        <v>324</v>
      </c>
      <c r="B421" s="8" t="s">
        <v>156</v>
      </c>
      <c r="F421" s="9"/>
      <c r="G421" s="10"/>
    </row>
    <row r="422" spans="1:8" ht="14.25" customHeight="1">
      <c r="A422" s="11" t="s">
        <v>325</v>
      </c>
      <c r="B422" s="12" t="s">
        <v>326</v>
      </c>
      <c r="C422" s="12" t="s">
        <v>327</v>
      </c>
      <c r="D422" s="12" t="s">
        <v>328</v>
      </c>
      <c r="E422" s="12" t="s">
        <v>329</v>
      </c>
      <c r="F422" s="12" t="s">
        <v>330</v>
      </c>
      <c r="G422" s="13" t="s">
        <v>331</v>
      </c>
      <c r="H422" s="14"/>
    </row>
    <row r="423" spans="1:8" ht="24">
      <c r="A423" s="33">
        <v>32</v>
      </c>
      <c r="B423" s="36" t="str">
        <f t="shared" ref="B423:B424" si="374">VLOOKUP(A423,JADWAL,4,FALSE)</f>
        <v>Studi Hadits</v>
      </c>
      <c r="C423" s="36" t="str">
        <f t="shared" ref="C423:C424" si="375">VLOOKUP(A423,JADWAL,2,FALSE)</f>
        <v>PAI - 2C</v>
      </c>
      <c r="D423" s="36" t="str">
        <f t="shared" ref="D423:D424" si="376">VLOOKUP(A423,JADWAL,9,FALSE)</f>
        <v>Sabtu</v>
      </c>
      <c r="E423" s="36" t="str">
        <f t="shared" ref="E423:E424" si="377">VLOOKUP(A423,JADWAL,10,FALSE)</f>
        <v>15.15 - 17.15</v>
      </c>
      <c r="F423" s="37" t="str">
        <f t="shared" ref="F423:F424" si="378">VLOOKUP(A423,JADWAL,11,FALSE)</f>
        <v>R23</v>
      </c>
      <c r="G423" s="35" t="str">
        <f t="shared" ref="G423:G424" si="379">VLOOKUP(A423,JADWAL,6,FALSE)</f>
        <v>Prof. Dr. H. Mahjuddin, M.Pd.I.</v>
      </c>
      <c r="H423" s="71" t="str">
        <f t="shared" ref="H423:H424" si="380">VLOOKUP(A423,JADWAL,7,FALSE)</f>
        <v>Dr. H. Rafid Abbas, MA.</v>
      </c>
    </row>
    <row r="424" spans="1:8">
      <c r="A424" s="33">
        <v>83</v>
      </c>
      <c r="B424" s="46" t="str">
        <f t="shared" si="374"/>
        <v>Tasmim Manahij Ta'limi al Lughoh al 'Arobiyah wa Binaauha</v>
      </c>
      <c r="C424" s="46" t="str">
        <f t="shared" si="375"/>
        <v>PBA - 2</v>
      </c>
      <c r="D424" s="46" t="str">
        <f t="shared" si="376"/>
        <v>Sabtu</v>
      </c>
      <c r="E424" s="46" t="str">
        <f t="shared" si="377"/>
        <v>10.00 - 12.00</v>
      </c>
      <c r="F424" s="47" t="str">
        <f t="shared" si="378"/>
        <v>RU21</v>
      </c>
      <c r="G424" s="45" t="str">
        <f t="shared" si="379"/>
        <v>Dr. Mirwan</v>
      </c>
      <c r="H424" s="48">
        <f t="shared" si="380"/>
        <v>0</v>
      </c>
    </row>
    <row r="426" spans="1:8">
      <c r="A426" s="7" t="s">
        <v>324</v>
      </c>
      <c r="B426" s="8" t="s">
        <v>242</v>
      </c>
      <c r="F426" s="9"/>
      <c r="G426" s="10"/>
    </row>
    <row r="427" spans="1:8" ht="14.25" customHeight="1">
      <c r="A427" s="11" t="s">
        <v>325</v>
      </c>
      <c r="B427" s="12" t="s">
        <v>326</v>
      </c>
      <c r="C427" s="12" t="s">
        <v>327</v>
      </c>
      <c r="D427" s="12" t="s">
        <v>328</v>
      </c>
      <c r="E427" s="12" t="s">
        <v>329</v>
      </c>
      <c r="F427" s="12" t="s">
        <v>330</v>
      </c>
      <c r="G427" s="13" t="s">
        <v>331</v>
      </c>
      <c r="H427" s="14"/>
    </row>
    <row r="428" spans="1:8" ht="13.5" customHeight="1">
      <c r="A428" s="33">
        <v>71</v>
      </c>
      <c r="B428" s="35" t="str">
        <f t="shared" ref="B428:B431" si="381">VLOOKUP(A428,JADWAL,4,FALSE)</f>
        <v>TESIS</v>
      </c>
      <c r="C428" s="36" t="str">
        <f t="shared" ref="C428:C431" si="382">VLOOKUP(A428,JADWAL,2,FALSE)</f>
        <v>KPI - 4</v>
      </c>
      <c r="D428" s="36" t="str">
        <f t="shared" ref="D428:D431" si="383">VLOOKUP(A428,JADWAL,9,FALSE)</f>
        <v>SABTU</v>
      </c>
      <c r="E428" s="826" t="str">
        <f t="shared" ref="E428:E431" si="384">VLOOKUP(A428,JADWAL,10,FALSE)</f>
        <v>12.30 - 14.30</v>
      </c>
      <c r="F428" s="37" t="str">
        <f t="shared" ref="F428:F431" si="385">VLOOKUP(A428,JADWAL,11,FALSE)</f>
        <v>R24</v>
      </c>
      <c r="G428" s="35" t="s">
        <v>519</v>
      </c>
      <c r="H428" s="71" t="str">
        <f t="shared" ref="H428:H431" si="386">VLOOKUP(A428,JADWAL,7,FALSE)</f>
        <v>Kaprodi</v>
      </c>
    </row>
    <row r="429" spans="1:8" ht="36">
      <c r="A429" s="33">
        <v>80</v>
      </c>
      <c r="B429" s="40" t="str">
        <f t="shared" si="381"/>
        <v>Idaaroh Ta'lim al Lughoh al Arobiyah Dakhila al Shof</v>
      </c>
      <c r="C429" s="41" t="str">
        <f t="shared" si="382"/>
        <v>PBA - 2</v>
      </c>
      <c r="D429" s="41" t="str">
        <f t="shared" si="383"/>
        <v>Jumat</v>
      </c>
      <c r="E429" s="827" t="str">
        <f t="shared" si="384"/>
        <v>15.45 - 17.45</v>
      </c>
      <c r="F429" s="42" t="str">
        <f t="shared" si="385"/>
        <v>RU21</v>
      </c>
      <c r="G429" t="s">
        <v>387</v>
      </c>
      <c r="H429" s="72" t="str">
        <f t="shared" si="386"/>
        <v>Dr. H. Zainuddin Alhaj Zaini, M.Pd.I.</v>
      </c>
    </row>
    <row r="430" spans="1:8" ht="15">
      <c r="A430" s="33">
        <v>85</v>
      </c>
      <c r="B430" s="40" t="str">
        <f t="shared" si="381"/>
        <v>TESIS</v>
      </c>
      <c r="C430" s="41" t="str">
        <f t="shared" si="382"/>
        <v>PBA - 2</v>
      </c>
      <c r="D430" s="41" t="str">
        <f t="shared" si="383"/>
        <v>Sabtu</v>
      </c>
      <c r="E430" s="41" t="str">
        <f t="shared" si="384"/>
        <v>13.00 - 15.00</v>
      </c>
      <c r="F430" s="42" t="str">
        <f t="shared" si="385"/>
        <v>RU21</v>
      </c>
      <c r="G430" t="s">
        <v>519</v>
      </c>
      <c r="H430" s="72" t="str">
        <f t="shared" si="386"/>
        <v>Kaprodi</v>
      </c>
    </row>
    <row r="431" spans="1:8" ht="24">
      <c r="A431" s="33">
        <v>89</v>
      </c>
      <c r="B431" s="45" t="str">
        <f t="shared" si="381"/>
        <v>Manajemen Kurikulum Pendidikan Islam</v>
      </c>
      <c r="C431" s="46" t="str">
        <f t="shared" si="382"/>
        <v>MPI3 - 2A</v>
      </c>
      <c r="D431" s="46" t="str">
        <f t="shared" si="383"/>
        <v>Sabtu</v>
      </c>
      <c r="E431" s="828" t="str">
        <f t="shared" si="384"/>
        <v>10.00 - 12.00</v>
      </c>
      <c r="F431" s="47" t="str">
        <f t="shared" si="385"/>
        <v>RS3 - 2</v>
      </c>
      <c r="G431" t="s">
        <v>48</v>
      </c>
      <c r="H431" s="48" t="str">
        <f t="shared" si="386"/>
        <v>Prof. Dr. Hj. Titiek Rohanah Hidayati, M.Pd.</v>
      </c>
    </row>
    <row r="433" spans="1:8">
      <c r="A433" s="7" t="s">
        <v>324</v>
      </c>
      <c r="B433" s="8" t="s">
        <v>384</v>
      </c>
      <c r="F433" s="9"/>
      <c r="G433" s="10"/>
    </row>
    <row r="434" spans="1:8" ht="14.25" customHeight="1">
      <c r="A434" s="11" t="s">
        <v>325</v>
      </c>
      <c r="B434" s="12" t="s">
        <v>326</v>
      </c>
      <c r="C434" s="12" t="s">
        <v>327</v>
      </c>
      <c r="D434" s="12" t="s">
        <v>328</v>
      </c>
      <c r="E434" s="12" t="s">
        <v>329</v>
      </c>
      <c r="F434" s="12" t="s">
        <v>330</v>
      </c>
      <c r="G434" s="13" t="s">
        <v>331</v>
      </c>
      <c r="H434" s="14"/>
    </row>
    <row r="435" spans="1:8" ht="24">
      <c r="A435" s="33">
        <v>60</v>
      </c>
      <c r="B435" s="86" t="str">
        <f>VLOOKUP(A435,JADWAL,4,FALSE)</f>
        <v>Makro Ekonomi Islam</v>
      </c>
      <c r="C435" s="86" t="str">
        <f>VLOOKUP(A435,JADWAL,2,FALSE)</f>
        <v>ES - 2C</v>
      </c>
      <c r="D435" s="86" t="str">
        <f t="shared" ref="D435" si="387">VLOOKUP(A435,JADWAL,9,FALSE)</f>
        <v>Jum’at</v>
      </c>
      <c r="E435" s="832" t="str">
        <f t="shared" ref="E435" si="388">VLOOKUP(A435,JADWAL,10,FALSE)</f>
        <v>13.30 - 15.30</v>
      </c>
      <c r="F435" s="87" t="str">
        <f t="shared" ref="F435" si="389">VLOOKUP(A435,JADWAL,11,FALSE)</f>
        <v>RU24</v>
      </c>
      <c r="G435" s="85" t="str">
        <f>VLOOKUP(A435,JADWAL,6,FALSE)</f>
        <v>Dr. H. Moh. Armoyu, MM.</v>
      </c>
      <c r="H435" s="88" t="str">
        <f>VLOOKUP(A435,JADWAL,7,FALSE)</f>
        <v>Dr. Khamdan Rifa'i, S.E., M.Si.</v>
      </c>
    </row>
    <row r="437" spans="1:8">
      <c r="A437" s="7" t="s">
        <v>324</v>
      </c>
      <c r="B437" s="8" t="s">
        <v>385</v>
      </c>
      <c r="F437" s="9"/>
      <c r="G437" s="10"/>
    </row>
    <row r="438" spans="1:8" ht="14.25" customHeight="1">
      <c r="A438" s="11" t="s">
        <v>325</v>
      </c>
      <c r="B438" s="12" t="s">
        <v>326</v>
      </c>
      <c r="C438" s="12" t="s">
        <v>327</v>
      </c>
      <c r="D438" s="12" t="s">
        <v>328</v>
      </c>
      <c r="E438" s="12" t="s">
        <v>329</v>
      </c>
      <c r="F438" s="12" t="s">
        <v>330</v>
      </c>
      <c r="G438" s="13" t="s">
        <v>331</v>
      </c>
      <c r="H438" s="14"/>
    </row>
    <row r="439" spans="1:8" ht="24">
      <c r="A439" s="33">
        <v>3</v>
      </c>
      <c r="B439" s="86" t="str">
        <f t="shared" ref="B439" si="390">VLOOKUP(A439,JADWAL,4,FALSE)</f>
        <v>Perilaku Organisasi dan Kepemimpinan Pendidikan</v>
      </c>
      <c r="C439" s="86" t="str">
        <f t="shared" ref="C439" si="391">VLOOKUP(A439,JADWAL,2,FALSE)</f>
        <v>MPI - 2A</v>
      </c>
      <c r="D439" s="86" t="str">
        <f t="shared" ref="D439" si="392">VLOOKUP(A439,JADWAL,9,FALSE)</f>
        <v>Rabu</v>
      </c>
      <c r="E439" s="832" t="str">
        <f t="shared" ref="E439" si="393">VLOOKUP(A439,JADWAL,10,FALSE)</f>
        <v>13.30 - 15.30</v>
      </c>
      <c r="F439" s="87" t="str">
        <f t="shared" ref="F439" si="394">VLOOKUP(A439,JADWAL,11,FALSE)</f>
        <v>R16</v>
      </c>
      <c r="G439" s="85" t="str">
        <f t="shared" ref="G439" si="395">VLOOKUP(A439,JADWAL,6,FALSE)</f>
        <v>Dr. H. Suhadi Winoto, M.Pd.</v>
      </c>
      <c r="H439" s="101" t="str">
        <f t="shared" ref="H439" si="396">VLOOKUP(A439,JADWAL,7,FALSE)</f>
        <v>Dr. H. Zainuddin Alhaj Zaini, M.Pd.I.</v>
      </c>
    </row>
    <row r="441" spans="1:8">
      <c r="A441" s="7" t="s">
        <v>324</v>
      </c>
      <c r="B441" s="8" t="s">
        <v>386</v>
      </c>
      <c r="F441" s="9"/>
      <c r="G441" s="10"/>
    </row>
    <row r="442" spans="1:8" ht="14.25" customHeight="1">
      <c r="A442" s="11" t="s">
        <v>325</v>
      </c>
      <c r="B442" s="12" t="s">
        <v>326</v>
      </c>
      <c r="C442" s="12" t="s">
        <v>327</v>
      </c>
      <c r="D442" s="12" t="s">
        <v>328</v>
      </c>
      <c r="E442" s="12" t="s">
        <v>329</v>
      </c>
      <c r="F442" s="12" t="s">
        <v>330</v>
      </c>
      <c r="G442" s="13" t="s">
        <v>331</v>
      </c>
      <c r="H442" s="14"/>
    </row>
    <row r="443" spans="1:8" ht="16.5" customHeight="1">
      <c r="A443" s="33">
        <v>100</v>
      </c>
      <c r="B443" s="85" t="e">
        <f t="shared" ref="B443" si="397">VLOOKUP(A443,JADWAL,4,FALSE)</f>
        <v>#N/A</v>
      </c>
      <c r="C443" s="86" t="e">
        <f t="shared" ref="C443" si="398">VLOOKUP(A443,JADWAL,2,FALSE)</f>
        <v>#N/A</v>
      </c>
      <c r="D443" s="86" t="e">
        <f t="shared" ref="D443" si="399">VLOOKUP(A443,JADWAL,9,FALSE)</f>
        <v>#N/A</v>
      </c>
      <c r="E443" s="86" t="e">
        <f t="shared" ref="E443" si="400">VLOOKUP(A443,JADWAL,10,FALSE)</f>
        <v>#N/A</v>
      </c>
      <c r="F443" s="87" t="e">
        <f t="shared" ref="F443" si="401">VLOOKUP(A443,JADWAL,11,FALSE)</f>
        <v>#N/A</v>
      </c>
      <c r="G443" s="85" t="e">
        <f t="shared" ref="G443" si="402">VLOOKUP(A443,JADWAL,6,FALSE)</f>
        <v>#N/A</v>
      </c>
      <c r="H443" s="88" t="e">
        <f t="shared" ref="H443" si="403">VLOOKUP(A443,JADWAL,7,FALSE)</f>
        <v>#N/A</v>
      </c>
    </row>
    <row r="446" spans="1:8">
      <c r="A446" s="7" t="s">
        <v>324</v>
      </c>
      <c r="B446" s="8" t="s">
        <v>387</v>
      </c>
      <c r="F446" s="9"/>
      <c r="G446" s="10"/>
    </row>
    <row r="447" spans="1:8" ht="14.25" customHeight="1">
      <c r="A447" s="11" t="s">
        <v>325</v>
      </c>
      <c r="B447" s="12" t="s">
        <v>326</v>
      </c>
      <c r="C447" s="12" t="s">
        <v>327</v>
      </c>
      <c r="D447" s="12" t="s">
        <v>328</v>
      </c>
      <c r="E447" s="12" t="s">
        <v>329</v>
      </c>
      <c r="F447" s="12" t="s">
        <v>330</v>
      </c>
      <c r="G447" s="13" t="s">
        <v>331</v>
      </c>
      <c r="H447" s="14"/>
    </row>
    <row r="448" spans="1:8" ht="14.25" customHeight="1">
      <c r="A448" s="33">
        <v>123</v>
      </c>
      <c r="B448" s="102" t="e">
        <f t="shared" ref="B448:B452" si="404">VLOOKUP(A448,JADWAL,4,FALSE)</f>
        <v>#N/A</v>
      </c>
      <c r="C448" s="103" t="e">
        <f t="shared" ref="C448:C452" si="405">VLOOKUP(A448,JADWAL,2,FALSE)</f>
        <v>#N/A</v>
      </c>
      <c r="D448" s="103" t="e">
        <f t="shared" ref="D448:D452" si="406">VLOOKUP(A448,JADWAL,9,FALSE)</f>
        <v>#N/A</v>
      </c>
      <c r="E448" s="103" t="e">
        <f t="shared" ref="E448:E452" si="407">VLOOKUP(A448,JADWAL,10,FALSE)</f>
        <v>#N/A</v>
      </c>
      <c r="F448" s="99" t="e">
        <f t="shared" ref="F448:F452" si="408">VLOOKUP(A448,JADWAL,11,FALSE)</f>
        <v>#N/A</v>
      </c>
      <c r="G448" s="102" t="e">
        <f t="shared" ref="G448:G452" si="409">VLOOKUP(A448,JADWAL,6,FALSE)</f>
        <v>#N/A</v>
      </c>
      <c r="H448" s="104" t="e">
        <f t="shared" ref="H448:H452" si="410">VLOOKUP(A448,JADWAL,7,FALSE)</f>
        <v>#N/A</v>
      </c>
    </row>
    <row r="449" spans="1:8">
      <c r="A449" s="33">
        <v>124</v>
      </c>
      <c r="B449" s="49" t="e">
        <f t="shared" si="404"/>
        <v>#N/A</v>
      </c>
      <c r="C449" s="50" t="e">
        <f t="shared" si="405"/>
        <v>#N/A</v>
      </c>
      <c r="D449" s="50" t="e">
        <f t="shared" si="406"/>
        <v>#N/A</v>
      </c>
      <c r="E449" s="50" t="e">
        <f t="shared" si="407"/>
        <v>#N/A</v>
      </c>
      <c r="F449" s="51" t="e">
        <f t="shared" si="408"/>
        <v>#N/A</v>
      </c>
      <c r="G449" s="49" t="e">
        <f t="shared" si="409"/>
        <v>#N/A</v>
      </c>
      <c r="H449" s="52" t="e">
        <f t="shared" si="410"/>
        <v>#N/A</v>
      </c>
    </row>
    <row r="450" spans="1:8">
      <c r="A450" s="33">
        <v>125</v>
      </c>
      <c r="B450" s="49" t="e">
        <f t="shared" si="404"/>
        <v>#N/A</v>
      </c>
      <c r="C450" s="50" t="e">
        <f t="shared" si="405"/>
        <v>#N/A</v>
      </c>
      <c r="D450" s="50" t="e">
        <f t="shared" si="406"/>
        <v>#N/A</v>
      </c>
      <c r="E450" s="50" t="e">
        <f t="shared" si="407"/>
        <v>#N/A</v>
      </c>
      <c r="F450" s="51" t="e">
        <f t="shared" si="408"/>
        <v>#N/A</v>
      </c>
      <c r="G450" s="49" t="e">
        <f t="shared" si="409"/>
        <v>#N/A</v>
      </c>
      <c r="H450" s="52" t="e">
        <f t="shared" si="410"/>
        <v>#N/A</v>
      </c>
    </row>
    <row r="451" spans="1:8">
      <c r="A451" s="33">
        <v>126</v>
      </c>
      <c r="B451" s="49" t="e">
        <f t="shared" si="404"/>
        <v>#N/A</v>
      </c>
      <c r="C451" s="50" t="e">
        <f t="shared" si="405"/>
        <v>#N/A</v>
      </c>
      <c r="D451" s="50" t="e">
        <f t="shared" si="406"/>
        <v>#N/A</v>
      </c>
      <c r="E451" s="50" t="e">
        <f t="shared" si="407"/>
        <v>#N/A</v>
      </c>
      <c r="F451" s="51" t="e">
        <f t="shared" si="408"/>
        <v>#N/A</v>
      </c>
      <c r="G451" s="49" t="e">
        <f t="shared" si="409"/>
        <v>#N/A</v>
      </c>
      <c r="H451" s="52" t="e">
        <f t="shared" si="410"/>
        <v>#N/A</v>
      </c>
    </row>
    <row r="452" spans="1:8">
      <c r="A452" s="33">
        <v>127</v>
      </c>
      <c r="B452" s="25" t="e">
        <f t="shared" si="404"/>
        <v>#N/A</v>
      </c>
      <c r="C452" s="26" t="e">
        <f t="shared" si="405"/>
        <v>#N/A</v>
      </c>
      <c r="D452" s="26" t="e">
        <f t="shared" si="406"/>
        <v>#N/A</v>
      </c>
      <c r="E452" s="26" t="e">
        <f t="shared" si="407"/>
        <v>#N/A</v>
      </c>
      <c r="F452" s="31" t="e">
        <f t="shared" si="408"/>
        <v>#N/A</v>
      </c>
      <c r="G452" s="25" t="e">
        <f t="shared" si="409"/>
        <v>#N/A</v>
      </c>
      <c r="H452" s="32" t="e">
        <f t="shared" si="410"/>
        <v>#N/A</v>
      </c>
    </row>
    <row r="453" spans="1:8" ht="4.5" customHeight="1"/>
    <row r="454" spans="1:8">
      <c r="A454" s="7" t="s">
        <v>324</v>
      </c>
      <c r="B454" s="8" t="s">
        <v>388</v>
      </c>
      <c r="F454" s="9"/>
      <c r="G454" s="10"/>
    </row>
    <row r="455" spans="1:8" ht="14.25" customHeight="1">
      <c r="A455" s="11" t="s">
        <v>325</v>
      </c>
      <c r="B455" s="12" t="s">
        <v>326</v>
      </c>
      <c r="C455" s="12" t="s">
        <v>327</v>
      </c>
      <c r="D455" s="12" t="s">
        <v>328</v>
      </c>
      <c r="E455" s="12" t="s">
        <v>329</v>
      </c>
      <c r="F455" s="12" t="s">
        <v>330</v>
      </c>
      <c r="G455" s="13" t="s">
        <v>331</v>
      </c>
      <c r="H455" s="14"/>
    </row>
    <row r="456" spans="1:8" ht="18.75" customHeight="1">
      <c r="A456" s="33">
        <v>68</v>
      </c>
      <c r="B456" s="85" t="str">
        <f t="shared" ref="B456" si="411">VLOOKUP(A456,JADWAL,4,FALSE)</f>
        <v>Sosiologi Komunikasi dan Media</v>
      </c>
      <c r="C456" s="86" t="str">
        <f t="shared" ref="C456" si="412">VLOOKUP(A456,JADWAL,2,FALSE)</f>
        <v>KPI - 2</v>
      </c>
      <c r="D456" s="86" t="str">
        <f t="shared" ref="D456" si="413">VLOOKUP(A456,JADWAL,9,FALSE)</f>
        <v>JUMAT</v>
      </c>
      <c r="E456" s="832" t="str">
        <f t="shared" ref="E456" si="414">VLOOKUP(A456,JADWAL,10,FALSE)</f>
        <v>18.30 - 20.30</v>
      </c>
      <c r="F456" s="87" t="str">
        <f t="shared" ref="F456" si="415">VLOOKUP(A456,JADWAL,11,FALSE)</f>
        <v>R24</v>
      </c>
      <c r="G456" s="85" t="str">
        <f t="shared" ref="G456" si="416">VLOOKUP(A456,JADWAL,6,FALSE)</f>
        <v>Dr. M. Khusna Amal, S.Ag., Msi.</v>
      </c>
      <c r="H456" s="88" t="str">
        <f t="shared" ref="H456" si="417">VLOOKUP(A456,JADWAL,7,FALSE)</f>
        <v>Dr. Kun Wazis, M.I.Kom.</v>
      </c>
    </row>
    <row r="457" spans="1:8" ht="4.5" customHeight="1">
      <c r="A457" s="7"/>
      <c r="B457" s="8"/>
      <c r="F457" s="9"/>
      <c r="G457" s="10"/>
    </row>
    <row r="458" spans="1:8">
      <c r="A458" s="7"/>
      <c r="B458" s="8" t="s">
        <v>197</v>
      </c>
      <c r="F458" s="9"/>
      <c r="G458" s="10"/>
    </row>
    <row r="459" spans="1:8" ht="14.25" customHeight="1">
      <c r="A459" s="11" t="s">
        <v>325</v>
      </c>
      <c r="B459" s="12" t="s">
        <v>326</v>
      </c>
      <c r="C459" s="12" t="s">
        <v>327</v>
      </c>
      <c r="D459" s="12" t="s">
        <v>328</v>
      </c>
      <c r="E459" s="12" t="s">
        <v>329</v>
      </c>
      <c r="F459" s="12" t="s">
        <v>330</v>
      </c>
      <c r="G459" s="13" t="s">
        <v>331</v>
      </c>
      <c r="H459" s="14"/>
    </row>
    <row r="460" spans="1:8" ht="15" customHeight="1">
      <c r="A460" s="15">
        <v>71</v>
      </c>
      <c r="B460" s="35" t="str">
        <f t="shared" ref="B460:B462" si="418">VLOOKUP(A460,JADWAL,4,FALSE)</f>
        <v>TESIS</v>
      </c>
      <c r="C460" s="36" t="str">
        <f t="shared" ref="C460:C462" si="419">VLOOKUP(A460,JADWAL,2,FALSE)</f>
        <v>KPI - 4</v>
      </c>
      <c r="D460" s="36" t="str">
        <f t="shared" ref="D460:D462" si="420">VLOOKUP(A460,JADWAL,9,FALSE)</f>
        <v>SABTU</v>
      </c>
      <c r="E460" s="826" t="str">
        <f t="shared" ref="E460:E462" si="421">VLOOKUP(A460,JADWAL,10,FALSE)</f>
        <v>12.30 - 14.30</v>
      </c>
      <c r="F460" s="37" t="str">
        <f t="shared" ref="F460:F462" si="422">VLOOKUP(A460,JADWAL,11,FALSE)</f>
        <v>R24</v>
      </c>
      <c r="G460" s="38" t="str">
        <f t="shared" ref="G460:G462" si="423">VLOOKUP(A460,JADWAL,6,FALSE)</f>
        <v>Kaprodi</v>
      </c>
      <c r="H460" s="39" t="str">
        <f t="shared" ref="H460:H462" si="424">VLOOKUP(A460,JADWAL,7,FALSE)</f>
        <v>Kaprodi</v>
      </c>
    </row>
    <row r="461" spans="1:8" ht="36">
      <c r="A461" s="15">
        <v>80</v>
      </c>
      <c r="B461" s="40" t="str">
        <f t="shared" si="418"/>
        <v>Idaaroh Ta'lim al Lughoh al Arobiyah Dakhila al Shof</v>
      </c>
      <c r="C461" s="41" t="str">
        <f t="shared" si="419"/>
        <v>PBA - 2</v>
      </c>
      <c r="D461" s="41" t="str">
        <f t="shared" si="420"/>
        <v>Jumat</v>
      </c>
      <c r="E461" s="827" t="str">
        <f t="shared" si="421"/>
        <v>15.45 - 17.45</v>
      </c>
      <c r="F461" s="42" t="str">
        <f t="shared" si="422"/>
        <v>RU21</v>
      </c>
      <c r="G461" s="43" t="str">
        <f t="shared" si="423"/>
        <v>Dr. H. Syamsul Anam, M.Pd</v>
      </c>
      <c r="H461" s="44" t="str">
        <f t="shared" si="424"/>
        <v>Dr. H. Zainuddin Alhaj Zaini, M.Pd.I.</v>
      </c>
    </row>
    <row r="462" spans="1:8">
      <c r="A462" s="15">
        <v>85</v>
      </c>
      <c r="B462" s="40" t="str">
        <f t="shared" si="418"/>
        <v>TESIS</v>
      </c>
      <c r="C462" s="41" t="str">
        <f t="shared" si="419"/>
        <v>PBA - 2</v>
      </c>
      <c r="D462" s="41" t="str">
        <f t="shared" si="420"/>
        <v>Sabtu</v>
      </c>
      <c r="E462" s="41" t="str">
        <f t="shared" si="421"/>
        <v>13.00 - 15.00</v>
      </c>
      <c r="F462" s="42" t="str">
        <f t="shared" si="422"/>
        <v>RU21</v>
      </c>
      <c r="G462" s="43" t="str">
        <f t="shared" si="423"/>
        <v>Kaprodi</v>
      </c>
      <c r="H462" s="44" t="str">
        <f t="shared" si="424"/>
        <v>Kaprodi</v>
      </c>
    </row>
    <row r="463" spans="1:8" ht="4.5" customHeight="1"/>
    <row r="464" spans="1:8">
      <c r="A464" s="7"/>
      <c r="B464" s="8" t="s">
        <v>389</v>
      </c>
      <c r="F464" s="9"/>
      <c r="G464" s="10"/>
    </row>
    <row r="465" spans="1:8" ht="14.25" customHeight="1">
      <c r="A465" s="11" t="s">
        <v>325</v>
      </c>
      <c r="B465" s="12" t="s">
        <v>326</v>
      </c>
      <c r="C465" s="12" t="s">
        <v>327</v>
      </c>
      <c r="D465" s="12" t="s">
        <v>328</v>
      </c>
      <c r="E465" s="12" t="s">
        <v>329</v>
      </c>
      <c r="F465" s="12" t="s">
        <v>330</v>
      </c>
      <c r="G465" s="13" t="s">
        <v>331</v>
      </c>
      <c r="H465" s="14"/>
    </row>
    <row r="466" spans="1:8" ht="16.5" customHeight="1">
      <c r="A466" s="15">
        <v>68</v>
      </c>
      <c r="B466" s="16" t="str">
        <f t="shared" ref="B466:B467" si="425">VLOOKUP(A466,JADWAL,4,FALSE)</f>
        <v>Sosiologi Komunikasi dan Media</v>
      </c>
      <c r="C466" s="17" t="str">
        <f t="shared" ref="C466:C467" si="426">VLOOKUP(A466,JADWAL,2,FALSE)</f>
        <v>KPI - 2</v>
      </c>
      <c r="D466" s="17" t="str">
        <f t="shared" ref="D466:D467" si="427">VLOOKUP(A466,JADWAL,9,FALSE)</f>
        <v>JUMAT</v>
      </c>
      <c r="E466" s="822" t="str">
        <f t="shared" ref="E466:E467" si="428">VLOOKUP(A466,JADWAL,10,FALSE)</f>
        <v>18.30 - 20.30</v>
      </c>
      <c r="F466" s="18" t="str">
        <f t="shared" ref="F466:F467" si="429">VLOOKUP(A466,JADWAL,11,FALSE)</f>
        <v>R24</v>
      </c>
      <c r="G466" s="19" t="str">
        <f t="shared" ref="G466:G467" si="430">VLOOKUP(A466,JADWAL,6,FALSE)</f>
        <v>Dr. M. Khusna Amal, S.Ag., Msi.</v>
      </c>
      <c r="H466" s="20" t="str">
        <f t="shared" ref="H466:H467" si="431">VLOOKUP(A466,JADWAL,7,FALSE)</f>
        <v>Dr. Kun Wazis, M.I.Kom.</v>
      </c>
    </row>
    <row r="467" spans="1:8">
      <c r="A467" s="15">
        <v>119</v>
      </c>
      <c r="B467" s="21" t="e">
        <f t="shared" si="425"/>
        <v>#N/A</v>
      </c>
      <c r="C467" s="22" t="e">
        <f t="shared" si="426"/>
        <v>#N/A</v>
      </c>
      <c r="D467" s="22" t="e">
        <f t="shared" si="427"/>
        <v>#N/A</v>
      </c>
      <c r="E467" s="22" t="e">
        <f t="shared" si="428"/>
        <v>#N/A</v>
      </c>
      <c r="F467" s="29" t="e">
        <f t="shared" si="429"/>
        <v>#N/A</v>
      </c>
      <c r="G467" s="23" t="e">
        <f t="shared" si="430"/>
        <v>#N/A</v>
      </c>
      <c r="H467" s="24" t="e">
        <f t="shared" si="431"/>
        <v>#N/A</v>
      </c>
    </row>
    <row r="468" spans="1:8" ht="4.5" customHeight="1"/>
    <row r="469" spans="1:8">
      <c r="A469" s="7"/>
      <c r="B469" s="8" t="s">
        <v>344</v>
      </c>
      <c r="F469" s="9"/>
      <c r="G469" s="10"/>
    </row>
    <row r="470" spans="1:8" ht="14.25" customHeight="1">
      <c r="A470" s="11" t="s">
        <v>325</v>
      </c>
      <c r="B470" s="12" t="s">
        <v>326</v>
      </c>
      <c r="C470" s="12" t="s">
        <v>327</v>
      </c>
      <c r="D470" s="12" t="s">
        <v>328</v>
      </c>
      <c r="E470" s="12" t="s">
        <v>329</v>
      </c>
      <c r="F470" s="12" t="s">
        <v>330</v>
      </c>
      <c r="G470" s="13" t="s">
        <v>331</v>
      </c>
      <c r="H470" s="14"/>
    </row>
    <row r="471" spans="1:8" ht="12.75" customHeight="1">
      <c r="A471" s="15">
        <v>113</v>
      </c>
      <c r="B471" s="35" t="e">
        <f t="shared" ref="B471" si="432">VLOOKUP(A471,JADWAL,4,FALSE)</f>
        <v>#N/A</v>
      </c>
      <c r="C471" s="36" t="e">
        <f t="shared" ref="C471" si="433">VLOOKUP(A471,JADWAL,2,FALSE)</f>
        <v>#N/A</v>
      </c>
      <c r="D471" s="36" t="e">
        <f t="shared" ref="D471" si="434">VLOOKUP(A471,JADWAL,9,FALSE)</f>
        <v>#N/A</v>
      </c>
      <c r="E471" s="36" t="e">
        <f t="shared" ref="E471" si="435">VLOOKUP(A471,JADWAL,10,FALSE)</f>
        <v>#N/A</v>
      </c>
      <c r="F471" s="37" t="e">
        <f t="shared" ref="F471" si="436">VLOOKUP(A471,JADWAL,11,FALSE)</f>
        <v>#N/A</v>
      </c>
      <c r="G471" s="105" t="e">
        <f t="shared" ref="G471" si="437">VLOOKUP(A471,JADWAL,6,FALSE)</f>
        <v>#N/A</v>
      </c>
      <c r="H471" s="71" t="e">
        <f t="shared" ref="H471" si="438">VLOOKUP(A471,JADWAL,7,FALSE)</f>
        <v>#N/A</v>
      </c>
    </row>
    <row r="472" spans="1:8" ht="4.5" customHeight="1"/>
    <row r="473" spans="1:8">
      <c r="A473" s="7"/>
      <c r="B473" s="8" t="s">
        <v>390</v>
      </c>
      <c r="F473" s="9"/>
      <c r="G473" s="10"/>
    </row>
    <row r="474" spans="1:8" ht="14.25" customHeight="1">
      <c r="A474" s="11" t="s">
        <v>325</v>
      </c>
      <c r="B474" s="12" t="s">
        <v>326</v>
      </c>
      <c r="C474" s="12" t="s">
        <v>327</v>
      </c>
      <c r="D474" s="12" t="s">
        <v>328</v>
      </c>
      <c r="E474" s="12" t="s">
        <v>329</v>
      </c>
      <c r="F474" s="12" t="s">
        <v>330</v>
      </c>
      <c r="G474" s="13" t="s">
        <v>331</v>
      </c>
      <c r="H474" s="14"/>
    </row>
    <row r="475" spans="1:8" ht="13.5" customHeight="1">
      <c r="A475" s="15">
        <v>118</v>
      </c>
      <c r="B475" s="35" t="e">
        <f t="shared" ref="B475" si="439">VLOOKUP(A475,JADWAL,4,FALSE)</f>
        <v>#N/A</v>
      </c>
      <c r="C475" s="36" t="e">
        <f t="shared" ref="C475" si="440">VLOOKUP(A475,JADWAL,2,FALSE)</f>
        <v>#N/A</v>
      </c>
      <c r="D475" s="36" t="e">
        <f t="shared" ref="D475" si="441">VLOOKUP(A475,JADWAL,9,FALSE)</f>
        <v>#N/A</v>
      </c>
      <c r="E475" s="36" t="e">
        <f t="shared" ref="E475" si="442">VLOOKUP(A475,JADWAL,10,FALSE)</f>
        <v>#N/A</v>
      </c>
      <c r="F475" s="37" t="e">
        <f t="shared" ref="F475" si="443">VLOOKUP(A475,JADWAL,11,FALSE)</f>
        <v>#N/A</v>
      </c>
      <c r="G475" s="38" t="e">
        <f t="shared" ref="G475" si="444">VLOOKUP(A475,JADWAL,6,FALSE)</f>
        <v>#N/A</v>
      </c>
      <c r="H475" s="39" t="e">
        <f t="shared" ref="H475" si="445">VLOOKUP(A475,JADWAL,7,FALSE)</f>
        <v>#N/A</v>
      </c>
    </row>
    <row r="476" spans="1:8" ht="4.5" customHeight="1"/>
    <row r="477" spans="1:8">
      <c r="A477" s="7"/>
      <c r="B477" s="8" t="s">
        <v>284</v>
      </c>
      <c r="F477" s="9"/>
      <c r="G477" s="10"/>
    </row>
    <row r="478" spans="1:8" ht="14.25" customHeight="1">
      <c r="A478" s="11" t="s">
        <v>325</v>
      </c>
      <c r="B478" s="12" t="s">
        <v>326</v>
      </c>
      <c r="C478" s="12" t="s">
        <v>327</v>
      </c>
      <c r="D478" s="12" t="s">
        <v>328</v>
      </c>
      <c r="E478" s="12" t="s">
        <v>329</v>
      </c>
      <c r="F478" s="12" t="s">
        <v>330</v>
      </c>
      <c r="G478" s="13" t="s">
        <v>331</v>
      </c>
      <c r="H478" s="14"/>
    </row>
    <row r="479" spans="1:8" ht="20.25" customHeight="1">
      <c r="A479" s="15">
        <v>103</v>
      </c>
      <c r="B479" s="35" t="e">
        <f t="shared" ref="B479" si="446">VLOOKUP(A479,JADWAL,4,FALSE)</f>
        <v>#N/A</v>
      </c>
      <c r="C479" s="36" t="e">
        <f t="shared" ref="C479" si="447">VLOOKUP(A479,JADWAL,2,FALSE)</f>
        <v>#N/A</v>
      </c>
      <c r="D479" s="36" t="e">
        <f t="shared" ref="D479" si="448">VLOOKUP(A479,JADWAL,9,FALSE)</f>
        <v>#N/A</v>
      </c>
      <c r="E479" s="36" t="e">
        <f t="shared" ref="E479" si="449">VLOOKUP(A479,JADWAL,10,FALSE)</f>
        <v>#N/A</v>
      </c>
      <c r="F479" s="37" t="e">
        <f t="shared" ref="F479" si="450">VLOOKUP(A479,JADWAL,11,FALSE)</f>
        <v>#N/A</v>
      </c>
      <c r="G479" s="38" t="e">
        <f t="shared" ref="G479" si="451">VLOOKUP(A479,JADWAL,6,FALSE)</f>
        <v>#N/A</v>
      </c>
      <c r="H479" s="39" t="e">
        <f t="shared" ref="H479" si="452">VLOOKUP(A479,JADWAL,7,FALSE)</f>
        <v>#N/A</v>
      </c>
    </row>
    <row r="480" spans="1:8" ht="4.5" customHeight="1"/>
    <row r="481" spans="1:8">
      <c r="A481" s="7"/>
      <c r="B481" s="8" t="s">
        <v>76</v>
      </c>
      <c r="F481" s="9"/>
      <c r="G481" s="10"/>
    </row>
    <row r="482" spans="1:8" ht="14.25" customHeight="1">
      <c r="A482" s="11" t="s">
        <v>325</v>
      </c>
      <c r="B482" s="12" t="s">
        <v>326</v>
      </c>
      <c r="C482" s="12" t="s">
        <v>327</v>
      </c>
      <c r="D482" s="12" t="s">
        <v>328</v>
      </c>
      <c r="E482" s="12" t="s">
        <v>329</v>
      </c>
      <c r="F482" s="12" t="s">
        <v>330</v>
      </c>
      <c r="G482" s="13" t="s">
        <v>331</v>
      </c>
      <c r="H482" s="14"/>
    </row>
    <row r="483" spans="1:8" ht="15.75" customHeight="1">
      <c r="A483" s="15">
        <v>106</v>
      </c>
      <c r="B483" s="16" t="e">
        <f t="shared" ref="B483:B484" si="453">VLOOKUP(A483,JADWAL,4,FALSE)</f>
        <v>#N/A</v>
      </c>
      <c r="C483" s="17" t="e">
        <f t="shared" ref="C483:C484" si="454">VLOOKUP(A483,JADWAL,2,FALSE)</f>
        <v>#N/A</v>
      </c>
      <c r="D483" s="17" t="e">
        <f t="shared" ref="D483:D484" si="455">VLOOKUP(A483,JADWAL,9,FALSE)</f>
        <v>#N/A</v>
      </c>
      <c r="E483" s="17" t="e">
        <f t="shared" ref="E483:E484" si="456">VLOOKUP(A483,JADWAL,10,FALSE)</f>
        <v>#N/A</v>
      </c>
      <c r="F483" s="18" t="e">
        <f t="shared" ref="F483:F484" si="457">VLOOKUP(A483,JADWAL,11,FALSE)</f>
        <v>#N/A</v>
      </c>
      <c r="G483" s="19" t="e">
        <f t="shared" ref="G483:G484" si="458">VLOOKUP(A483,JADWAL,6,FALSE)</f>
        <v>#N/A</v>
      </c>
      <c r="H483" s="20" t="e">
        <f t="shared" ref="H483:H484" si="459">VLOOKUP(A483,JADWAL,7,FALSE)</f>
        <v>#N/A</v>
      </c>
    </row>
    <row r="484" spans="1:8">
      <c r="A484" s="15">
        <v>108</v>
      </c>
      <c r="B484" s="21" t="e">
        <f t="shared" si="453"/>
        <v>#N/A</v>
      </c>
      <c r="C484" s="22" t="e">
        <f t="shared" si="454"/>
        <v>#N/A</v>
      </c>
      <c r="D484" s="22" t="e">
        <f t="shared" si="455"/>
        <v>#N/A</v>
      </c>
      <c r="E484" s="22" t="e">
        <f t="shared" si="456"/>
        <v>#N/A</v>
      </c>
      <c r="F484" s="29" t="e">
        <f t="shared" si="457"/>
        <v>#N/A</v>
      </c>
      <c r="G484" s="23" t="e">
        <f t="shared" si="458"/>
        <v>#N/A</v>
      </c>
      <c r="H484" s="24" t="e">
        <f t="shared" si="459"/>
        <v>#N/A</v>
      </c>
    </row>
    <row r="485" spans="1:8" ht="4.5" customHeight="1"/>
    <row r="486" spans="1:8">
      <c r="A486" s="7"/>
      <c r="B486" s="8" t="s">
        <v>152</v>
      </c>
      <c r="F486" s="9"/>
      <c r="G486" s="10"/>
    </row>
    <row r="487" spans="1:8" ht="14.25" customHeight="1">
      <c r="A487" s="11" t="s">
        <v>325</v>
      </c>
      <c r="B487" s="12" t="s">
        <v>326</v>
      </c>
      <c r="C487" s="12" t="s">
        <v>327</v>
      </c>
      <c r="D487" s="12" t="s">
        <v>328</v>
      </c>
      <c r="E487" s="12" t="s">
        <v>329</v>
      </c>
      <c r="F487" s="12" t="s">
        <v>330</v>
      </c>
      <c r="G487" s="13" t="s">
        <v>331</v>
      </c>
      <c r="H487" s="14"/>
    </row>
    <row r="488" spans="1:8">
      <c r="A488" s="15">
        <v>129</v>
      </c>
      <c r="B488" s="35" t="e">
        <f t="shared" ref="B488:B489" si="460">VLOOKUP(A488,JADWAL,4,FALSE)</f>
        <v>#N/A</v>
      </c>
      <c r="C488" s="36" t="e">
        <f t="shared" ref="C488:C489" si="461">VLOOKUP(A488,JADWAL,2,FALSE)</f>
        <v>#N/A</v>
      </c>
      <c r="D488" s="36" t="e">
        <f t="shared" ref="D488:D489" si="462">VLOOKUP(A488,JADWAL,9,FALSE)</f>
        <v>#N/A</v>
      </c>
      <c r="E488" s="36" t="e">
        <f t="shared" ref="E488:E489" si="463">VLOOKUP(A488,JADWAL,10,FALSE)</f>
        <v>#N/A</v>
      </c>
      <c r="F488" s="37" t="e">
        <f t="shared" ref="F488:F489" si="464">VLOOKUP(A488,JADWAL,11,FALSE)</f>
        <v>#N/A</v>
      </c>
      <c r="G488" s="105" t="e">
        <f t="shared" ref="G488:G489" si="465">VLOOKUP(A488,JADWAL,6,FALSE)</f>
        <v>#N/A</v>
      </c>
      <c r="H488" s="71" t="e">
        <f t="shared" ref="H488:H489" si="466">VLOOKUP(A488,JADWAL,7,FALSE)</f>
        <v>#N/A</v>
      </c>
    </row>
    <row r="489" spans="1:8">
      <c r="A489" s="15">
        <v>130</v>
      </c>
      <c r="B489" s="40" t="e">
        <f t="shared" si="460"/>
        <v>#N/A</v>
      </c>
      <c r="C489" s="41" t="e">
        <f t="shared" si="461"/>
        <v>#N/A</v>
      </c>
      <c r="D489" s="41" t="e">
        <f t="shared" si="462"/>
        <v>#N/A</v>
      </c>
      <c r="E489" s="41" t="e">
        <f t="shared" si="463"/>
        <v>#N/A</v>
      </c>
      <c r="F489" s="42" t="e">
        <f t="shared" si="464"/>
        <v>#N/A</v>
      </c>
      <c r="G489" s="106" t="e">
        <f t="shared" si="465"/>
        <v>#N/A</v>
      </c>
      <c r="H489" s="72" t="e">
        <f t="shared" si="466"/>
        <v>#N/A</v>
      </c>
    </row>
    <row r="490" spans="1:8" ht="4.5" customHeight="1"/>
    <row r="491" spans="1:8">
      <c r="A491" s="7"/>
      <c r="B491" s="8" t="s">
        <v>148</v>
      </c>
      <c r="F491" s="9"/>
      <c r="G491" s="10"/>
    </row>
    <row r="492" spans="1:8" ht="14.25" customHeight="1">
      <c r="A492" s="11" t="s">
        <v>325</v>
      </c>
      <c r="B492" s="12" t="s">
        <v>326</v>
      </c>
      <c r="C492" s="12" t="s">
        <v>327</v>
      </c>
      <c r="D492" s="12" t="s">
        <v>328</v>
      </c>
      <c r="E492" s="12" t="s">
        <v>329</v>
      </c>
      <c r="F492" s="12" t="s">
        <v>330</v>
      </c>
      <c r="G492" s="13" t="s">
        <v>331</v>
      </c>
      <c r="H492" s="14"/>
    </row>
    <row r="493" spans="1:8" ht="19.5" customHeight="1">
      <c r="A493" s="15">
        <v>123</v>
      </c>
      <c r="B493" s="35" t="e">
        <f t="shared" ref="B493:B494" si="467">VLOOKUP(A493,JADWAL,4,FALSE)</f>
        <v>#N/A</v>
      </c>
      <c r="C493" s="36" t="e">
        <f t="shared" ref="C493:C494" si="468">VLOOKUP(A493,JADWAL,2,FALSE)</f>
        <v>#N/A</v>
      </c>
      <c r="D493" s="36" t="e">
        <f t="shared" ref="D493:D494" si="469">VLOOKUP(A493,JADWAL,9,FALSE)</f>
        <v>#N/A</v>
      </c>
      <c r="E493" s="36" t="e">
        <f t="shared" ref="E493:E494" si="470">VLOOKUP(A493,JADWAL,10,FALSE)</f>
        <v>#N/A</v>
      </c>
      <c r="F493" s="37" t="e">
        <f t="shared" ref="F493:F494" si="471">VLOOKUP(A493,JADWAL,11,FALSE)</f>
        <v>#N/A</v>
      </c>
      <c r="G493" s="38" t="e">
        <f t="shared" ref="G493:G494" si="472">VLOOKUP(A493,JADWAL,6,FALSE)</f>
        <v>#N/A</v>
      </c>
      <c r="H493" s="39" t="e">
        <f t="shared" ref="H493:H494" si="473">VLOOKUP(A493,JADWAL,7,FALSE)</f>
        <v>#N/A</v>
      </c>
    </row>
    <row r="494" spans="1:8">
      <c r="A494" s="15">
        <v>124</v>
      </c>
      <c r="B494" s="40" t="e">
        <f t="shared" si="467"/>
        <v>#N/A</v>
      </c>
      <c r="C494" s="41" t="e">
        <f t="shared" si="468"/>
        <v>#N/A</v>
      </c>
      <c r="D494" s="41" t="e">
        <f t="shared" si="469"/>
        <v>#N/A</v>
      </c>
      <c r="E494" s="41" t="e">
        <f t="shared" si="470"/>
        <v>#N/A</v>
      </c>
      <c r="F494" s="42" t="e">
        <f t="shared" si="471"/>
        <v>#N/A</v>
      </c>
      <c r="G494" s="43" t="e">
        <f t="shared" si="472"/>
        <v>#N/A</v>
      </c>
      <c r="H494" s="44" t="e">
        <f t="shared" si="473"/>
        <v>#N/A</v>
      </c>
    </row>
    <row r="495" spans="1:8" ht="4.5" customHeight="1"/>
    <row r="496" spans="1:8">
      <c r="A496" s="7"/>
      <c r="B496" s="8" t="s">
        <v>391</v>
      </c>
      <c r="F496" s="9"/>
      <c r="G496" s="10"/>
    </row>
    <row r="497" spans="1:8" ht="14.25" customHeight="1">
      <c r="A497" s="11" t="s">
        <v>325</v>
      </c>
      <c r="B497" s="12" t="s">
        <v>326</v>
      </c>
      <c r="C497" s="12" t="s">
        <v>327</v>
      </c>
      <c r="D497" s="12" t="s">
        <v>328</v>
      </c>
      <c r="E497" s="12" t="s">
        <v>329</v>
      </c>
      <c r="F497" s="12" t="s">
        <v>330</v>
      </c>
      <c r="G497" s="13" t="s">
        <v>331</v>
      </c>
      <c r="H497" s="14"/>
    </row>
    <row r="498" spans="1:8" ht="18.75" customHeight="1">
      <c r="A498" s="15">
        <v>104</v>
      </c>
      <c r="B498" s="35" t="e">
        <f t="shared" ref="B498:B499" si="474">VLOOKUP(A498,JADWAL,4,FALSE)</f>
        <v>#N/A</v>
      </c>
      <c r="C498" s="36" t="e">
        <f t="shared" ref="C498:C499" si="475">VLOOKUP(A498,JADWAL,2,FALSE)</f>
        <v>#N/A</v>
      </c>
      <c r="D498" s="36" t="e">
        <f t="shared" ref="D498:D499" si="476">VLOOKUP(A498,JADWAL,9,FALSE)</f>
        <v>#N/A</v>
      </c>
      <c r="E498" s="36" t="e">
        <f t="shared" ref="E498:E499" si="477">VLOOKUP(A498,JADWAL,10,FALSE)</f>
        <v>#N/A</v>
      </c>
      <c r="F498" s="37" t="e">
        <f t="shared" ref="F498:F499" si="478">VLOOKUP(A498,JADWAL,11,FALSE)</f>
        <v>#N/A</v>
      </c>
      <c r="G498" s="106" t="e">
        <f t="shared" ref="G498:G499" si="479">VLOOKUP(A498,JADWAL,6,FALSE)</f>
        <v>#N/A</v>
      </c>
      <c r="H498" s="71" t="e">
        <f t="shared" ref="H498:H499" si="480">VLOOKUP(A498,JADWAL,7,FALSE)</f>
        <v>#N/A</v>
      </c>
    </row>
    <row r="499" spans="1:8">
      <c r="A499" s="15">
        <v>105</v>
      </c>
      <c r="B499" s="40" t="e">
        <f t="shared" si="474"/>
        <v>#N/A</v>
      </c>
      <c r="C499" s="41" t="e">
        <f t="shared" si="475"/>
        <v>#N/A</v>
      </c>
      <c r="D499" s="41" t="e">
        <f t="shared" si="476"/>
        <v>#N/A</v>
      </c>
      <c r="E499" s="41" t="e">
        <f t="shared" si="477"/>
        <v>#N/A</v>
      </c>
      <c r="F499" s="42" t="e">
        <f t="shared" si="478"/>
        <v>#N/A</v>
      </c>
      <c r="G499" s="106" t="e">
        <f t="shared" si="479"/>
        <v>#N/A</v>
      </c>
      <c r="H499" s="72" t="e">
        <f t="shared" si="480"/>
        <v>#N/A</v>
      </c>
    </row>
    <row r="500" spans="1:8" ht="4.5" customHeight="1"/>
    <row r="501" spans="1:8">
      <c r="A501" s="7"/>
      <c r="B501" s="8" t="s">
        <v>392</v>
      </c>
      <c r="F501" s="9"/>
      <c r="G501" s="10"/>
    </row>
    <row r="502" spans="1:8" ht="14.25" customHeight="1">
      <c r="A502" s="11" t="s">
        <v>325</v>
      </c>
      <c r="B502" s="12" t="s">
        <v>326</v>
      </c>
      <c r="C502" s="12" t="s">
        <v>327</v>
      </c>
      <c r="D502" s="12" t="s">
        <v>328</v>
      </c>
      <c r="E502" s="12" t="s">
        <v>329</v>
      </c>
      <c r="F502" s="12" t="s">
        <v>330</v>
      </c>
      <c r="G502" s="13" t="s">
        <v>331</v>
      </c>
      <c r="H502" s="14"/>
    </row>
    <row r="503" spans="1:8">
      <c r="A503" s="15">
        <v>129</v>
      </c>
      <c r="B503" s="16" t="e">
        <f t="shared" ref="B503:B504" si="481">VLOOKUP(A503,JADWAL,4,FALSE)</f>
        <v>#N/A</v>
      </c>
      <c r="C503" s="17" t="e">
        <f t="shared" ref="C503:C504" si="482">VLOOKUP(A503,JADWAL,2,FALSE)</f>
        <v>#N/A</v>
      </c>
      <c r="D503" s="17" t="e">
        <f t="shared" ref="D503:D504" si="483">VLOOKUP(A503,JADWAL,9,FALSE)</f>
        <v>#N/A</v>
      </c>
      <c r="E503" s="17" t="e">
        <f t="shared" ref="E503:E504" si="484">VLOOKUP(A503,JADWAL,10,FALSE)</f>
        <v>#N/A</v>
      </c>
      <c r="F503" s="18" t="e">
        <f t="shared" ref="F503:F504" si="485">VLOOKUP(A503,JADWAL,11,FALSE)</f>
        <v>#N/A</v>
      </c>
      <c r="G503" s="19" t="e">
        <f t="shared" ref="G503:G504" si="486">VLOOKUP(A503,JADWAL,6,FALSE)</f>
        <v>#N/A</v>
      </c>
      <c r="H503" s="20" t="e">
        <f t="shared" ref="H503:H504" si="487">VLOOKUP(A503,JADWAL,7,FALSE)</f>
        <v>#N/A</v>
      </c>
    </row>
    <row r="504" spans="1:8">
      <c r="A504" s="15">
        <v>130</v>
      </c>
      <c r="B504" s="21" t="e">
        <f t="shared" si="481"/>
        <v>#N/A</v>
      </c>
      <c r="C504" s="22" t="e">
        <f t="shared" si="482"/>
        <v>#N/A</v>
      </c>
      <c r="D504" s="22" t="e">
        <f t="shared" si="483"/>
        <v>#N/A</v>
      </c>
      <c r="E504" s="22" t="e">
        <f t="shared" si="484"/>
        <v>#N/A</v>
      </c>
      <c r="F504" s="29" t="e">
        <f t="shared" si="485"/>
        <v>#N/A</v>
      </c>
      <c r="G504" s="23" t="e">
        <f t="shared" si="486"/>
        <v>#N/A</v>
      </c>
      <c r="H504" s="24" t="e">
        <f t="shared" si="487"/>
        <v>#N/A</v>
      </c>
    </row>
    <row r="505" spans="1:8" ht="4.5" customHeight="1">
      <c r="A505" s="7"/>
      <c r="B505" s="8"/>
      <c r="F505" s="9"/>
      <c r="G505" s="10"/>
    </row>
    <row r="506" spans="1:8">
      <c r="A506" s="7"/>
      <c r="B506" s="8" t="s">
        <v>393</v>
      </c>
      <c r="F506" s="9"/>
      <c r="G506" s="10"/>
    </row>
    <row r="507" spans="1:8" ht="14.25" customHeight="1">
      <c r="A507" s="11" t="s">
        <v>325</v>
      </c>
      <c r="B507" s="12" t="s">
        <v>326</v>
      </c>
      <c r="C507" s="12" t="s">
        <v>327</v>
      </c>
      <c r="D507" s="12" t="s">
        <v>328</v>
      </c>
      <c r="E507" s="12" t="s">
        <v>329</v>
      </c>
      <c r="F507" s="12" t="s">
        <v>330</v>
      </c>
      <c r="G507" s="13" t="s">
        <v>331</v>
      </c>
      <c r="H507" s="14"/>
    </row>
    <row r="508" spans="1:8">
      <c r="A508" s="15">
        <v>125</v>
      </c>
      <c r="B508" s="35" t="e">
        <f t="shared" ref="B508:B509" si="488">VLOOKUP(A508,JADWAL,4,FALSE)</f>
        <v>#N/A</v>
      </c>
      <c r="C508" s="36" t="e">
        <f t="shared" ref="C508:C509" si="489">VLOOKUP(A508,JADWAL,2,FALSE)</f>
        <v>#N/A</v>
      </c>
      <c r="D508" s="36" t="e">
        <f t="shared" ref="D508:D509" si="490">VLOOKUP(A508,JADWAL,9,FALSE)</f>
        <v>#N/A</v>
      </c>
      <c r="E508" s="36" t="e">
        <f t="shared" ref="E508:E509" si="491">VLOOKUP(A508,JADWAL,10,FALSE)</f>
        <v>#N/A</v>
      </c>
      <c r="F508" s="37" t="e">
        <f t="shared" ref="F508:F509" si="492">VLOOKUP(A508,JADWAL,11,FALSE)</f>
        <v>#N/A</v>
      </c>
      <c r="G508" s="38" t="e">
        <f t="shared" ref="G508:G509" si="493">VLOOKUP(A508,JADWAL,6,FALSE)</f>
        <v>#N/A</v>
      </c>
      <c r="H508" s="39" t="e">
        <f t="shared" ref="H508:H509" si="494">VLOOKUP(A508,JADWAL,7,FALSE)</f>
        <v>#N/A</v>
      </c>
    </row>
    <row r="509" spans="1:8">
      <c r="A509" s="15">
        <v>127</v>
      </c>
      <c r="B509" s="40" t="e">
        <f t="shared" si="488"/>
        <v>#N/A</v>
      </c>
      <c r="C509" s="41" t="e">
        <f t="shared" si="489"/>
        <v>#N/A</v>
      </c>
      <c r="D509" s="41" t="e">
        <f t="shared" si="490"/>
        <v>#N/A</v>
      </c>
      <c r="E509" s="41" t="e">
        <f t="shared" si="491"/>
        <v>#N/A</v>
      </c>
      <c r="F509" s="42" t="e">
        <f t="shared" si="492"/>
        <v>#N/A</v>
      </c>
      <c r="G509" s="43" t="e">
        <f t="shared" si="493"/>
        <v>#N/A</v>
      </c>
      <c r="H509" s="44" t="e">
        <f t="shared" si="494"/>
        <v>#N/A</v>
      </c>
    </row>
    <row r="510" spans="1:8" ht="4.5" customHeight="1">
      <c r="A510" s="7"/>
      <c r="B510" s="8"/>
      <c r="F510" s="9"/>
      <c r="G510" s="10"/>
    </row>
    <row r="511" spans="1:8">
      <c r="A511" s="7"/>
      <c r="B511" s="8" t="s">
        <v>394</v>
      </c>
      <c r="F511" s="9"/>
      <c r="G511" s="10"/>
    </row>
    <row r="512" spans="1:8" ht="14.25" customHeight="1">
      <c r="A512" s="11" t="s">
        <v>325</v>
      </c>
      <c r="B512" s="12" t="s">
        <v>326</v>
      </c>
      <c r="C512" s="12" t="s">
        <v>327</v>
      </c>
      <c r="D512" s="12" t="s">
        <v>328</v>
      </c>
      <c r="E512" s="12" t="s">
        <v>329</v>
      </c>
      <c r="F512" s="12" t="s">
        <v>330</v>
      </c>
      <c r="G512" s="13" t="s">
        <v>331</v>
      </c>
      <c r="H512" s="14"/>
    </row>
    <row r="513" spans="1:8">
      <c r="A513" s="15">
        <v>90</v>
      </c>
      <c r="B513" s="35" t="e">
        <f t="shared" ref="B513:B514" si="495">VLOOKUP(A513,JADWAL,4,FALSE)</f>
        <v>#N/A</v>
      </c>
      <c r="C513" s="36" t="e">
        <f t="shared" ref="C513:C514" si="496">VLOOKUP(A513,JADWAL,2,FALSE)</f>
        <v>#N/A</v>
      </c>
      <c r="D513" s="36" t="e">
        <f t="shared" ref="D513:D514" si="497">VLOOKUP(A513,JADWAL,9,FALSE)</f>
        <v>#N/A</v>
      </c>
      <c r="E513" s="36" t="e">
        <f t="shared" ref="E513:E514" si="498">VLOOKUP(A513,JADWAL,10,FALSE)</f>
        <v>#N/A</v>
      </c>
      <c r="F513" s="37" t="e">
        <f t="shared" ref="F513:F514" si="499">VLOOKUP(A513,JADWAL,11,FALSE)</f>
        <v>#N/A</v>
      </c>
      <c r="G513" s="107" t="e">
        <f t="shared" ref="G513:G514" si="500">VLOOKUP(A513,JADWAL,6,FALSE)</f>
        <v>#N/A</v>
      </c>
      <c r="H513" s="71" t="e">
        <f t="shared" ref="H513:H514" si="501">VLOOKUP(A513,JADWAL,7,FALSE)</f>
        <v>#N/A</v>
      </c>
    </row>
    <row r="514" spans="1:8">
      <c r="A514" s="15">
        <v>97</v>
      </c>
      <c r="B514" s="40" t="e">
        <f t="shared" si="495"/>
        <v>#N/A</v>
      </c>
      <c r="C514" s="41" t="e">
        <f t="shared" si="496"/>
        <v>#N/A</v>
      </c>
      <c r="D514" s="41" t="e">
        <f t="shared" si="497"/>
        <v>#N/A</v>
      </c>
      <c r="E514" s="41" t="e">
        <f t="shared" si="498"/>
        <v>#N/A</v>
      </c>
      <c r="F514" s="42" t="e">
        <f t="shared" si="499"/>
        <v>#N/A</v>
      </c>
      <c r="G514" s="108" t="e">
        <f t="shared" si="500"/>
        <v>#N/A</v>
      </c>
      <c r="H514" s="72" t="e">
        <f t="shared" si="501"/>
        <v>#N/A</v>
      </c>
    </row>
    <row r="515" spans="1:8" ht="4.5" customHeight="1"/>
    <row r="516" spans="1:8">
      <c r="A516" s="7"/>
      <c r="B516" s="8" t="s">
        <v>395</v>
      </c>
      <c r="F516" s="9"/>
      <c r="G516" s="10"/>
    </row>
    <row r="517" spans="1:8" ht="14.25" customHeight="1">
      <c r="A517" s="11" t="s">
        <v>325</v>
      </c>
      <c r="B517" s="12" t="s">
        <v>326</v>
      </c>
      <c r="C517" s="12" t="s">
        <v>327</v>
      </c>
      <c r="D517" s="12" t="s">
        <v>328</v>
      </c>
      <c r="E517" s="12" t="s">
        <v>329</v>
      </c>
      <c r="F517" s="12" t="s">
        <v>330</v>
      </c>
      <c r="G517" s="13" t="s">
        <v>331</v>
      </c>
      <c r="H517" s="14"/>
    </row>
    <row r="518" spans="1:8" ht="24">
      <c r="A518" s="15">
        <v>66</v>
      </c>
      <c r="B518" s="35" t="str">
        <f t="shared" ref="B518:B519" si="502">VLOOKUP(A518,JADWAL,4,FALSE)</f>
        <v>Filsafat dan Etika Komunikasi</v>
      </c>
      <c r="C518" s="36" t="str">
        <f t="shared" ref="C518:C519" si="503">VLOOKUP(A518,JADWAL,2,FALSE)</f>
        <v>KPI - 2</v>
      </c>
      <c r="D518" s="36" t="str">
        <f t="shared" ref="D518:D519" si="504">VLOOKUP(A518,JADWAL,9,FALSE)</f>
        <v>JUMAT</v>
      </c>
      <c r="E518" s="826" t="str">
        <f t="shared" ref="E518:E519" si="505">VLOOKUP(A518,JADWAL,10,FALSE)</f>
        <v>13.30 - 15.30</v>
      </c>
      <c r="F518" s="37" t="str">
        <f t="shared" ref="F518:F519" si="506">VLOOKUP(A518,JADWAL,11,FALSE)</f>
        <v>R24</v>
      </c>
      <c r="G518" s="38" t="str">
        <f t="shared" ref="G518:G519" si="507">VLOOKUP(A518,JADWAL,6,FALSE)</f>
        <v>Dr. Fawaizul Umam, M.Ag.</v>
      </c>
      <c r="H518" s="39" t="str">
        <f t="shared" ref="H518:H519" si="508">VLOOKUP(A518,JADWAL,7,FALSE)</f>
        <v>Dr. Ahidul Asror, M.Ag.</v>
      </c>
    </row>
    <row r="519" spans="1:8" ht="24">
      <c r="A519" s="15">
        <v>67</v>
      </c>
      <c r="B519" s="40" t="str">
        <f t="shared" si="502"/>
        <v>Studi Al - Quran</v>
      </c>
      <c r="C519" s="41" t="str">
        <f t="shared" si="503"/>
        <v>KPI - 2</v>
      </c>
      <c r="D519" s="41" t="str">
        <f t="shared" si="504"/>
        <v>JUMAT</v>
      </c>
      <c r="E519" s="827" t="str">
        <f t="shared" si="505"/>
        <v>15.45 - 17.45</v>
      </c>
      <c r="F519" s="42" t="str">
        <f t="shared" si="506"/>
        <v>R24</v>
      </c>
      <c r="G519" s="43" t="str">
        <f t="shared" si="507"/>
        <v>Dr. Syafruddin Edi Wibowo, M.Ag.</v>
      </c>
      <c r="H519" s="44" t="str">
        <f t="shared" si="508"/>
        <v>Dr. H. Faisol Nasar bin Madi, MA.</v>
      </c>
    </row>
    <row r="521" spans="1:8">
      <c r="A521" s="7"/>
      <c r="B521" s="8" t="s">
        <v>258</v>
      </c>
      <c r="F521" s="9"/>
      <c r="G521" s="10"/>
    </row>
    <row r="522" spans="1:8" ht="14.25" customHeight="1">
      <c r="A522" s="11" t="s">
        <v>325</v>
      </c>
      <c r="B522" s="12" t="s">
        <v>326</v>
      </c>
      <c r="C522" s="12" t="s">
        <v>327</v>
      </c>
      <c r="D522" s="12" t="s">
        <v>328</v>
      </c>
      <c r="E522" s="12" t="s">
        <v>329</v>
      </c>
      <c r="F522" s="12" t="s">
        <v>330</v>
      </c>
      <c r="G522" s="13" t="s">
        <v>331</v>
      </c>
      <c r="H522" s="14"/>
    </row>
    <row r="523" spans="1:8" ht="36">
      <c r="A523" s="15">
        <v>87</v>
      </c>
      <c r="B523" s="35" t="str">
        <f t="shared" ref="B523:B524" si="509">VLOOKUP(A523,JADWAL,4,FALSE)</f>
        <v>Kepemimpinan Spiritual dalam Pendidikan Islam</v>
      </c>
      <c r="C523" s="36" t="str">
        <f t="shared" ref="C523:C524" si="510">VLOOKUP(A523,JADWAL,2,FALSE)</f>
        <v>MPI3 - 2A</v>
      </c>
      <c r="D523" s="36" t="str">
        <f t="shared" ref="D523:D524" si="511">VLOOKUP(A523,JADWAL,9,FALSE)</f>
        <v>Jum'at</v>
      </c>
      <c r="E523" s="826" t="str">
        <f t="shared" ref="E523:E524" si="512">VLOOKUP(A523,JADWAL,10,FALSE)</f>
        <v>15.30 - 17.30</v>
      </c>
      <c r="F523" s="37" t="str">
        <f t="shared" ref="F523:F524" si="513">VLOOKUP(A523,JADWAL,11,FALSE)</f>
        <v>RS3 - 2</v>
      </c>
      <c r="G523" s="38" t="str">
        <f t="shared" ref="G523:G524" si="514">VLOOKUP(A523,JADWAL,6,FALSE)</f>
        <v>Prof. Dr. H. Abd. Halim Soebahar, M.A.</v>
      </c>
      <c r="H523" s="39" t="str">
        <f t="shared" ref="H523:H524" si="515">VLOOKUP(A523,JADWAL,7,FALSE)</f>
        <v>Prof. Dr. H. Moh. Khusnuridlo, M.Pd.</v>
      </c>
    </row>
    <row r="524" spans="1:8">
      <c r="A524" s="15">
        <v>94</v>
      </c>
      <c r="B524" s="40" t="e">
        <f t="shared" si="509"/>
        <v>#N/A</v>
      </c>
      <c r="C524" s="41" t="e">
        <f t="shared" si="510"/>
        <v>#N/A</v>
      </c>
      <c r="D524" s="41" t="e">
        <f t="shared" si="511"/>
        <v>#N/A</v>
      </c>
      <c r="E524" s="41" t="e">
        <f t="shared" si="512"/>
        <v>#N/A</v>
      </c>
      <c r="F524" s="42" t="e">
        <f t="shared" si="513"/>
        <v>#N/A</v>
      </c>
      <c r="G524" s="43" t="e">
        <f t="shared" si="514"/>
        <v>#N/A</v>
      </c>
      <c r="H524" s="44" t="e">
        <f t="shared" si="515"/>
        <v>#N/A</v>
      </c>
    </row>
    <row r="534" spans="8:8">
      <c r="H534" s="109"/>
    </row>
  </sheetData>
  <mergeCells count="47">
    <mergeCell ref="G2:H2"/>
    <mergeCell ref="G12:H12"/>
    <mergeCell ref="G20:H20"/>
    <mergeCell ref="G26:H26"/>
    <mergeCell ref="G37:H37"/>
    <mergeCell ref="G44:H44"/>
    <mergeCell ref="G55:H55"/>
    <mergeCell ref="G66:H66"/>
    <mergeCell ref="G77:H77"/>
    <mergeCell ref="G87:H87"/>
    <mergeCell ref="G96:H96"/>
    <mergeCell ref="G107:H107"/>
    <mergeCell ref="G117:H117"/>
    <mergeCell ref="G127:H127"/>
    <mergeCell ref="G133:H133"/>
    <mergeCell ref="G144:H144"/>
    <mergeCell ref="G159:H159"/>
    <mergeCell ref="G166:H166"/>
    <mergeCell ref="G173:H173"/>
    <mergeCell ref="G180:H180"/>
    <mergeCell ref="G186:H186"/>
    <mergeCell ref="G193:H193"/>
    <mergeCell ref="G200:H200"/>
    <mergeCell ref="G207:H207"/>
    <mergeCell ref="G214:H214"/>
    <mergeCell ref="G221:H221"/>
    <mergeCell ref="G227:H227"/>
    <mergeCell ref="G234:H234"/>
    <mergeCell ref="G241:H241"/>
    <mergeCell ref="G249:H249"/>
    <mergeCell ref="G256:H256"/>
    <mergeCell ref="G263:H263"/>
    <mergeCell ref="G270:H270"/>
    <mergeCell ref="G276:H276"/>
    <mergeCell ref="G283:H283"/>
    <mergeCell ref="G289:H289"/>
    <mergeCell ref="G295:H295"/>
    <mergeCell ref="G302:H302"/>
    <mergeCell ref="G309:H309"/>
    <mergeCell ref="G315:H315"/>
    <mergeCell ref="G348:H348"/>
    <mergeCell ref="G353:H353"/>
    <mergeCell ref="G320:H320"/>
    <mergeCell ref="G327:H327"/>
    <mergeCell ref="G334:H334"/>
    <mergeCell ref="G338:H338"/>
    <mergeCell ref="G343:H343"/>
  </mergeCells>
  <pageMargins left="0.70763888888888904" right="0.70763888888888904" top="0.74791666666666701" bottom="0.74791666666666701" header="0.31388888888888899" footer="0.31388888888888899"/>
  <pageSetup paperSize="10000" scale="9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24"/>
  <sheetViews>
    <sheetView topLeftCell="B233" zoomScale="70" zoomScaleNormal="70" workbookViewId="0">
      <selection activeCell="B268" sqref="B268"/>
    </sheetView>
  </sheetViews>
  <sheetFormatPr defaultColWidth="9" defaultRowHeight="15"/>
  <cols>
    <col min="1" max="1" width="5.85546875" customWidth="1"/>
    <col min="2" max="2" width="34.140625" customWidth="1"/>
    <col min="3" max="4" width="7.28515625" customWidth="1"/>
    <col min="5" max="5" width="6.85546875" customWidth="1"/>
    <col min="6" max="6" width="6" style="335" customWidth="1"/>
    <col min="7" max="7" width="2.140625" customWidth="1"/>
    <col min="8" max="8" width="4.140625" customWidth="1"/>
    <col min="9" max="9" width="46.42578125" customWidth="1"/>
    <col min="10" max="10" width="7.7109375" hidden="1" customWidth="1"/>
    <col min="11" max="11" width="6.85546875" hidden="1" customWidth="1"/>
    <col min="12" max="12" width="11.5703125" hidden="1" customWidth="1"/>
    <col min="13" max="13" width="5.85546875" hidden="1" customWidth="1"/>
    <col min="14" max="15" width="34.7109375" style="336" customWidth="1"/>
    <col min="16" max="16" width="8.7109375" customWidth="1"/>
    <col min="17" max="17" width="4" customWidth="1"/>
    <col min="18" max="18" width="5.42578125" customWidth="1"/>
    <col min="19" max="19" width="8.5703125" customWidth="1"/>
    <col min="20" max="20" width="2" customWidth="1"/>
    <col min="21" max="21" width="10.5703125" customWidth="1"/>
    <col min="22" max="22" width="12" customWidth="1"/>
    <col min="24" max="24" width="4.85546875" customWidth="1"/>
    <col min="25" max="25" width="41.28515625" customWidth="1"/>
    <col min="26" max="26" width="8.5703125" customWidth="1"/>
  </cols>
  <sheetData>
    <row r="1" spans="1:26">
      <c r="A1" s="337" t="s">
        <v>396</v>
      </c>
      <c r="G1" s="338"/>
      <c r="I1" s="783" t="s">
        <v>397</v>
      </c>
      <c r="N1"/>
      <c r="O1"/>
      <c r="U1" s="202" t="s">
        <v>398</v>
      </c>
      <c r="V1" s="403">
        <f>V3-V2</f>
        <v>106275000</v>
      </c>
    </row>
    <row r="2" spans="1:26">
      <c r="N2"/>
      <c r="O2"/>
      <c r="U2" s="404" t="s">
        <v>399</v>
      </c>
      <c r="V2" s="405">
        <v>314250000</v>
      </c>
    </row>
    <row r="3" spans="1:26">
      <c r="A3" s="339" t="s">
        <v>400</v>
      </c>
      <c r="B3" s="340" t="s">
        <v>401</v>
      </c>
      <c r="C3" s="340" t="s">
        <v>402</v>
      </c>
      <c r="D3" s="340" t="s">
        <v>403</v>
      </c>
      <c r="E3" s="340" t="s">
        <v>404</v>
      </c>
      <c r="F3" s="341" t="s">
        <v>405</v>
      </c>
      <c r="G3" s="342"/>
      <c r="H3" s="343"/>
      <c r="I3" s="379" t="s">
        <v>326</v>
      </c>
      <c r="J3" s="379" t="s">
        <v>406</v>
      </c>
      <c r="K3" s="379" t="s">
        <v>328</v>
      </c>
      <c r="L3" s="379" t="s">
        <v>329</v>
      </c>
      <c r="M3" s="379" t="s">
        <v>330</v>
      </c>
      <c r="N3" s="379" t="s">
        <v>402</v>
      </c>
      <c r="O3" s="379" t="s">
        <v>403</v>
      </c>
      <c r="P3" s="380" t="s">
        <v>407</v>
      </c>
      <c r="Q3" s="406">
        <v>7</v>
      </c>
      <c r="R3" s="407" t="s">
        <v>408</v>
      </c>
      <c r="S3" s="407" t="s">
        <v>409</v>
      </c>
      <c r="T3" s="407">
        <v>0</v>
      </c>
      <c r="U3" s="407" t="s">
        <v>410</v>
      </c>
      <c r="V3" s="408">
        <f>SUM(U3:U262)</f>
        <v>420525000</v>
      </c>
      <c r="X3" s="231" t="s">
        <v>325</v>
      </c>
      <c r="Y3" s="231" t="s">
        <v>411</v>
      </c>
      <c r="Z3" s="420" t="s">
        <v>412</v>
      </c>
    </row>
    <row r="4" spans="1:26">
      <c r="A4" s="344">
        <v>1</v>
      </c>
      <c r="B4" s="345" t="s">
        <v>119</v>
      </c>
      <c r="C4" s="346">
        <f>COUNTIF(DSATU,B4)</f>
        <v>3</v>
      </c>
      <c r="D4" s="346">
        <f>COUNTIF(DDUA,B4)</f>
        <v>0</v>
      </c>
      <c r="E4" s="346">
        <f>COUNTIF(JADWAL!$L$1:$L$89,'REKAP (2)'!B4)</f>
        <v>0</v>
      </c>
      <c r="F4" s="347">
        <f>SUM(C4:E4)</f>
        <v>3</v>
      </c>
      <c r="G4" s="348" t="s">
        <v>116</v>
      </c>
      <c r="H4" s="349">
        <v>1</v>
      </c>
      <c r="I4" s="381" t="str">
        <f t="shared" ref="I4:I67" si="0">(IFERROR(VLOOKUP(H4,JADWAL,4,FALSE),"  "))</f>
        <v>Manajemen Sumber Daya Pendidikan dan Tenaga Kependidikan</v>
      </c>
      <c r="J4" s="381" t="str">
        <f t="shared" ref="J4:J67" si="1">(IFERROR(VLOOKUP(H4,JADWAL,2,FALSE),"  "))</f>
        <v>MPI - 2A</v>
      </c>
      <c r="K4" s="381" t="str">
        <f t="shared" ref="K4:K67" si="2">(IFERROR(VLOOKUP(H4,JADWAL,9,FALSE),"  "))</f>
        <v>Selasa</v>
      </c>
      <c r="L4" s="784" t="str">
        <f t="shared" ref="L4:L67" si="3">(IFERROR(VLOOKUP(H4,JADWAL,10,FALSE),"  "))</f>
        <v>13.30 - 15.30</v>
      </c>
      <c r="M4" s="381" t="str">
        <f t="shared" ref="M4:M67" si="4">(IFERROR(VLOOKUP(H4,JADWAL,11,FALSE),"  "))</f>
        <v>R16</v>
      </c>
      <c r="N4" s="382" t="str">
        <f t="shared" ref="N4:N67" si="5">(IFERROR(VLOOKUP(H4,JADWAL,6,FALSE),"  "))</f>
        <v>Prof. Dr. H. Babun Suharto, SE., MM.</v>
      </c>
      <c r="O4" s="383" t="str">
        <f t="shared" ref="O4:O67" si="6">(IFERROR(VLOOKUP(H4,JADWAL,7,FALSE),"  "))</f>
        <v>Dr. H. Sofyan Tsauri, MM.</v>
      </c>
      <c r="P4" s="384">
        <f>(IFERROR(VLOOKUP(G4,Trf,3,FALSE),"  "))</f>
        <v>250000</v>
      </c>
      <c r="Q4" s="409">
        <f>$Q$3</f>
        <v>7</v>
      </c>
      <c r="R4" s="383"/>
      <c r="S4" s="383"/>
      <c r="T4" s="383"/>
      <c r="U4" s="410">
        <f>(P4*Q4)+((R4+S4)*T4)</f>
        <v>1750000</v>
      </c>
      <c r="V4" s="411">
        <f>SUM(U4:U10)</f>
        <v>14350000</v>
      </c>
      <c r="W4" s="411"/>
      <c r="X4" s="412" t="s">
        <v>116</v>
      </c>
      <c r="Y4" s="785" t="s">
        <v>413</v>
      </c>
      <c r="Z4" s="421">
        <v>250000</v>
      </c>
    </row>
    <row r="5" spans="1:26">
      <c r="A5" s="350"/>
      <c r="B5" s="351"/>
      <c r="C5" s="311"/>
      <c r="D5" s="311"/>
      <c r="E5" s="311"/>
      <c r="F5" s="352"/>
      <c r="G5" s="353" t="s">
        <v>116</v>
      </c>
      <c r="H5" s="354">
        <v>6</v>
      </c>
      <c r="I5" s="385" t="str">
        <f t="shared" si="0"/>
        <v>Manajemen Sumber Daya Pendidikan dan Tenaga Kependidikan</v>
      </c>
      <c r="J5" s="385" t="str">
        <f t="shared" si="1"/>
        <v>MPI - 2B</v>
      </c>
      <c r="K5" s="385" t="str">
        <f t="shared" si="2"/>
        <v>Jumat</v>
      </c>
      <c r="L5" s="786" t="str">
        <f t="shared" si="3"/>
        <v>13.30 - 15.30</v>
      </c>
      <c r="M5" s="385" t="str">
        <f t="shared" si="4"/>
        <v>R11</v>
      </c>
      <c r="N5" s="386" t="str">
        <f t="shared" si="5"/>
        <v>Prof. Dr. H. Babun Suharto, SE., MM.</v>
      </c>
      <c r="O5" s="387" t="str">
        <f t="shared" si="6"/>
        <v>Dr. H. Sofyan Tsauri, MM.</v>
      </c>
      <c r="P5" s="388">
        <f t="shared" ref="P5:P69" si="7">VLOOKUP(G5,Trf,3,FALSE)</f>
        <v>250000</v>
      </c>
      <c r="Q5" s="413">
        <f t="shared" ref="Q5:Q70" si="8">$Q$3</f>
        <v>7</v>
      </c>
      <c r="R5" s="387"/>
      <c r="S5" s="387"/>
      <c r="T5" s="387"/>
      <c r="U5" s="414">
        <f t="shared" ref="U5:U70" si="9">(P5*Q5)+((R5+S5)*T5)</f>
        <v>1750000</v>
      </c>
      <c r="X5" s="412" t="s">
        <v>122</v>
      </c>
      <c r="Y5" s="785" t="s">
        <v>414</v>
      </c>
      <c r="Z5" s="421">
        <v>225000</v>
      </c>
    </row>
    <row r="6" spans="1:26">
      <c r="A6" s="350"/>
      <c r="B6" s="351"/>
      <c r="C6" s="311"/>
      <c r="D6" s="311"/>
      <c r="E6" s="311"/>
      <c r="F6" s="352"/>
      <c r="G6" s="353" t="s">
        <v>116</v>
      </c>
      <c r="H6" s="354">
        <v>86</v>
      </c>
      <c r="I6" s="385" t="str">
        <f t="shared" si="0"/>
        <v>Perilaku dan Budaya Organisasi dalam Pendidikan Islam (new)</v>
      </c>
      <c r="J6" s="385" t="str">
        <f t="shared" si="1"/>
        <v>MPI3 - 2A</v>
      </c>
      <c r="K6" s="385" t="str">
        <f t="shared" si="2"/>
        <v>Jum'at</v>
      </c>
      <c r="L6" s="786" t="str">
        <f t="shared" si="3"/>
        <v>13.00 - 15.00</v>
      </c>
      <c r="M6" s="385" t="str">
        <f t="shared" si="4"/>
        <v>RS3 - 2</v>
      </c>
      <c r="N6" s="386" t="str">
        <f t="shared" si="5"/>
        <v>Prof. Dr. H. Babun Suharto, SE., MM.</v>
      </c>
      <c r="O6" s="387" t="str">
        <f t="shared" si="6"/>
        <v>Dr. H. Suhadi Winoto, M.Pd.</v>
      </c>
      <c r="P6" s="388">
        <f t="shared" si="7"/>
        <v>250000</v>
      </c>
      <c r="Q6" s="413">
        <f t="shared" si="8"/>
        <v>7</v>
      </c>
      <c r="R6" s="387"/>
      <c r="S6" s="387"/>
      <c r="T6" s="387"/>
      <c r="U6" s="414">
        <f t="shared" si="9"/>
        <v>1750000</v>
      </c>
      <c r="X6" s="412" t="s">
        <v>415</v>
      </c>
      <c r="Y6" s="785" t="s">
        <v>416</v>
      </c>
      <c r="Z6" s="421">
        <v>350000</v>
      </c>
    </row>
    <row r="7" spans="1:26">
      <c r="A7" s="350"/>
      <c r="B7" s="351"/>
      <c r="C7" s="311"/>
      <c r="D7" s="311"/>
      <c r="E7" s="311"/>
      <c r="F7" s="352"/>
      <c r="G7" s="353" t="s">
        <v>116</v>
      </c>
      <c r="H7" s="354"/>
      <c r="I7" s="385" t="str">
        <f t="shared" si="0"/>
        <v/>
      </c>
      <c r="J7" s="385" t="str">
        <f t="shared" si="1"/>
        <v/>
      </c>
      <c r="K7" s="385" t="str">
        <f t="shared" si="2"/>
        <v/>
      </c>
      <c r="L7" s="385" t="str">
        <f t="shared" si="3"/>
        <v/>
      </c>
      <c r="M7" s="385" t="str">
        <f t="shared" si="4"/>
        <v/>
      </c>
      <c r="N7" s="389" t="str">
        <f t="shared" si="5"/>
        <v/>
      </c>
      <c r="O7" s="387" t="str">
        <f t="shared" si="6"/>
        <v/>
      </c>
      <c r="P7" s="388">
        <f t="shared" si="7"/>
        <v>250000</v>
      </c>
      <c r="Q7" s="413">
        <f t="shared" si="8"/>
        <v>7</v>
      </c>
      <c r="R7" s="387"/>
      <c r="S7" s="387"/>
      <c r="T7" s="387"/>
      <c r="U7" s="414">
        <f t="shared" si="9"/>
        <v>1750000</v>
      </c>
      <c r="X7" s="412" t="s">
        <v>417</v>
      </c>
      <c r="Y7" s="785" t="s">
        <v>418</v>
      </c>
      <c r="Z7" s="421">
        <v>300000</v>
      </c>
    </row>
    <row r="8" spans="1:26">
      <c r="A8" s="350"/>
      <c r="B8" s="351"/>
      <c r="C8" s="311"/>
      <c r="D8" s="311"/>
      <c r="E8" s="311"/>
      <c r="F8" s="352"/>
      <c r="G8" s="353" t="s">
        <v>415</v>
      </c>
      <c r="H8" s="354"/>
      <c r="I8" s="385" t="str">
        <f t="shared" si="0"/>
        <v/>
      </c>
      <c r="J8" s="385" t="str">
        <f t="shared" si="1"/>
        <v/>
      </c>
      <c r="K8" s="385" t="str">
        <f t="shared" si="2"/>
        <v/>
      </c>
      <c r="L8" s="385" t="str">
        <f t="shared" si="3"/>
        <v/>
      </c>
      <c r="M8" s="385" t="str">
        <f t="shared" si="4"/>
        <v/>
      </c>
      <c r="N8" s="389" t="str">
        <f t="shared" si="5"/>
        <v/>
      </c>
      <c r="O8" s="387" t="str">
        <f t="shared" si="6"/>
        <v/>
      </c>
      <c r="P8" s="388">
        <f t="shared" si="7"/>
        <v>350000</v>
      </c>
      <c r="Q8" s="413">
        <f t="shared" si="8"/>
        <v>7</v>
      </c>
      <c r="R8" s="387"/>
      <c r="S8" s="387"/>
      <c r="T8" s="387"/>
      <c r="U8" s="414">
        <f t="shared" si="9"/>
        <v>2450000</v>
      </c>
      <c r="X8" s="415" t="s">
        <v>419</v>
      </c>
      <c r="Y8" s="787" t="s">
        <v>420</v>
      </c>
      <c r="Z8" s="422">
        <v>450000</v>
      </c>
    </row>
    <row r="9" spans="1:26">
      <c r="A9" s="350"/>
      <c r="B9" s="351"/>
      <c r="C9" s="311"/>
      <c r="D9" s="311"/>
      <c r="E9" s="311"/>
      <c r="F9" s="352"/>
      <c r="G9" s="353" t="s">
        <v>415</v>
      </c>
      <c r="H9" s="354"/>
      <c r="I9" s="385" t="str">
        <f t="shared" si="0"/>
        <v/>
      </c>
      <c r="J9" s="385" t="str">
        <f t="shared" si="1"/>
        <v/>
      </c>
      <c r="K9" s="385" t="str">
        <f t="shared" si="2"/>
        <v/>
      </c>
      <c r="L9" s="385" t="str">
        <f t="shared" si="3"/>
        <v/>
      </c>
      <c r="M9" s="385" t="str">
        <f t="shared" si="4"/>
        <v/>
      </c>
      <c r="N9" s="389" t="str">
        <f t="shared" si="5"/>
        <v/>
      </c>
      <c r="O9" s="387" t="str">
        <f t="shared" si="6"/>
        <v/>
      </c>
      <c r="P9" s="388">
        <f t="shared" si="7"/>
        <v>350000</v>
      </c>
      <c r="Q9" s="413">
        <f t="shared" si="8"/>
        <v>7</v>
      </c>
      <c r="R9" s="387"/>
      <c r="S9" s="387"/>
      <c r="T9" s="387"/>
      <c r="U9" s="414">
        <f t="shared" si="9"/>
        <v>2450000</v>
      </c>
      <c r="X9" s="415" t="s">
        <v>421</v>
      </c>
      <c r="Y9" s="787" t="s">
        <v>422</v>
      </c>
      <c r="Z9" s="422">
        <v>500000</v>
      </c>
    </row>
    <row r="10" spans="1:26">
      <c r="A10" s="355"/>
      <c r="B10" s="356"/>
      <c r="C10" s="331"/>
      <c r="D10" s="331"/>
      <c r="E10" s="331"/>
      <c r="F10" s="357"/>
      <c r="G10" s="353" t="s">
        <v>415</v>
      </c>
      <c r="H10" s="358"/>
      <c r="I10" s="390" t="str">
        <f t="shared" si="0"/>
        <v/>
      </c>
      <c r="J10" s="390" t="str">
        <f t="shared" si="1"/>
        <v/>
      </c>
      <c r="K10" s="390" t="str">
        <f t="shared" si="2"/>
        <v/>
      </c>
      <c r="L10" s="390" t="str">
        <f t="shared" si="3"/>
        <v/>
      </c>
      <c r="M10" s="390" t="str">
        <f t="shared" si="4"/>
        <v/>
      </c>
      <c r="N10" s="391" t="str">
        <f t="shared" si="5"/>
        <v/>
      </c>
      <c r="O10" s="392" t="str">
        <f t="shared" si="6"/>
        <v/>
      </c>
      <c r="P10" s="393">
        <f t="shared" si="7"/>
        <v>350000</v>
      </c>
      <c r="Q10" s="416">
        <f t="shared" si="8"/>
        <v>7</v>
      </c>
      <c r="R10" s="392"/>
      <c r="S10" s="392"/>
      <c r="T10" s="392"/>
      <c r="U10" s="417">
        <f t="shared" si="9"/>
        <v>2450000</v>
      </c>
      <c r="X10" s="415" t="s">
        <v>423</v>
      </c>
      <c r="Y10" s="787" t="s">
        <v>424</v>
      </c>
      <c r="Z10" s="422">
        <v>750000</v>
      </c>
    </row>
    <row r="11" spans="1:26">
      <c r="A11" s="344">
        <v>2</v>
      </c>
      <c r="B11" s="345" t="s">
        <v>48</v>
      </c>
      <c r="C11" s="346">
        <f>COUNTIF(DSATU,B11)</f>
        <v>5</v>
      </c>
      <c r="D11" s="346">
        <f>COUNTIF(DDUA,B11)</f>
        <v>1</v>
      </c>
      <c r="E11" s="346">
        <f>COUNTIF(JADWAL!$L$1:$L$89,'REKAP (2)'!B11)</f>
        <v>0</v>
      </c>
      <c r="F11" s="347">
        <f>SUM(C11:E11)</f>
        <v>6</v>
      </c>
      <c r="G11" s="348" t="s">
        <v>116</v>
      </c>
      <c r="H11" s="349">
        <v>14</v>
      </c>
      <c r="I11" s="381" t="str">
        <f t="shared" si="0"/>
        <v>Perilaku Organisasi dan Kepemimpinan Pendidikan</v>
      </c>
      <c r="J11" s="381" t="str">
        <f t="shared" si="1"/>
        <v>MPI - 2C</v>
      </c>
      <c r="K11" s="381" t="str">
        <f t="shared" si="2"/>
        <v>Sabtu</v>
      </c>
      <c r="L11" s="784" t="str">
        <f t="shared" si="3"/>
        <v>08.00 - 10.00</v>
      </c>
      <c r="M11" s="381" t="str">
        <f t="shared" si="4"/>
        <v>R12</v>
      </c>
      <c r="N11" s="382" t="str">
        <f t="shared" si="5"/>
        <v>Prof. Dr. H. Moh. Khusnuridlo, M.Pd.</v>
      </c>
      <c r="O11" s="383" t="str">
        <f t="shared" si="6"/>
        <v>Dr. H. Hepni, S.Ag., MM.</v>
      </c>
      <c r="P11" s="384">
        <f t="shared" si="7"/>
        <v>250000</v>
      </c>
      <c r="Q11" s="409">
        <f t="shared" si="8"/>
        <v>7</v>
      </c>
      <c r="R11" s="383"/>
      <c r="S11" s="383"/>
      <c r="T11" s="383"/>
      <c r="U11" s="410">
        <f t="shared" si="9"/>
        <v>1750000</v>
      </c>
      <c r="V11" s="411">
        <f>SUM(U11:U16)</f>
        <v>13300000</v>
      </c>
      <c r="W11" s="411"/>
      <c r="X11" s="415" t="s">
        <v>425</v>
      </c>
      <c r="Y11" s="787" t="s">
        <v>426</v>
      </c>
      <c r="Z11" s="422">
        <v>600000</v>
      </c>
    </row>
    <row r="12" spans="1:26">
      <c r="A12" s="350"/>
      <c r="B12" s="351"/>
      <c r="C12" s="311"/>
      <c r="D12" s="311"/>
      <c r="E12" s="311"/>
      <c r="F12" s="352"/>
      <c r="G12" s="353" t="s">
        <v>116</v>
      </c>
      <c r="H12" s="354">
        <v>23</v>
      </c>
      <c r="I12" s="385" t="str">
        <f t="shared" si="0"/>
        <v>Kepemimpinan Pendidikan Islam</v>
      </c>
      <c r="J12" s="385" t="str">
        <f t="shared" si="1"/>
        <v>PAI - 2A</v>
      </c>
      <c r="K12" s="385" t="str">
        <f t="shared" si="2"/>
        <v>Kamis</v>
      </c>
      <c r="L12" s="786" t="str">
        <f t="shared" si="3"/>
        <v>13:30 - 15:30</v>
      </c>
      <c r="M12" s="385" t="str">
        <f t="shared" si="4"/>
        <v>R15</v>
      </c>
      <c r="N12" s="386" t="str">
        <f t="shared" si="5"/>
        <v>Prof. Dr. H. Moh. Khusnuridlo, M.Pd.</v>
      </c>
      <c r="O12" s="387" t="str">
        <f t="shared" si="6"/>
        <v>Dr. H. Abd. Muis, M.M.</v>
      </c>
      <c r="P12" s="388">
        <f t="shared" si="7"/>
        <v>250000</v>
      </c>
      <c r="Q12" s="413">
        <f t="shared" si="8"/>
        <v>7</v>
      </c>
      <c r="R12" s="387"/>
      <c r="S12" s="387"/>
      <c r="T12" s="387"/>
      <c r="U12" s="414">
        <f t="shared" si="9"/>
        <v>1750000</v>
      </c>
    </row>
    <row r="13" spans="1:26">
      <c r="A13" s="350"/>
      <c r="B13" s="351"/>
      <c r="C13" s="311"/>
      <c r="D13" s="311"/>
      <c r="E13" s="311"/>
      <c r="F13" s="352"/>
      <c r="G13" s="353" t="s">
        <v>415</v>
      </c>
      <c r="H13" s="354">
        <v>30</v>
      </c>
      <c r="I13" s="385" t="str">
        <f t="shared" si="0"/>
        <v>Kepemimpinan Pendidikan Islam</v>
      </c>
      <c r="J13" s="385" t="str">
        <f t="shared" si="1"/>
        <v>PAI - 2B</v>
      </c>
      <c r="K13" s="385" t="str">
        <f t="shared" si="2"/>
        <v>Sabtu</v>
      </c>
      <c r="L13" s="786" t="str">
        <f t="shared" si="3"/>
        <v>13:00 - 15:00</v>
      </c>
      <c r="M13" s="385" t="str">
        <f t="shared" si="4"/>
        <v>R14</v>
      </c>
      <c r="N13" s="386" t="str">
        <f t="shared" si="5"/>
        <v>Prof. Dr. H. Moh. Khusnuridlo, M.Pd.</v>
      </c>
      <c r="O13" s="387" t="str">
        <f t="shared" si="6"/>
        <v>Dr. H. Matkur, M.Pd.I.</v>
      </c>
      <c r="P13" s="388">
        <f t="shared" si="7"/>
        <v>350000</v>
      </c>
      <c r="Q13" s="413">
        <f t="shared" si="8"/>
        <v>7</v>
      </c>
      <c r="R13" s="387"/>
      <c r="S13" s="387"/>
      <c r="T13" s="387"/>
      <c r="U13" s="414">
        <f t="shared" si="9"/>
        <v>2450000</v>
      </c>
    </row>
    <row r="14" spans="1:26">
      <c r="A14" s="350"/>
      <c r="B14" s="351"/>
      <c r="C14" s="311"/>
      <c r="D14" s="311"/>
      <c r="E14" s="311"/>
      <c r="F14" s="352"/>
      <c r="G14" s="353" t="s">
        <v>415</v>
      </c>
      <c r="H14" s="354">
        <v>31</v>
      </c>
      <c r="I14" s="385" t="str">
        <f t="shared" si="0"/>
        <v>Kepemimpinan Pendidikan Islam</v>
      </c>
      <c r="J14" s="385" t="str">
        <f t="shared" si="1"/>
        <v>PAI - 2C</v>
      </c>
      <c r="K14" s="385" t="str">
        <f t="shared" si="2"/>
        <v>Jumat</v>
      </c>
      <c r="L14" s="786" t="str">
        <f t="shared" si="3"/>
        <v>13:30 - 15:30</v>
      </c>
      <c r="M14" s="385" t="str">
        <f t="shared" si="4"/>
        <v>R23</v>
      </c>
      <c r="N14" s="386" t="str">
        <f t="shared" si="5"/>
        <v>Prof. Dr. H. Moh. Khusnuridlo, M.Pd.</v>
      </c>
      <c r="O14" s="387" t="str">
        <f t="shared" si="6"/>
        <v>Dr. H. Matkur, M.Pd.I.</v>
      </c>
      <c r="P14" s="388">
        <f t="shared" ref="P14" si="10">VLOOKUP(G14,Trf,3,FALSE)</f>
        <v>350000</v>
      </c>
      <c r="Q14" s="413">
        <f t="shared" si="8"/>
        <v>7</v>
      </c>
      <c r="R14" s="387"/>
      <c r="S14" s="387"/>
      <c r="T14" s="387"/>
      <c r="U14" s="414">
        <f t="shared" ref="U14" si="11">(P14*Q14)+((R14+S14)*T14)</f>
        <v>2450000</v>
      </c>
    </row>
    <row r="15" spans="1:26">
      <c r="A15" s="350"/>
      <c r="B15" s="351"/>
      <c r="C15" s="311"/>
      <c r="D15" s="311"/>
      <c r="E15" s="311"/>
      <c r="F15" s="352"/>
      <c r="G15" s="353" t="s">
        <v>415</v>
      </c>
      <c r="H15" s="354">
        <v>87</v>
      </c>
      <c r="I15" s="385" t="str">
        <f t="shared" si="0"/>
        <v>Kepemimpinan Spiritual dalam Pendidikan Islam</v>
      </c>
      <c r="J15" s="385" t="str">
        <f t="shared" si="1"/>
        <v>MPI3 - 2A</v>
      </c>
      <c r="K15" s="385" t="str">
        <f t="shared" si="2"/>
        <v>Jum'at</v>
      </c>
      <c r="L15" s="786" t="str">
        <f t="shared" si="3"/>
        <v>15.30 - 17.30</v>
      </c>
      <c r="M15" s="385" t="str">
        <f t="shared" si="4"/>
        <v>RS3 - 2</v>
      </c>
      <c r="N15" s="389" t="str">
        <f t="shared" si="5"/>
        <v>Prof. Dr. H. Abd. Halim Soebahar, M.A.</v>
      </c>
      <c r="O15" s="394" t="str">
        <f t="shared" si="6"/>
        <v>Prof. Dr. H. Moh. Khusnuridlo, M.Pd.</v>
      </c>
      <c r="P15" s="388">
        <f t="shared" si="7"/>
        <v>350000</v>
      </c>
      <c r="Q15" s="413">
        <f t="shared" si="8"/>
        <v>7</v>
      </c>
      <c r="R15" s="387"/>
      <c r="S15" s="387"/>
      <c r="T15" s="387"/>
      <c r="U15" s="414">
        <f t="shared" si="9"/>
        <v>2450000</v>
      </c>
    </row>
    <row r="16" spans="1:26">
      <c r="A16" s="359"/>
      <c r="B16" s="360"/>
      <c r="C16" s="361"/>
      <c r="D16" s="361"/>
      <c r="E16" s="361"/>
      <c r="F16" s="362"/>
      <c r="G16" s="363" t="s">
        <v>415</v>
      </c>
      <c r="H16" s="364">
        <v>89</v>
      </c>
      <c r="I16" s="395" t="str">
        <f t="shared" si="0"/>
        <v>Manajemen Kurikulum Pendidikan Islam</v>
      </c>
      <c r="J16" s="395" t="str">
        <f t="shared" si="1"/>
        <v>MPI3 - 2A</v>
      </c>
      <c r="K16" s="395" t="str">
        <f t="shared" si="2"/>
        <v>Sabtu</v>
      </c>
      <c r="L16" s="788" t="str">
        <f t="shared" si="3"/>
        <v>10.00 - 12.00</v>
      </c>
      <c r="M16" s="395" t="str">
        <f t="shared" si="4"/>
        <v>RS3 - 2</v>
      </c>
      <c r="N16" s="396" t="str">
        <f t="shared" si="5"/>
        <v>Prof. Dr. H. Moh. Khusnuridlo, M.Pd.</v>
      </c>
      <c r="O16" s="397" t="str">
        <f t="shared" si="6"/>
        <v>Prof. Dr. Hj. Titiek Rohanah Hidayati, M.Pd.</v>
      </c>
      <c r="P16" s="398">
        <f t="shared" si="7"/>
        <v>350000</v>
      </c>
      <c r="Q16" s="418">
        <f t="shared" si="8"/>
        <v>7</v>
      </c>
      <c r="R16" s="397"/>
      <c r="S16" s="397"/>
      <c r="T16" s="397"/>
      <c r="U16" s="419">
        <f t="shared" si="9"/>
        <v>2450000</v>
      </c>
    </row>
    <row r="17" spans="1:23">
      <c r="A17" s="344">
        <v>3</v>
      </c>
      <c r="B17" s="345" t="s">
        <v>278</v>
      </c>
      <c r="C17" s="346">
        <f>COUNTIF(DSATU,B17)</f>
        <v>4</v>
      </c>
      <c r="D17" s="346">
        <f>COUNTIF(DDUA,B17)</f>
        <v>0</v>
      </c>
      <c r="E17" s="346">
        <f>COUNTIF(JADWAL!$L$1:$L$89,'REKAP (2)'!B17)</f>
        <v>0</v>
      </c>
      <c r="F17" s="347">
        <f t="shared" ref="F17:F21" si="12">SUM(C17:E17)</f>
        <v>4</v>
      </c>
      <c r="G17" s="348" t="s">
        <v>415</v>
      </c>
      <c r="H17" s="349">
        <v>5</v>
      </c>
      <c r="I17" s="381" t="str">
        <f t="shared" si="0"/>
        <v>Analisis Kebijakan Pendidikan Islam</v>
      </c>
      <c r="J17" s="381" t="str">
        <f t="shared" si="1"/>
        <v>MPI - 2A</v>
      </c>
      <c r="K17" s="381" t="str">
        <f t="shared" si="2"/>
        <v>Kamis</v>
      </c>
      <c r="L17" s="784" t="str">
        <f t="shared" si="3"/>
        <v>13.30 - 15.30</v>
      </c>
      <c r="M17" s="381" t="str">
        <f t="shared" si="4"/>
        <v>R16</v>
      </c>
      <c r="N17" s="382" t="str">
        <f t="shared" si="5"/>
        <v>Prof. Dr. H. Abd. Halim Soebahar, M.A.</v>
      </c>
      <c r="O17" s="383" t="str">
        <f t="shared" si="6"/>
        <v>Dr. Gunawan, M.Pd.I.</v>
      </c>
      <c r="P17" s="384">
        <f t="shared" si="7"/>
        <v>350000</v>
      </c>
      <c r="Q17" s="409">
        <f t="shared" si="8"/>
        <v>7</v>
      </c>
      <c r="R17" s="383"/>
      <c r="S17" s="383"/>
      <c r="T17" s="383"/>
      <c r="U17" s="410">
        <f t="shared" si="9"/>
        <v>2450000</v>
      </c>
      <c r="V17" s="411">
        <f>SUM(U17:U20)</f>
        <v>9800000</v>
      </c>
      <c r="W17" s="411"/>
    </row>
    <row r="18" spans="1:23">
      <c r="A18" s="350"/>
      <c r="B18" s="351"/>
      <c r="C18" s="311"/>
      <c r="D18" s="311"/>
      <c r="E18" s="311"/>
      <c r="F18" s="352"/>
      <c r="G18" s="353" t="s">
        <v>415</v>
      </c>
      <c r="H18" s="354">
        <v>9</v>
      </c>
      <c r="I18" s="385" t="str">
        <f t="shared" si="0"/>
        <v>Analisis Kebijakan Pendidikan Islam</v>
      </c>
      <c r="J18" s="385" t="str">
        <f t="shared" si="1"/>
        <v>MPI - 2B</v>
      </c>
      <c r="K18" s="385" t="str">
        <f t="shared" si="2"/>
        <v>Sabtu</v>
      </c>
      <c r="L18" s="786" t="str">
        <f t="shared" si="3"/>
        <v>08.00 - 10.00</v>
      </c>
      <c r="M18" s="385" t="str">
        <f t="shared" si="4"/>
        <v>R11</v>
      </c>
      <c r="N18" s="386" t="str">
        <f t="shared" si="5"/>
        <v>Prof. Dr. H. Abd. Halim Soebahar, M.A.</v>
      </c>
      <c r="O18" s="387" t="str">
        <f t="shared" si="6"/>
        <v>Dr. Gunawan, M.Pd.I.</v>
      </c>
      <c r="P18" s="388">
        <f t="shared" si="7"/>
        <v>350000</v>
      </c>
      <c r="Q18" s="413">
        <f t="shared" si="8"/>
        <v>7</v>
      </c>
      <c r="R18" s="387"/>
      <c r="S18" s="387"/>
      <c r="T18" s="387"/>
      <c r="U18" s="414">
        <f t="shared" si="9"/>
        <v>2450000</v>
      </c>
    </row>
    <row r="19" spans="1:23">
      <c r="A19" s="350"/>
      <c r="B19" s="351"/>
      <c r="C19" s="311"/>
      <c r="D19" s="311"/>
      <c r="E19" s="311"/>
      <c r="F19" s="352"/>
      <c r="G19" s="353" t="s">
        <v>415</v>
      </c>
      <c r="H19" s="354">
        <v>87</v>
      </c>
      <c r="I19" s="385" t="str">
        <f t="shared" si="0"/>
        <v>Kepemimpinan Spiritual dalam Pendidikan Islam</v>
      </c>
      <c r="J19" s="385" t="str">
        <f t="shared" si="1"/>
        <v>MPI3 - 2A</v>
      </c>
      <c r="K19" s="385" t="str">
        <f t="shared" si="2"/>
        <v>Jum'at</v>
      </c>
      <c r="L19" s="786" t="str">
        <f t="shared" si="3"/>
        <v>15.30 - 17.30</v>
      </c>
      <c r="M19" s="385" t="str">
        <f t="shared" si="4"/>
        <v>RS3 - 2</v>
      </c>
      <c r="N19" s="386" t="str">
        <f t="shared" si="5"/>
        <v>Prof. Dr. H. Abd. Halim Soebahar, M.A.</v>
      </c>
      <c r="O19" s="387" t="str">
        <f t="shared" si="6"/>
        <v>Prof. Dr. H. Moh. Khusnuridlo, M.Pd.</v>
      </c>
      <c r="P19" s="388">
        <f t="shared" ref="P19" si="13">VLOOKUP(G19,Trf,3,FALSE)</f>
        <v>350000</v>
      </c>
      <c r="Q19" s="413">
        <f t="shared" si="8"/>
        <v>7</v>
      </c>
      <c r="R19" s="387"/>
      <c r="S19" s="387"/>
      <c r="T19" s="387"/>
      <c r="U19" s="414">
        <f t="shared" ref="U19" si="14">(P19*Q19)+((R19+S19)*T19)</f>
        <v>2450000</v>
      </c>
    </row>
    <row r="20" spans="1:23">
      <c r="A20" s="359"/>
      <c r="B20" s="360"/>
      <c r="C20" s="361"/>
      <c r="D20" s="361"/>
      <c r="E20" s="361"/>
      <c r="F20" s="362"/>
      <c r="G20" s="363" t="s">
        <v>415</v>
      </c>
      <c r="H20" s="364">
        <v>88</v>
      </c>
      <c r="I20" s="395" t="str">
        <f t="shared" si="0"/>
        <v>Analisis Kebijakan Pendidikan Islam</v>
      </c>
      <c r="J20" s="395" t="str">
        <f t="shared" si="1"/>
        <v>MPI3 - 2A</v>
      </c>
      <c r="K20" s="395" t="str">
        <f t="shared" si="2"/>
        <v>Sabtu</v>
      </c>
      <c r="L20" s="788" t="str">
        <f t="shared" si="3"/>
        <v>08.00 - 10.00</v>
      </c>
      <c r="M20" s="395" t="str">
        <f t="shared" si="4"/>
        <v>RS3 - 2</v>
      </c>
      <c r="N20" s="396" t="str">
        <f t="shared" si="5"/>
        <v>Prof. Dr. H. Abd. Halim Soebahar, M.A.</v>
      </c>
      <c r="O20" s="397" t="str">
        <f t="shared" si="6"/>
        <v>Dr. Hj. St. Rodliyah, M.Pd.</v>
      </c>
      <c r="P20" s="398">
        <f t="shared" si="7"/>
        <v>350000</v>
      </c>
      <c r="Q20" s="418">
        <f t="shared" si="8"/>
        <v>7</v>
      </c>
      <c r="R20" s="397"/>
      <c r="S20" s="397"/>
      <c r="T20" s="397"/>
      <c r="U20" s="419">
        <f t="shared" si="9"/>
        <v>2450000</v>
      </c>
    </row>
    <row r="21" spans="1:23">
      <c r="A21" s="344">
        <v>4</v>
      </c>
      <c r="B21" s="345" t="s">
        <v>275</v>
      </c>
      <c r="C21" s="346">
        <f>COUNTIF(DSATU,B21)</f>
        <v>0</v>
      </c>
      <c r="D21" s="346">
        <f>COUNTIF(DDUA,B21)</f>
        <v>2</v>
      </c>
      <c r="E21" s="346">
        <f>COUNTIF(JADWAL!$L$1:$L$89,'REKAP (2)'!B21)</f>
        <v>0</v>
      </c>
      <c r="F21" s="347">
        <f t="shared" si="12"/>
        <v>2</v>
      </c>
      <c r="G21" s="348" t="s">
        <v>116</v>
      </c>
      <c r="H21" s="349">
        <v>19</v>
      </c>
      <c r="I21" s="381" t="str">
        <f t="shared" si="0"/>
        <v>Studi Mandiri</v>
      </c>
      <c r="J21" s="381" t="str">
        <f t="shared" si="1"/>
        <v>PAI - 2A</v>
      </c>
      <c r="K21" s="381" t="str">
        <f t="shared" si="2"/>
        <v>Selasa</v>
      </c>
      <c r="L21" s="784" t="str">
        <f t="shared" si="3"/>
        <v>13:30 - 15:30</v>
      </c>
      <c r="M21" s="381" t="str">
        <f t="shared" si="4"/>
        <v>R15</v>
      </c>
      <c r="N21" s="399" t="str">
        <f t="shared" si="5"/>
        <v>Dr. Mashudi, M.Pd.</v>
      </c>
      <c r="O21" s="400" t="str">
        <f t="shared" si="6"/>
        <v>Prof. Dr. H. Miftah Arifin, M.Ag.</v>
      </c>
      <c r="P21" s="384">
        <f t="shared" si="7"/>
        <v>250000</v>
      </c>
      <c r="Q21" s="409">
        <f t="shared" si="8"/>
        <v>7</v>
      </c>
      <c r="R21" s="383"/>
      <c r="S21" s="383"/>
      <c r="T21" s="383"/>
      <c r="U21" s="410">
        <f t="shared" si="9"/>
        <v>1750000</v>
      </c>
      <c r="V21" s="411">
        <f>SUM(U21:U28)</f>
        <v>14700000</v>
      </c>
      <c r="W21" s="411"/>
    </row>
    <row r="22" spans="1:23">
      <c r="A22" s="350"/>
      <c r="B22" s="351"/>
      <c r="C22" s="311"/>
      <c r="D22" s="311"/>
      <c r="E22" s="311"/>
      <c r="F22" s="352"/>
      <c r="G22" s="353" t="s">
        <v>116</v>
      </c>
      <c r="H22" s="354">
        <v>36</v>
      </c>
      <c r="I22" s="385" t="str">
        <f t="shared" si="0"/>
        <v>Studi Mandiri</v>
      </c>
      <c r="J22" s="385" t="str">
        <f t="shared" si="1"/>
        <v>PAI - 2C</v>
      </c>
      <c r="K22" s="385" t="str">
        <f t="shared" si="2"/>
        <v>Sabtu</v>
      </c>
      <c r="L22" s="786" t="str">
        <f t="shared" si="3"/>
        <v>13:00 - 15:00</v>
      </c>
      <c r="M22" s="385" t="str">
        <f t="shared" si="4"/>
        <v>R23</v>
      </c>
      <c r="N22" s="389" t="str">
        <f t="shared" si="5"/>
        <v>Dr. Mashudi, M.Pd.</v>
      </c>
      <c r="O22" s="394" t="str">
        <f t="shared" si="6"/>
        <v>Prof. Dr. H. Miftah Arifin, M.Ag.</v>
      </c>
      <c r="P22" s="388">
        <f t="shared" si="7"/>
        <v>250000</v>
      </c>
      <c r="Q22" s="413">
        <f t="shared" si="8"/>
        <v>7</v>
      </c>
      <c r="R22" s="387"/>
      <c r="S22" s="387"/>
      <c r="T22" s="387"/>
      <c r="U22" s="414">
        <f t="shared" si="9"/>
        <v>1750000</v>
      </c>
    </row>
    <row r="23" spans="1:23">
      <c r="A23" s="350"/>
      <c r="B23" s="351"/>
      <c r="C23" s="311"/>
      <c r="D23" s="311"/>
      <c r="E23" s="311"/>
      <c r="F23" s="352"/>
      <c r="G23" s="353" t="s">
        <v>116</v>
      </c>
      <c r="H23" s="354"/>
      <c r="I23" s="385" t="str">
        <f t="shared" si="0"/>
        <v/>
      </c>
      <c r="J23" s="385" t="str">
        <f t="shared" si="1"/>
        <v/>
      </c>
      <c r="K23" s="385" t="str">
        <f t="shared" si="2"/>
        <v/>
      </c>
      <c r="L23" s="385" t="str">
        <f t="shared" si="3"/>
        <v/>
      </c>
      <c r="M23" s="385" t="str">
        <f t="shared" si="4"/>
        <v/>
      </c>
      <c r="N23" s="389" t="str">
        <f t="shared" si="5"/>
        <v/>
      </c>
      <c r="O23" s="387" t="str">
        <f t="shared" si="6"/>
        <v/>
      </c>
      <c r="P23" s="388">
        <f t="shared" si="7"/>
        <v>250000</v>
      </c>
      <c r="Q23" s="413">
        <f t="shared" si="8"/>
        <v>7</v>
      </c>
      <c r="R23" s="387"/>
      <c r="S23" s="387"/>
      <c r="T23" s="387"/>
      <c r="U23" s="414">
        <f t="shared" si="9"/>
        <v>1750000</v>
      </c>
    </row>
    <row r="24" spans="1:23">
      <c r="A24" s="350"/>
      <c r="B24" s="351"/>
      <c r="C24" s="311"/>
      <c r="D24" s="311"/>
      <c r="E24" s="311"/>
      <c r="F24" s="352"/>
      <c r="G24" s="353" t="s">
        <v>116</v>
      </c>
      <c r="H24" s="354"/>
      <c r="I24" s="385" t="str">
        <f t="shared" si="0"/>
        <v/>
      </c>
      <c r="J24" s="385" t="str">
        <f t="shared" si="1"/>
        <v/>
      </c>
      <c r="K24" s="385" t="str">
        <f t="shared" si="2"/>
        <v/>
      </c>
      <c r="L24" s="385" t="str">
        <f t="shared" si="3"/>
        <v/>
      </c>
      <c r="M24" s="385" t="str">
        <f t="shared" si="4"/>
        <v/>
      </c>
      <c r="N24" s="389" t="str">
        <f t="shared" si="5"/>
        <v/>
      </c>
      <c r="O24" s="387" t="str">
        <f t="shared" si="6"/>
        <v/>
      </c>
      <c r="P24" s="388">
        <f t="shared" si="7"/>
        <v>250000</v>
      </c>
      <c r="Q24" s="413">
        <f t="shared" si="8"/>
        <v>7</v>
      </c>
      <c r="R24" s="387"/>
      <c r="S24" s="387"/>
      <c r="T24" s="387"/>
      <c r="U24" s="414">
        <f t="shared" si="9"/>
        <v>1750000</v>
      </c>
    </row>
    <row r="25" spans="1:23">
      <c r="A25" s="350"/>
      <c r="B25" s="351"/>
      <c r="C25" s="311"/>
      <c r="D25" s="311"/>
      <c r="E25" s="311"/>
      <c r="F25" s="352"/>
      <c r="G25" s="353" t="s">
        <v>116</v>
      </c>
      <c r="H25" s="354"/>
      <c r="I25" s="385" t="str">
        <f t="shared" si="0"/>
        <v/>
      </c>
      <c r="J25" s="385" t="str">
        <f t="shared" si="1"/>
        <v/>
      </c>
      <c r="K25" s="385" t="str">
        <f t="shared" si="2"/>
        <v/>
      </c>
      <c r="L25" s="385" t="str">
        <f t="shared" si="3"/>
        <v/>
      </c>
      <c r="M25" s="385" t="str">
        <f t="shared" si="4"/>
        <v/>
      </c>
      <c r="N25" s="389" t="str">
        <f t="shared" si="5"/>
        <v/>
      </c>
      <c r="O25" s="387" t="str">
        <f t="shared" si="6"/>
        <v/>
      </c>
      <c r="P25" s="388">
        <f t="shared" si="7"/>
        <v>250000</v>
      </c>
      <c r="Q25" s="413">
        <f t="shared" si="8"/>
        <v>7</v>
      </c>
      <c r="R25" s="387"/>
      <c r="S25" s="387"/>
      <c r="T25" s="387"/>
      <c r="U25" s="414">
        <f t="shared" si="9"/>
        <v>1750000</v>
      </c>
    </row>
    <row r="26" spans="1:23">
      <c r="A26" s="350"/>
      <c r="B26" s="351"/>
      <c r="C26" s="311"/>
      <c r="D26" s="311"/>
      <c r="E26" s="311"/>
      <c r="F26" s="352"/>
      <c r="G26" s="353" t="s">
        <v>116</v>
      </c>
      <c r="H26" s="354"/>
      <c r="I26" s="385" t="str">
        <f t="shared" si="0"/>
        <v/>
      </c>
      <c r="J26" s="385" t="str">
        <f t="shared" si="1"/>
        <v/>
      </c>
      <c r="K26" s="385" t="str">
        <f t="shared" si="2"/>
        <v/>
      </c>
      <c r="L26" s="385" t="str">
        <f t="shared" si="3"/>
        <v/>
      </c>
      <c r="M26" s="385" t="str">
        <f t="shared" si="4"/>
        <v/>
      </c>
      <c r="N26" s="389" t="str">
        <f t="shared" si="5"/>
        <v/>
      </c>
      <c r="O26" s="387" t="str">
        <f t="shared" si="6"/>
        <v/>
      </c>
      <c r="P26" s="388">
        <f t="shared" si="7"/>
        <v>250000</v>
      </c>
      <c r="Q26" s="413">
        <f t="shared" si="8"/>
        <v>7</v>
      </c>
      <c r="R26" s="387"/>
      <c r="S26" s="387"/>
      <c r="T26" s="387"/>
      <c r="U26" s="414">
        <f t="shared" si="9"/>
        <v>1750000</v>
      </c>
    </row>
    <row r="27" spans="1:23">
      <c r="A27" s="350"/>
      <c r="B27" s="351"/>
      <c r="C27" s="311"/>
      <c r="D27" s="311"/>
      <c r="E27" s="311"/>
      <c r="F27" s="352"/>
      <c r="G27" s="353" t="s">
        <v>116</v>
      </c>
      <c r="H27" s="354"/>
      <c r="I27" s="385" t="str">
        <f t="shared" si="0"/>
        <v/>
      </c>
      <c r="J27" s="385" t="str">
        <f t="shared" si="1"/>
        <v/>
      </c>
      <c r="K27" s="385" t="str">
        <f t="shared" si="2"/>
        <v/>
      </c>
      <c r="L27" s="385" t="str">
        <f t="shared" si="3"/>
        <v/>
      </c>
      <c r="M27" s="385" t="str">
        <f t="shared" si="4"/>
        <v/>
      </c>
      <c r="N27" s="389" t="str">
        <f t="shared" si="5"/>
        <v/>
      </c>
      <c r="O27" s="387" t="str">
        <f t="shared" si="6"/>
        <v/>
      </c>
      <c r="P27" s="388">
        <f t="shared" si="7"/>
        <v>250000</v>
      </c>
      <c r="Q27" s="413">
        <f t="shared" si="8"/>
        <v>7</v>
      </c>
      <c r="R27" s="387"/>
      <c r="S27" s="387"/>
      <c r="T27" s="387"/>
      <c r="U27" s="414">
        <f t="shared" si="9"/>
        <v>1750000</v>
      </c>
    </row>
    <row r="28" spans="1:23">
      <c r="A28" s="350"/>
      <c r="B28" s="351"/>
      <c r="C28" s="311"/>
      <c r="D28" s="311"/>
      <c r="E28" s="311"/>
      <c r="F28" s="352"/>
      <c r="G28" s="353" t="s">
        <v>415</v>
      </c>
      <c r="H28" s="354"/>
      <c r="I28" s="385" t="str">
        <f t="shared" si="0"/>
        <v/>
      </c>
      <c r="J28" s="385" t="str">
        <f t="shared" si="1"/>
        <v/>
      </c>
      <c r="K28" s="385" t="str">
        <f t="shared" si="2"/>
        <v/>
      </c>
      <c r="L28" s="385" t="str">
        <f t="shared" si="3"/>
        <v/>
      </c>
      <c r="M28" s="385" t="str">
        <f t="shared" si="4"/>
        <v/>
      </c>
      <c r="N28" s="389" t="str">
        <f t="shared" si="5"/>
        <v/>
      </c>
      <c r="O28" s="387" t="str">
        <f t="shared" si="6"/>
        <v/>
      </c>
      <c r="P28" s="388">
        <f t="shared" si="7"/>
        <v>350000</v>
      </c>
      <c r="Q28" s="413">
        <f t="shared" si="8"/>
        <v>7</v>
      </c>
      <c r="R28" s="387"/>
      <c r="S28" s="387"/>
      <c r="T28" s="387"/>
      <c r="U28" s="414">
        <f t="shared" si="9"/>
        <v>2450000</v>
      </c>
    </row>
    <row r="29" spans="1:23">
      <c r="A29" s="344">
        <v>5</v>
      </c>
      <c r="B29" s="345" t="s">
        <v>184</v>
      </c>
      <c r="C29" s="346">
        <f>COUNTIF(DSATU,B29)</f>
        <v>3</v>
      </c>
      <c r="D29" s="346">
        <f>COUNTIF(DDUA,B29)</f>
        <v>0</v>
      </c>
      <c r="E29" s="365">
        <f>COUNTIF(JADWAL!$L$1:$L$89,'REKAP (2)'!B29)</f>
        <v>0</v>
      </c>
      <c r="F29" s="347">
        <f>SUM(C29:E29)</f>
        <v>3</v>
      </c>
      <c r="G29" s="348" t="s">
        <v>116</v>
      </c>
      <c r="H29" s="349">
        <v>4</v>
      </c>
      <c r="I29" s="381" t="str">
        <f t="shared" si="0"/>
        <v>Studi Hadits</v>
      </c>
      <c r="J29" s="381" t="str">
        <f t="shared" si="1"/>
        <v>MPI - 2A</v>
      </c>
      <c r="K29" s="381" t="str">
        <f t="shared" si="2"/>
        <v>Rabu</v>
      </c>
      <c r="L29" s="784" t="str">
        <f t="shared" si="3"/>
        <v>15.45 - 17.45</v>
      </c>
      <c r="M29" s="381" t="str">
        <f t="shared" si="4"/>
        <v>R16</v>
      </c>
      <c r="N29" s="382" t="str">
        <f t="shared" si="5"/>
        <v>Prof. Dr. H. Mahjuddin, M.Pd.I.</v>
      </c>
      <c r="O29" s="383" t="str">
        <f t="shared" si="6"/>
        <v>Dr. H. Aminullah, M.Ag.</v>
      </c>
      <c r="P29" s="384">
        <f t="shared" si="7"/>
        <v>250000</v>
      </c>
      <c r="Q29" s="409">
        <f t="shared" si="8"/>
        <v>7</v>
      </c>
      <c r="R29" s="383"/>
      <c r="S29" s="383"/>
      <c r="T29" s="383"/>
      <c r="U29" s="410">
        <f t="shared" si="9"/>
        <v>1750000</v>
      </c>
      <c r="V29" s="411">
        <f>SUM(U29:U32)</f>
        <v>7700000</v>
      </c>
      <c r="W29" s="411"/>
    </row>
    <row r="30" spans="1:23">
      <c r="A30" s="350"/>
      <c r="B30" s="351"/>
      <c r="C30" s="311"/>
      <c r="D30" s="311"/>
      <c r="E30" s="311"/>
      <c r="F30" s="352"/>
      <c r="G30" s="353" t="s">
        <v>116</v>
      </c>
      <c r="H30" s="354">
        <v>7</v>
      </c>
      <c r="I30" s="385" t="str">
        <f t="shared" si="0"/>
        <v>Studi Hadits</v>
      </c>
      <c r="J30" s="385" t="str">
        <f t="shared" si="1"/>
        <v>MPI - 2B</v>
      </c>
      <c r="K30" s="385" t="str">
        <f t="shared" si="2"/>
        <v>Jumat</v>
      </c>
      <c r="L30" s="786" t="str">
        <f t="shared" si="3"/>
        <v>15.45 - 17.45</v>
      </c>
      <c r="M30" s="385" t="str">
        <f t="shared" si="4"/>
        <v>R11</v>
      </c>
      <c r="N30" s="386" t="str">
        <f t="shared" si="5"/>
        <v>Prof. Dr. H. Mahjuddin, M.Pd.I.</v>
      </c>
      <c r="O30" s="387" t="str">
        <f t="shared" si="6"/>
        <v>Prof. Dr. M. Noor Harisuddin, M.Fil.I.</v>
      </c>
      <c r="P30" s="388">
        <f t="shared" si="7"/>
        <v>250000</v>
      </c>
      <c r="Q30" s="413">
        <f t="shared" si="8"/>
        <v>7</v>
      </c>
      <c r="R30" s="387"/>
      <c r="S30" s="387"/>
      <c r="T30" s="387"/>
      <c r="U30" s="414">
        <f t="shared" si="9"/>
        <v>1750000</v>
      </c>
    </row>
    <row r="31" spans="1:23">
      <c r="A31" s="350"/>
      <c r="B31" s="351"/>
      <c r="C31" s="311"/>
      <c r="D31" s="311"/>
      <c r="E31" s="311"/>
      <c r="F31" s="352"/>
      <c r="G31" s="353" t="s">
        <v>116</v>
      </c>
      <c r="H31" s="354">
        <v>32</v>
      </c>
      <c r="I31" s="385" t="str">
        <f t="shared" si="0"/>
        <v>Studi Hadits</v>
      </c>
      <c r="J31" s="385" t="str">
        <f t="shared" si="1"/>
        <v>PAI - 2C</v>
      </c>
      <c r="K31" s="385" t="str">
        <f t="shared" si="2"/>
        <v>Sabtu</v>
      </c>
      <c r="L31" s="385" t="str">
        <f t="shared" si="3"/>
        <v>15.15 - 17.15</v>
      </c>
      <c r="M31" s="385" t="str">
        <f t="shared" si="4"/>
        <v>R23</v>
      </c>
      <c r="N31" s="386" t="str">
        <f t="shared" si="5"/>
        <v>Prof. Dr. H. Mahjuddin, M.Pd.I.</v>
      </c>
      <c r="O31" s="387" t="str">
        <f t="shared" si="6"/>
        <v>Dr. H. Rafid Abbas, MA.</v>
      </c>
      <c r="P31" s="388">
        <f t="shared" si="7"/>
        <v>250000</v>
      </c>
      <c r="Q31" s="413">
        <f t="shared" si="8"/>
        <v>7</v>
      </c>
      <c r="R31" s="387"/>
      <c r="S31" s="387"/>
      <c r="T31" s="387"/>
      <c r="U31" s="414">
        <f t="shared" si="9"/>
        <v>1750000</v>
      </c>
    </row>
    <row r="32" spans="1:23">
      <c r="A32" s="355"/>
      <c r="B32" s="356"/>
      <c r="C32" s="331"/>
      <c r="D32" s="331"/>
      <c r="E32" s="331"/>
      <c r="F32" s="357"/>
      <c r="G32" s="353" t="s">
        <v>415</v>
      </c>
      <c r="H32" s="358"/>
      <c r="I32" s="390" t="str">
        <f t="shared" si="0"/>
        <v/>
      </c>
      <c r="J32" s="390" t="str">
        <f t="shared" si="1"/>
        <v/>
      </c>
      <c r="K32" s="390" t="str">
        <f t="shared" si="2"/>
        <v/>
      </c>
      <c r="L32" s="390" t="str">
        <f t="shared" si="3"/>
        <v/>
      </c>
      <c r="M32" s="390" t="str">
        <f t="shared" si="4"/>
        <v/>
      </c>
      <c r="N32" s="401" t="str">
        <f t="shared" si="5"/>
        <v/>
      </c>
      <c r="O32" s="392" t="str">
        <f t="shared" si="6"/>
        <v/>
      </c>
      <c r="P32" s="393">
        <f t="shared" si="7"/>
        <v>350000</v>
      </c>
      <c r="Q32" s="416">
        <f t="shared" si="8"/>
        <v>7</v>
      </c>
      <c r="R32" s="392"/>
      <c r="S32" s="392"/>
      <c r="T32" s="392"/>
      <c r="U32" s="417">
        <f t="shared" si="9"/>
        <v>2450000</v>
      </c>
    </row>
    <row r="33" spans="1:23">
      <c r="A33" s="366">
        <v>6</v>
      </c>
      <c r="B33" s="367" t="s">
        <v>337</v>
      </c>
      <c r="C33" s="368">
        <f>COUNTIF(DSATU,B33)</f>
        <v>0</v>
      </c>
      <c r="D33" s="346">
        <f>COUNTIF(DDUA,B33)</f>
        <v>1</v>
      </c>
      <c r="E33" s="365">
        <f>COUNTIF(JADWAL!$L$1:$L$89,'REKAP (2)'!B33)</f>
        <v>0</v>
      </c>
      <c r="F33" s="347">
        <f>SUM(C33:E33)</f>
        <v>1</v>
      </c>
      <c r="G33" s="348" t="s">
        <v>122</v>
      </c>
      <c r="H33" s="349">
        <v>10</v>
      </c>
      <c r="I33" s="381" t="str">
        <f t="shared" si="0"/>
        <v>Manajemen Kurikulum dan Pembelajaran</v>
      </c>
      <c r="J33" s="381" t="str">
        <f t="shared" si="1"/>
        <v>MPI - 2B</v>
      </c>
      <c r="K33" s="381" t="str">
        <f t="shared" si="2"/>
        <v>Sabtu</v>
      </c>
      <c r="L33" s="381" t="str">
        <f t="shared" si="3"/>
        <v>10.00 - 12.00</v>
      </c>
      <c r="M33" s="381" t="str">
        <f t="shared" si="4"/>
        <v>R11</v>
      </c>
      <c r="N33" s="399" t="str">
        <f t="shared" si="5"/>
        <v>Prof. Dr. Hj. Titiek Rohanah Hidayati, M.Pd.</v>
      </c>
      <c r="O33" s="400" t="str">
        <f t="shared" si="6"/>
        <v>H. Moch. Imam Machfudi, S.S, M.Pd., Ph.D.</v>
      </c>
      <c r="P33" s="384">
        <f t="shared" si="7"/>
        <v>225000</v>
      </c>
      <c r="Q33" s="409">
        <f t="shared" si="8"/>
        <v>7</v>
      </c>
      <c r="R33" s="383"/>
      <c r="S33" s="383"/>
      <c r="T33" s="383"/>
      <c r="U33" s="410">
        <f t="shared" si="9"/>
        <v>1575000</v>
      </c>
      <c r="V33" s="411">
        <f>SUM(U33:U40)</f>
        <v>13125000</v>
      </c>
      <c r="W33" s="411"/>
    </row>
    <row r="34" spans="1:23">
      <c r="A34" s="350"/>
      <c r="B34" s="369"/>
      <c r="C34" s="311"/>
      <c r="D34" s="311"/>
      <c r="E34" s="311"/>
      <c r="F34" s="352"/>
      <c r="G34" s="353" t="s">
        <v>122</v>
      </c>
      <c r="H34" s="354"/>
      <c r="I34" s="385" t="str">
        <f t="shared" si="0"/>
        <v/>
      </c>
      <c r="J34" s="385" t="str">
        <f t="shared" si="1"/>
        <v/>
      </c>
      <c r="K34" s="385" t="str">
        <f t="shared" si="2"/>
        <v/>
      </c>
      <c r="L34" s="385" t="str">
        <f t="shared" si="3"/>
        <v/>
      </c>
      <c r="M34" s="385" t="str">
        <f t="shared" si="4"/>
        <v/>
      </c>
      <c r="N34" s="389" t="str">
        <f t="shared" si="5"/>
        <v/>
      </c>
      <c r="O34" s="387" t="str">
        <f t="shared" si="6"/>
        <v/>
      </c>
      <c r="P34" s="388">
        <f t="shared" si="7"/>
        <v>225000</v>
      </c>
      <c r="Q34" s="413">
        <f t="shared" si="8"/>
        <v>7</v>
      </c>
      <c r="R34" s="387"/>
      <c r="S34" s="387"/>
      <c r="T34" s="387"/>
      <c r="U34" s="414">
        <f t="shared" si="9"/>
        <v>1575000</v>
      </c>
    </row>
    <row r="35" spans="1:23">
      <c r="A35" s="350"/>
      <c r="B35" s="369"/>
      <c r="C35" s="311"/>
      <c r="D35" s="311"/>
      <c r="E35" s="370"/>
      <c r="F35" s="371"/>
      <c r="G35" s="353" t="s">
        <v>122</v>
      </c>
      <c r="H35" s="354"/>
      <c r="I35" s="385" t="str">
        <f t="shared" si="0"/>
        <v/>
      </c>
      <c r="J35" s="385" t="str">
        <f t="shared" si="1"/>
        <v/>
      </c>
      <c r="K35" s="385" t="str">
        <f t="shared" si="2"/>
        <v/>
      </c>
      <c r="L35" s="385" t="str">
        <f t="shared" si="3"/>
        <v/>
      </c>
      <c r="M35" s="385" t="str">
        <f t="shared" si="4"/>
        <v/>
      </c>
      <c r="N35" s="389" t="str">
        <f t="shared" si="5"/>
        <v/>
      </c>
      <c r="O35" s="387" t="str">
        <f t="shared" si="6"/>
        <v/>
      </c>
      <c r="P35" s="388">
        <f t="shared" si="7"/>
        <v>225000</v>
      </c>
      <c r="Q35" s="413">
        <f t="shared" si="8"/>
        <v>7</v>
      </c>
      <c r="R35" s="387"/>
      <c r="S35" s="387"/>
      <c r="T35" s="387"/>
      <c r="U35" s="414">
        <f t="shared" si="9"/>
        <v>1575000</v>
      </c>
    </row>
    <row r="36" spans="1:23">
      <c r="A36" s="350"/>
      <c r="B36" s="369"/>
      <c r="C36" s="311"/>
      <c r="D36" s="311"/>
      <c r="E36" s="370"/>
      <c r="F36" s="371"/>
      <c r="G36" s="353" t="s">
        <v>122</v>
      </c>
      <c r="H36" s="354"/>
      <c r="I36" s="385" t="str">
        <f t="shared" si="0"/>
        <v/>
      </c>
      <c r="J36" s="385" t="str">
        <f t="shared" si="1"/>
        <v/>
      </c>
      <c r="K36" s="385" t="str">
        <f t="shared" si="2"/>
        <v/>
      </c>
      <c r="L36" s="385" t="str">
        <f t="shared" si="3"/>
        <v/>
      </c>
      <c r="M36" s="385" t="str">
        <f t="shared" si="4"/>
        <v/>
      </c>
      <c r="N36" s="389" t="str">
        <f t="shared" si="5"/>
        <v/>
      </c>
      <c r="O36" s="387" t="str">
        <f t="shared" si="6"/>
        <v/>
      </c>
      <c r="P36" s="388">
        <f t="shared" si="7"/>
        <v>225000</v>
      </c>
      <c r="Q36" s="413">
        <f t="shared" si="8"/>
        <v>7</v>
      </c>
      <c r="R36" s="387"/>
      <c r="S36" s="387"/>
      <c r="T36" s="387"/>
      <c r="U36" s="414">
        <f t="shared" si="9"/>
        <v>1575000</v>
      </c>
    </row>
    <row r="37" spans="1:23">
      <c r="A37" s="350"/>
      <c r="B37" s="369"/>
      <c r="C37" s="311"/>
      <c r="D37" s="311"/>
      <c r="E37" s="370"/>
      <c r="F37" s="371"/>
      <c r="G37" s="353" t="s">
        <v>122</v>
      </c>
      <c r="H37" s="354"/>
      <c r="I37" s="385" t="str">
        <f t="shared" si="0"/>
        <v/>
      </c>
      <c r="J37" s="385" t="str">
        <f t="shared" si="1"/>
        <v/>
      </c>
      <c r="K37" s="385" t="str">
        <f t="shared" si="2"/>
        <v/>
      </c>
      <c r="L37" s="385" t="str">
        <f t="shared" si="3"/>
        <v/>
      </c>
      <c r="M37" s="385" t="str">
        <f t="shared" si="4"/>
        <v/>
      </c>
      <c r="N37" s="389" t="str">
        <f t="shared" si="5"/>
        <v/>
      </c>
      <c r="O37" s="387" t="str">
        <f t="shared" si="6"/>
        <v/>
      </c>
      <c r="P37" s="388">
        <f t="shared" si="7"/>
        <v>225000</v>
      </c>
      <c r="Q37" s="413">
        <f t="shared" si="8"/>
        <v>7</v>
      </c>
      <c r="R37" s="387"/>
      <c r="S37" s="387"/>
      <c r="T37" s="387"/>
      <c r="U37" s="414">
        <f t="shared" si="9"/>
        <v>1575000</v>
      </c>
    </row>
    <row r="38" spans="1:23">
      <c r="A38" s="350"/>
      <c r="B38" s="369"/>
      <c r="C38" s="311"/>
      <c r="D38" s="311"/>
      <c r="E38" s="370"/>
      <c r="F38" s="371"/>
      <c r="G38" s="353" t="s">
        <v>122</v>
      </c>
      <c r="H38" s="354"/>
      <c r="I38" s="385" t="str">
        <f t="shared" si="0"/>
        <v/>
      </c>
      <c r="J38" s="385" t="str">
        <f t="shared" si="1"/>
        <v/>
      </c>
      <c r="K38" s="385" t="str">
        <f t="shared" si="2"/>
        <v/>
      </c>
      <c r="L38" s="385" t="str">
        <f t="shared" si="3"/>
        <v/>
      </c>
      <c r="M38" s="385" t="str">
        <f t="shared" si="4"/>
        <v/>
      </c>
      <c r="N38" s="389" t="str">
        <f t="shared" si="5"/>
        <v/>
      </c>
      <c r="O38" s="387" t="str">
        <f t="shared" si="6"/>
        <v/>
      </c>
      <c r="P38" s="388">
        <f t="shared" si="7"/>
        <v>225000</v>
      </c>
      <c r="Q38" s="413">
        <f t="shared" si="8"/>
        <v>7</v>
      </c>
      <c r="R38" s="387"/>
      <c r="S38" s="387"/>
      <c r="T38" s="387"/>
      <c r="U38" s="414">
        <f t="shared" si="9"/>
        <v>1575000</v>
      </c>
    </row>
    <row r="39" spans="1:23">
      <c r="A39" s="350"/>
      <c r="B39" s="369"/>
      <c r="C39" s="311"/>
      <c r="D39" s="311"/>
      <c r="E39" s="370"/>
      <c r="F39" s="371"/>
      <c r="G39" s="363" t="s">
        <v>122</v>
      </c>
      <c r="H39" s="354"/>
      <c r="I39" s="385" t="str">
        <f t="shared" si="0"/>
        <v/>
      </c>
      <c r="J39" s="385" t="str">
        <f t="shared" si="1"/>
        <v/>
      </c>
      <c r="K39" s="385" t="str">
        <f t="shared" si="2"/>
        <v/>
      </c>
      <c r="L39" s="385" t="str">
        <f t="shared" si="3"/>
        <v/>
      </c>
      <c r="M39" s="385" t="str">
        <f t="shared" si="4"/>
        <v/>
      </c>
      <c r="N39" s="389" t="str">
        <f t="shared" si="5"/>
        <v/>
      </c>
      <c r="O39" s="387" t="str">
        <f t="shared" si="6"/>
        <v/>
      </c>
      <c r="P39" s="388">
        <f t="shared" si="7"/>
        <v>225000</v>
      </c>
      <c r="Q39" s="413">
        <f t="shared" si="8"/>
        <v>7</v>
      </c>
      <c r="R39" s="387"/>
      <c r="S39" s="387"/>
      <c r="T39" s="387"/>
      <c r="U39" s="414">
        <f t="shared" si="9"/>
        <v>1575000</v>
      </c>
    </row>
    <row r="40" spans="1:23">
      <c r="A40" s="359"/>
      <c r="B40" s="372"/>
      <c r="C40" s="361"/>
      <c r="D40" s="361"/>
      <c r="E40" s="373"/>
      <c r="F40" s="374"/>
      <c r="G40" s="363" t="s">
        <v>417</v>
      </c>
      <c r="H40" s="364"/>
      <c r="I40" s="395" t="str">
        <f t="shared" si="0"/>
        <v/>
      </c>
      <c r="J40" s="395" t="str">
        <f t="shared" si="1"/>
        <v/>
      </c>
      <c r="K40" s="395" t="str">
        <f t="shared" si="2"/>
        <v/>
      </c>
      <c r="L40" s="395" t="str">
        <f t="shared" si="3"/>
        <v/>
      </c>
      <c r="M40" s="395" t="str">
        <f t="shared" si="4"/>
        <v/>
      </c>
      <c r="N40" s="402" t="str">
        <f t="shared" si="5"/>
        <v/>
      </c>
      <c r="O40" s="397" t="str">
        <f t="shared" si="6"/>
        <v/>
      </c>
      <c r="P40" s="398">
        <f t="shared" si="7"/>
        <v>300000</v>
      </c>
      <c r="Q40" s="418">
        <f t="shared" si="8"/>
        <v>7</v>
      </c>
      <c r="R40" s="397"/>
      <c r="S40" s="397"/>
      <c r="T40" s="397"/>
      <c r="U40" s="419">
        <f t="shared" si="9"/>
        <v>2100000</v>
      </c>
    </row>
    <row r="41" spans="1:23">
      <c r="A41" s="344">
        <v>7</v>
      </c>
      <c r="B41" s="345" t="s">
        <v>338</v>
      </c>
      <c r="C41" s="346">
        <f>COUNTIF(DSATU,B41)</f>
        <v>6</v>
      </c>
      <c r="D41" s="346">
        <f>COUNTIF(DDUA,B41)</f>
        <v>0</v>
      </c>
      <c r="E41" s="365">
        <f>COUNTIF(JADWAL!$L$1:$L$89,'REKAP (2)'!B41)</f>
        <v>0</v>
      </c>
      <c r="F41" s="347">
        <f>SUM(C41:E41)</f>
        <v>6</v>
      </c>
      <c r="G41" s="348" t="s">
        <v>122</v>
      </c>
      <c r="H41" s="349">
        <v>19</v>
      </c>
      <c r="I41" s="381" t="str">
        <f t="shared" si="0"/>
        <v>Studi Mandiri</v>
      </c>
      <c r="J41" s="381" t="str">
        <f t="shared" si="1"/>
        <v>PAI - 2A</v>
      </c>
      <c r="K41" s="381" t="str">
        <f t="shared" si="2"/>
        <v>Selasa</v>
      </c>
      <c r="L41" s="784" t="str">
        <f t="shared" si="3"/>
        <v>13:30 - 15:30</v>
      </c>
      <c r="M41" s="381" t="str">
        <f t="shared" si="4"/>
        <v>R15</v>
      </c>
      <c r="N41" s="382" t="str">
        <f t="shared" si="5"/>
        <v>Dr. Mashudi, M.Pd.</v>
      </c>
      <c r="O41" s="383" t="str">
        <f t="shared" si="6"/>
        <v>Prof. Dr. H. Miftah Arifin, M.Ag.</v>
      </c>
      <c r="P41" s="384">
        <f t="shared" si="7"/>
        <v>225000</v>
      </c>
      <c r="Q41" s="409">
        <f t="shared" si="8"/>
        <v>7</v>
      </c>
      <c r="R41" s="383"/>
      <c r="S41" s="383"/>
      <c r="T41" s="383"/>
      <c r="U41" s="410">
        <f t="shared" si="9"/>
        <v>1575000</v>
      </c>
      <c r="V41" s="411">
        <f>SUM(U41:U48)</f>
        <v>12600000</v>
      </c>
      <c r="W41" s="411"/>
    </row>
    <row r="42" spans="1:23">
      <c r="A42" s="350"/>
      <c r="B42" s="351"/>
      <c r="C42" s="311"/>
      <c r="D42" s="311"/>
      <c r="E42" s="311"/>
      <c r="F42" s="352"/>
      <c r="G42" s="353" t="s">
        <v>122</v>
      </c>
      <c r="H42" s="354">
        <v>22</v>
      </c>
      <c r="I42" s="385" t="str">
        <f t="shared" si="0"/>
        <v>Pengembangan Sumber Belajar dan Media Pembelajaran PAI</v>
      </c>
      <c r="J42" s="385" t="str">
        <f t="shared" si="1"/>
        <v>PAI - 2A</v>
      </c>
      <c r="K42" s="385" t="str">
        <f t="shared" si="2"/>
        <v>Rabu</v>
      </c>
      <c r="L42" s="786" t="str">
        <f t="shared" si="3"/>
        <v>15:45 - 17:45</v>
      </c>
      <c r="M42" s="385" t="str">
        <f t="shared" si="4"/>
        <v>R15</v>
      </c>
      <c r="N42" s="386" t="str">
        <f t="shared" si="5"/>
        <v>Dr. Mashudi, M.Pd.</v>
      </c>
      <c r="O42" s="387" t="str">
        <f t="shared" si="6"/>
        <v>Dr. H. Moh. Sahlan, M.Ag.</v>
      </c>
      <c r="P42" s="388">
        <f t="shared" si="7"/>
        <v>225000</v>
      </c>
      <c r="Q42" s="413">
        <f t="shared" si="8"/>
        <v>7</v>
      </c>
      <c r="R42" s="387"/>
      <c r="S42" s="387"/>
      <c r="T42" s="387"/>
      <c r="U42" s="414">
        <f t="shared" si="9"/>
        <v>1575000</v>
      </c>
    </row>
    <row r="43" spans="1:23">
      <c r="A43" s="350"/>
      <c r="B43" s="351"/>
      <c r="C43" s="311"/>
      <c r="D43" s="311"/>
      <c r="E43" s="311"/>
      <c r="F43" s="352"/>
      <c r="G43" s="353" t="s">
        <v>122</v>
      </c>
      <c r="H43" s="354">
        <v>26</v>
      </c>
      <c r="I43" s="385" t="str">
        <f t="shared" si="0"/>
        <v>Pengembangan Sumber Belajar dan Media Pembelajaran PAI</v>
      </c>
      <c r="J43" s="385" t="str">
        <f t="shared" si="1"/>
        <v>PAI - 2B</v>
      </c>
      <c r="K43" s="385" t="str">
        <f t="shared" si="2"/>
        <v>Jumat</v>
      </c>
      <c r="L43" s="786" t="str">
        <f t="shared" si="3"/>
        <v>15:45 - 17:45</v>
      </c>
      <c r="M43" s="385" t="str">
        <f t="shared" si="4"/>
        <v>R14</v>
      </c>
      <c r="N43" s="386" t="str">
        <f t="shared" si="5"/>
        <v>Dr. Mashudi, M.Pd.</v>
      </c>
      <c r="O43" s="387" t="str">
        <f t="shared" si="6"/>
        <v>Dr. H. Moh. Sahlan, M.Ag.</v>
      </c>
      <c r="P43" s="388">
        <f t="shared" si="7"/>
        <v>225000</v>
      </c>
      <c r="Q43" s="413">
        <f t="shared" si="8"/>
        <v>7</v>
      </c>
      <c r="R43" s="387"/>
      <c r="S43" s="387"/>
      <c r="T43" s="387"/>
      <c r="U43" s="414">
        <f t="shared" si="9"/>
        <v>1575000</v>
      </c>
    </row>
    <row r="44" spans="1:23">
      <c r="A44" s="350"/>
      <c r="B44" s="351"/>
      <c r="C44" s="311"/>
      <c r="D44" s="311"/>
      <c r="E44" s="311"/>
      <c r="F44" s="352"/>
      <c r="G44" s="353" t="s">
        <v>122</v>
      </c>
      <c r="H44" s="354">
        <v>28</v>
      </c>
      <c r="I44" s="385" t="str">
        <f t="shared" si="0"/>
        <v>Studi Mandiri</v>
      </c>
      <c r="J44" s="385" t="str">
        <f t="shared" si="1"/>
        <v>PAI - 2B</v>
      </c>
      <c r="K44" s="385" t="str">
        <f t="shared" si="2"/>
        <v>Sabtu</v>
      </c>
      <c r="L44" s="786" t="str">
        <f t="shared" si="3"/>
        <v>08:00 - 10:00</v>
      </c>
      <c r="M44" s="385" t="str">
        <f t="shared" si="4"/>
        <v>R14</v>
      </c>
      <c r="N44" s="386" t="str">
        <f t="shared" si="5"/>
        <v>Dr. Mashudi, M.Pd.</v>
      </c>
      <c r="O44" s="387" t="str">
        <f t="shared" si="6"/>
        <v>Dr. Hj. St. Mislikhah, M.Ag.</v>
      </c>
      <c r="P44" s="388">
        <f t="shared" si="7"/>
        <v>225000</v>
      </c>
      <c r="Q44" s="413">
        <f t="shared" si="8"/>
        <v>7</v>
      </c>
      <c r="R44" s="387"/>
      <c r="S44" s="387"/>
      <c r="T44" s="387"/>
      <c r="U44" s="414">
        <f t="shared" si="9"/>
        <v>1575000</v>
      </c>
    </row>
    <row r="45" spans="1:23">
      <c r="A45" s="350"/>
      <c r="B45" s="351"/>
      <c r="C45" s="311"/>
      <c r="D45" s="311"/>
      <c r="E45" s="311"/>
      <c r="F45" s="352"/>
      <c r="G45" s="353" t="s">
        <v>122</v>
      </c>
      <c r="H45" s="354">
        <v>33</v>
      </c>
      <c r="I45" s="385" t="str">
        <f t="shared" si="0"/>
        <v>Pengembangan Sumber Belajar dan Media Pembelajaran PAI</v>
      </c>
      <c r="J45" s="385" t="str">
        <f t="shared" si="1"/>
        <v>PAI - 2C</v>
      </c>
      <c r="K45" s="385" t="str">
        <f t="shared" si="2"/>
        <v>Jumat</v>
      </c>
      <c r="L45" s="786" t="str">
        <f t="shared" si="3"/>
        <v>18:30 - 20:30</v>
      </c>
      <c r="M45" s="385" t="str">
        <f t="shared" si="4"/>
        <v>R23</v>
      </c>
      <c r="N45" s="386" t="str">
        <f t="shared" si="5"/>
        <v>Dr. Mashudi, M.Pd.</v>
      </c>
      <c r="O45" s="387" t="str">
        <f t="shared" si="6"/>
        <v>Dr. H. Moh. Sahlan, M.Ag.</v>
      </c>
      <c r="P45" s="388">
        <f t="shared" si="7"/>
        <v>225000</v>
      </c>
      <c r="Q45" s="413">
        <f t="shared" si="8"/>
        <v>7</v>
      </c>
      <c r="R45" s="387"/>
      <c r="S45" s="387"/>
      <c r="T45" s="387"/>
      <c r="U45" s="414">
        <f t="shared" si="9"/>
        <v>1575000</v>
      </c>
    </row>
    <row r="46" spans="1:23">
      <c r="A46" s="350"/>
      <c r="B46" s="351"/>
      <c r="C46" s="311"/>
      <c r="D46" s="311"/>
      <c r="E46" s="311"/>
      <c r="F46" s="352"/>
      <c r="G46" s="353" t="s">
        <v>122</v>
      </c>
      <c r="H46" s="354">
        <v>36</v>
      </c>
      <c r="I46" s="385" t="str">
        <f t="shared" si="0"/>
        <v>Studi Mandiri</v>
      </c>
      <c r="J46" s="385" t="str">
        <f t="shared" si="1"/>
        <v>PAI - 2C</v>
      </c>
      <c r="K46" s="385" t="str">
        <f t="shared" si="2"/>
        <v>Sabtu</v>
      </c>
      <c r="L46" s="786" t="str">
        <f t="shared" si="3"/>
        <v>13:00 - 15:00</v>
      </c>
      <c r="M46" s="385" t="str">
        <f t="shared" si="4"/>
        <v>R23</v>
      </c>
      <c r="N46" s="386" t="str">
        <f t="shared" si="5"/>
        <v>Dr. Mashudi, M.Pd.</v>
      </c>
      <c r="O46" s="387" t="str">
        <f t="shared" si="6"/>
        <v>Prof. Dr. H. Miftah Arifin, M.Ag.</v>
      </c>
      <c r="P46" s="388">
        <f t="shared" si="7"/>
        <v>225000</v>
      </c>
      <c r="Q46" s="413">
        <f t="shared" si="8"/>
        <v>7</v>
      </c>
      <c r="R46" s="387"/>
      <c r="S46" s="387"/>
      <c r="T46" s="387"/>
      <c r="U46" s="414">
        <f t="shared" si="9"/>
        <v>1575000</v>
      </c>
    </row>
    <row r="47" spans="1:23">
      <c r="A47" s="350"/>
      <c r="B47" s="351"/>
      <c r="C47" s="311"/>
      <c r="D47" s="311"/>
      <c r="E47" s="311"/>
      <c r="F47" s="352"/>
      <c r="G47" s="353" t="s">
        <v>122</v>
      </c>
      <c r="H47" s="354"/>
      <c r="I47" s="385" t="str">
        <f t="shared" si="0"/>
        <v/>
      </c>
      <c r="J47" s="385" t="str">
        <f t="shared" si="1"/>
        <v/>
      </c>
      <c r="K47" s="385" t="str">
        <f t="shared" si="2"/>
        <v/>
      </c>
      <c r="L47" s="385" t="str">
        <f t="shared" si="3"/>
        <v/>
      </c>
      <c r="M47" s="385" t="str">
        <f t="shared" si="4"/>
        <v/>
      </c>
      <c r="N47" s="389" t="str">
        <f t="shared" si="5"/>
        <v/>
      </c>
      <c r="O47" s="387" t="str">
        <f t="shared" si="6"/>
        <v/>
      </c>
      <c r="P47" s="388">
        <f t="shared" si="7"/>
        <v>225000</v>
      </c>
      <c r="Q47" s="413">
        <f t="shared" si="8"/>
        <v>7</v>
      </c>
      <c r="R47" s="387"/>
      <c r="S47" s="387"/>
      <c r="T47" s="387"/>
      <c r="U47" s="414">
        <f t="shared" si="9"/>
        <v>1575000</v>
      </c>
    </row>
    <row r="48" spans="1:23">
      <c r="A48" s="350"/>
      <c r="B48" s="351"/>
      <c r="C48" s="311"/>
      <c r="D48" s="311"/>
      <c r="E48" s="311"/>
      <c r="F48" s="352"/>
      <c r="G48" s="353" t="s">
        <v>122</v>
      </c>
      <c r="H48" s="364"/>
      <c r="I48" s="395" t="str">
        <f t="shared" si="0"/>
        <v/>
      </c>
      <c r="J48" s="395" t="str">
        <f t="shared" si="1"/>
        <v/>
      </c>
      <c r="K48" s="395" t="str">
        <f t="shared" si="2"/>
        <v/>
      </c>
      <c r="L48" s="395" t="str">
        <f t="shared" si="3"/>
        <v/>
      </c>
      <c r="M48" s="390" t="str">
        <f t="shared" si="4"/>
        <v/>
      </c>
      <c r="N48" s="389" t="str">
        <f t="shared" si="5"/>
        <v/>
      </c>
      <c r="O48" s="387" t="str">
        <f t="shared" si="6"/>
        <v/>
      </c>
      <c r="P48" s="388">
        <f t="shared" si="7"/>
        <v>225000</v>
      </c>
      <c r="Q48" s="413">
        <f t="shared" si="8"/>
        <v>7</v>
      </c>
      <c r="R48" s="387"/>
      <c r="S48" s="387"/>
      <c r="T48" s="387"/>
      <c r="U48" s="419">
        <f t="shared" si="9"/>
        <v>1575000</v>
      </c>
    </row>
    <row r="49" spans="1:23">
      <c r="A49" s="344">
        <v>8</v>
      </c>
      <c r="B49" s="375" t="s">
        <v>59</v>
      </c>
      <c r="C49" s="346">
        <f>COUNTIF(DSATU,B49)</f>
        <v>1</v>
      </c>
      <c r="D49" s="346">
        <f>COUNTIF(DDUA,B49)</f>
        <v>2</v>
      </c>
      <c r="E49" s="365">
        <f>COUNTIF(JADWAL!$L$1:$L$89,'REKAP (2)'!B49)</f>
        <v>0</v>
      </c>
      <c r="F49" s="347">
        <f>SUM(C49:E49)</f>
        <v>3</v>
      </c>
      <c r="G49" s="348" t="s">
        <v>122</v>
      </c>
      <c r="H49" s="349">
        <v>1</v>
      </c>
      <c r="I49" s="381" t="str">
        <f t="shared" si="0"/>
        <v>Manajemen Sumber Daya Pendidikan dan Tenaga Kependidikan</v>
      </c>
      <c r="J49" s="381" t="str">
        <f t="shared" si="1"/>
        <v>MPI - 2A</v>
      </c>
      <c r="K49" s="381" t="str">
        <f t="shared" si="2"/>
        <v>Selasa</v>
      </c>
      <c r="L49" s="784" t="str">
        <f t="shared" si="3"/>
        <v>13.30 - 15.30</v>
      </c>
      <c r="M49" s="381" t="str">
        <f t="shared" si="4"/>
        <v>R16</v>
      </c>
      <c r="N49" s="399" t="str">
        <f t="shared" si="5"/>
        <v>Prof. Dr. H. Babun Suharto, SE., MM.</v>
      </c>
      <c r="O49" s="400" t="str">
        <f t="shared" si="6"/>
        <v>Dr. H. Sofyan Tsauri, MM.</v>
      </c>
      <c r="P49" s="384">
        <f t="shared" si="7"/>
        <v>225000</v>
      </c>
      <c r="Q49" s="409">
        <f t="shared" si="8"/>
        <v>7</v>
      </c>
      <c r="R49" s="383"/>
      <c r="S49" s="383"/>
      <c r="T49" s="383"/>
      <c r="U49" s="410">
        <f t="shared" si="9"/>
        <v>1575000</v>
      </c>
      <c r="V49" s="411">
        <f>SUM(U49:U54)</f>
        <v>9450000</v>
      </c>
      <c r="W49" s="411"/>
    </row>
    <row r="50" spans="1:23">
      <c r="A50" s="350"/>
      <c r="B50" s="376"/>
      <c r="C50" s="311"/>
      <c r="D50" s="311"/>
      <c r="E50" s="311"/>
      <c r="F50" s="352"/>
      <c r="G50" s="353" t="s">
        <v>122</v>
      </c>
      <c r="H50" s="354">
        <v>6</v>
      </c>
      <c r="I50" s="385" t="str">
        <f t="shared" si="0"/>
        <v>Manajemen Sumber Daya Pendidikan dan Tenaga Kependidikan</v>
      </c>
      <c r="J50" s="385" t="str">
        <f t="shared" si="1"/>
        <v>MPI - 2B</v>
      </c>
      <c r="K50" s="385" t="str">
        <f t="shared" si="2"/>
        <v>Jumat</v>
      </c>
      <c r="L50" s="786" t="str">
        <f t="shared" si="3"/>
        <v>13.30 - 15.30</v>
      </c>
      <c r="M50" s="385" t="str">
        <f t="shared" si="4"/>
        <v>R11</v>
      </c>
      <c r="N50" s="389" t="str">
        <f t="shared" si="5"/>
        <v>Prof. Dr. H. Babun Suharto, SE., MM.</v>
      </c>
      <c r="O50" s="394" t="str">
        <f t="shared" si="6"/>
        <v>Dr. H. Sofyan Tsauri, MM.</v>
      </c>
      <c r="P50" s="388">
        <f t="shared" si="7"/>
        <v>225000</v>
      </c>
      <c r="Q50" s="413">
        <f t="shared" si="8"/>
        <v>7</v>
      </c>
      <c r="R50" s="387"/>
      <c r="S50" s="387"/>
      <c r="T50" s="387"/>
      <c r="U50" s="414">
        <f t="shared" si="9"/>
        <v>1575000</v>
      </c>
    </row>
    <row r="51" spans="1:23">
      <c r="A51" s="350"/>
      <c r="B51" s="376"/>
      <c r="C51" s="311"/>
      <c r="D51" s="311"/>
      <c r="E51" s="311"/>
      <c r="F51" s="352"/>
      <c r="G51" s="353" t="s">
        <v>122</v>
      </c>
      <c r="H51" s="354">
        <v>13</v>
      </c>
      <c r="I51" s="385" t="str">
        <f t="shared" si="0"/>
        <v>Manajemen Sumber Daya Pendidikan dan Tenaga Kependidikan</v>
      </c>
      <c r="J51" s="385" t="str">
        <f t="shared" si="1"/>
        <v>MPI - 2C</v>
      </c>
      <c r="K51" s="385" t="str">
        <f t="shared" si="2"/>
        <v>Jumat</v>
      </c>
      <c r="L51" s="786" t="str">
        <f t="shared" si="3"/>
        <v>18.30 - 20.30</v>
      </c>
      <c r="M51" s="385" t="str">
        <f t="shared" si="4"/>
        <v>R12</v>
      </c>
      <c r="N51" s="386" t="str">
        <f t="shared" si="5"/>
        <v>Dr. H. Sofyan Tsauri, MM.</v>
      </c>
      <c r="O51" s="387" t="str">
        <f t="shared" si="6"/>
        <v>Dr. Khotibul Umam, M.A.</v>
      </c>
      <c r="P51" s="388">
        <f t="shared" si="7"/>
        <v>225000</v>
      </c>
      <c r="Q51" s="413">
        <f t="shared" si="8"/>
        <v>7</v>
      </c>
      <c r="R51" s="387"/>
      <c r="S51" s="387"/>
      <c r="T51" s="387"/>
      <c r="U51" s="414">
        <f t="shared" si="9"/>
        <v>1575000</v>
      </c>
    </row>
    <row r="52" spans="1:23">
      <c r="A52" s="350"/>
      <c r="B52" s="376"/>
      <c r="C52" s="311"/>
      <c r="D52" s="311"/>
      <c r="E52" s="311"/>
      <c r="F52" s="352"/>
      <c r="G52" s="353" t="s">
        <v>122</v>
      </c>
      <c r="H52" s="354"/>
      <c r="I52" s="385" t="str">
        <f t="shared" si="0"/>
        <v/>
      </c>
      <c r="J52" s="385" t="str">
        <f t="shared" si="1"/>
        <v/>
      </c>
      <c r="K52" s="385" t="str">
        <f t="shared" si="2"/>
        <v/>
      </c>
      <c r="L52" s="385" t="str">
        <f t="shared" si="3"/>
        <v/>
      </c>
      <c r="M52" s="385" t="str">
        <f t="shared" si="4"/>
        <v/>
      </c>
      <c r="N52" s="389" t="str">
        <f t="shared" si="5"/>
        <v/>
      </c>
      <c r="O52" s="387" t="str">
        <f t="shared" si="6"/>
        <v/>
      </c>
      <c r="P52" s="388">
        <f t="shared" si="7"/>
        <v>225000</v>
      </c>
      <c r="Q52" s="413">
        <f t="shared" si="8"/>
        <v>7</v>
      </c>
      <c r="R52" s="387"/>
      <c r="S52" s="387"/>
      <c r="T52" s="387"/>
      <c r="U52" s="414">
        <f t="shared" si="9"/>
        <v>1575000</v>
      </c>
    </row>
    <row r="53" spans="1:23">
      <c r="A53" s="350"/>
      <c r="B53" s="376"/>
      <c r="C53" s="311"/>
      <c r="D53" s="311"/>
      <c r="E53" s="311"/>
      <c r="F53" s="352"/>
      <c r="G53" s="353" t="s">
        <v>122</v>
      </c>
      <c r="H53" s="354"/>
      <c r="I53" s="385" t="str">
        <f t="shared" si="0"/>
        <v/>
      </c>
      <c r="J53" s="385" t="str">
        <f t="shared" si="1"/>
        <v/>
      </c>
      <c r="K53" s="385" t="str">
        <f t="shared" si="2"/>
        <v/>
      </c>
      <c r="L53" s="385" t="str">
        <f t="shared" si="3"/>
        <v/>
      </c>
      <c r="M53" s="385" t="str">
        <f t="shared" si="4"/>
        <v/>
      </c>
      <c r="N53" s="389" t="str">
        <f t="shared" si="5"/>
        <v/>
      </c>
      <c r="O53" s="387" t="str">
        <f t="shared" si="6"/>
        <v/>
      </c>
      <c r="P53" s="388">
        <f t="shared" si="7"/>
        <v>225000</v>
      </c>
      <c r="Q53" s="413">
        <f t="shared" si="8"/>
        <v>7</v>
      </c>
      <c r="R53" s="387"/>
      <c r="S53" s="387"/>
      <c r="T53" s="387"/>
      <c r="U53" s="414">
        <f t="shared" si="9"/>
        <v>1575000</v>
      </c>
    </row>
    <row r="54" spans="1:23">
      <c r="A54" s="350"/>
      <c r="B54" s="376"/>
      <c r="C54" s="311"/>
      <c r="D54" s="311"/>
      <c r="E54" s="311"/>
      <c r="F54" s="352"/>
      <c r="G54" s="353" t="s">
        <v>122</v>
      </c>
      <c r="H54" s="364"/>
      <c r="I54" s="395" t="str">
        <f t="shared" si="0"/>
        <v/>
      </c>
      <c r="J54" s="395" t="str">
        <f t="shared" si="1"/>
        <v/>
      </c>
      <c r="K54" s="395" t="str">
        <f t="shared" si="2"/>
        <v/>
      </c>
      <c r="L54" s="395" t="str">
        <f t="shared" si="3"/>
        <v/>
      </c>
      <c r="M54" s="390" t="str">
        <f t="shared" si="4"/>
        <v/>
      </c>
      <c r="N54" s="389" t="str">
        <f t="shared" si="5"/>
        <v/>
      </c>
      <c r="O54" s="387" t="str">
        <f t="shared" si="6"/>
        <v/>
      </c>
      <c r="P54" s="388">
        <f t="shared" si="7"/>
        <v>225000</v>
      </c>
      <c r="Q54" s="413">
        <f t="shared" si="8"/>
        <v>7</v>
      </c>
      <c r="R54" s="387"/>
      <c r="S54" s="387"/>
      <c r="T54" s="387"/>
      <c r="U54" s="419">
        <f t="shared" si="9"/>
        <v>1575000</v>
      </c>
    </row>
    <row r="55" spans="1:23">
      <c r="A55" s="344">
        <v>9</v>
      </c>
      <c r="B55" s="345" t="s">
        <v>339</v>
      </c>
      <c r="C55" s="346">
        <f>COUNTIF(DSATU,B55)</f>
        <v>2</v>
      </c>
      <c r="D55" s="346">
        <f>COUNTIF(DDUA,B55)</f>
        <v>2</v>
      </c>
      <c r="E55" s="365">
        <f>COUNTIF(JADWAL!$L$1:$L$89,'REKAP (2)'!B55)</f>
        <v>0</v>
      </c>
      <c r="F55" s="347">
        <f>SUM(C55:E55)</f>
        <v>4</v>
      </c>
      <c r="G55" s="348" t="s">
        <v>122</v>
      </c>
      <c r="H55" s="349">
        <v>11</v>
      </c>
      <c r="I55" s="381" t="str">
        <f t="shared" si="0"/>
        <v>Manajemen Kurikulum dan Pembelajaran</v>
      </c>
      <c r="J55" s="381" t="str">
        <f t="shared" si="1"/>
        <v>MPI - 2C</v>
      </c>
      <c r="K55" s="381" t="str">
        <f t="shared" si="2"/>
        <v>Jumat</v>
      </c>
      <c r="L55" s="784" t="str">
        <f t="shared" si="3"/>
        <v>13.30 - 15.30</v>
      </c>
      <c r="M55" s="381" t="str">
        <f t="shared" si="4"/>
        <v>R12</v>
      </c>
      <c r="N55" s="382" t="str">
        <f t="shared" si="5"/>
        <v>Dr. Hj. Mukni’ah, M.Pd.I.</v>
      </c>
      <c r="O55" s="383" t="str">
        <f t="shared" si="6"/>
        <v>Dr. Hj. St. Mislikhah, M.Ag.</v>
      </c>
      <c r="P55" s="384">
        <f t="shared" si="7"/>
        <v>225000</v>
      </c>
      <c r="Q55" s="409">
        <f t="shared" si="8"/>
        <v>7</v>
      </c>
      <c r="R55" s="383"/>
      <c r="S55" s="383"/>
      <c r="T55" s="383"/>
      <c r="U55" s="410">
        <f t="shared" si="9"/>
        <v>1575000</v>
      </c>
      <c r="V55" s="411">
        <f>SUM(U55:U61)</f>
        <v>11025000</v>
      </c>
      <c r="W55" s="411"/>
    </row>
    <row r="56" spans="1:23">
      <c r="A56" s="350"/>
      <c r="B56" s="351"/>
      <c r="C56" s="311"/>
      <c r="D56" s="311"/>
      <c r="E56" s="311"/>
      <c r="F56" s="352"/>
      <c r="G56" s="353" t="s">
        <v>122</v>
      </c>
      <c r="H56" s="354">
        <v>21</v>
      </c>
      <c r="I56" s="385" t="str">
        <f t="shared" si="0"/>
        <v>Pengembangan Kurikulum PAI</v>
      </c>
      <c r="J56" s="385" t="str">
        <f t="shared" si="1"/>
        <v>PAI - 2A</v>
      </c>
      <c r="K56" s="385" t="str">
        <f t="shared" si="2"/>
        <v>Rabu</v>
      </c>
      <c r="L56" s="786" t="str">
        <f t="shared" si="3"/>
        <v>13:30 - 15:30</v>
      </c>
      <c r="M56" s="385" t="str">
        <f t="shared" si="4"/>
        <v>R15</v>
      </c>
      <c r="N56" s="389" t="str">
        <f t="shared" si="5"/>
        <v>Prof. Dr. Hj. Titiek Rohanah Hidayati, M.Pd.</v>
      </c>
      <c r="O56" s="394" t="str">
        <f t="shared" si="6"/>
        <v>Dr. Hj. Mukni’ah, M.Pd.I.</v>
      </c>
      <c r="P56" s="388">
        <f t="shared" si="7"/>
        <v>225000</v>
      </c>
      <c r="Q56" s="413">
        <f t="shared" si="8"/>
        <v>7</v>
      </c>
      <c r="R56" s="387"/>
      <c r="S56" s="387"/>
      <c r="T56" s="387"/>
      <c r="U56" s="414">
        <f t="shared" si="9"/>
        <v>1575000</v>
      </c>
    </row>
    <row r="57" spans="1:23">
      <c r="A57" s="350"/>
      <c r="B57" s="351"/>
      <c r="C57" s="311"/>
      <c r="D57" s="311"/>
      <c r="E57" s="311"/>
      <c r="F57" s="352"/>
      <c r="G57" s="353" t="s">
        <v>122</v>
      </c>
      <c r="H57" s="354">
        <v>34</v>
      </c>
      <c r="I57" s="385" t="str">
        <f t="shared" si="0"/>
        <v>Pengembangan Kurikulum PAI</v>
      </c>
      <c r="J57" s="385" t="str">
        <f t="shared" si="1"/>
        <v>PAI - 2C</v>
      </c>
      <c r="K57" s="385" t="str">
        <f t="shared" si="2"/>
        <v>Sabtu</v>
      </c>
      <c r="L57" s="786" t="str">
        <f t="shared" si="3"/>
        <v>08:00 - 10:00</v>
      </c>
      <c r="M57" s="385" t="str">
        <f t="shared" si="4"/>
        <v>R23</v>
      </c>
      <c r="N57" s="389" t="str">
        <f t="shared" si="5"/>
        <v>Dr. H. Mundir. M.Pd.</v>
      </c>
      <c r="O57" s="394" t="str">
        <f t="shared" si="6"/>
        <v>Dr. Hj. Mukni’ah, M.Pd.I.</v>
      </c>
      <c r="P57" s="388">
        <f t="shared" si="7"/>
        <v>225000</v>
      </c>
      <c r="Q57" s="413">
        <f t="shared" si="8"/>
        <v>7</v>
      </c>
      <c r="R57" s="387"/>
      <c r="S57" s="387"/>
      <c r="T57" s="387"/>
      <c r="U57" s="414">
        <f t="shared" si="9"/>
        <v>1575000</v>
      </c>
    </row>
    <row r="58" spans="1:23">
      <c r="A58" s="350"/>
      <c r="B58" s="351"/>
      <c r="C58" s="311"/>
      <c r="D58" s="311"/>
      <c r="E58" s="311"/>
      <c r="F58" s="352"/>
      <c r="G58" s="353" t="s">
        <v>122</v>
      </c>
      <c r="H58" s="354">
        <v>74</v>
      </c>
      <c r="I58" s="385" t="str">
        <f t="shared" si="0"/>
        <v>ANALISIS STRATEGI PEMBELAJARAN TEMATIK TERPADU</v>
      </c>
      <c r="J58" s="385" t="str">
        <f t="shared" si="1"/>
        <v>PGMI - 2</v>
      </c>
      <c r="K58" s="385" t="str">
        <f t="shared" si="2"/>
        <v>Jumat</v>
      </c>
      <c r="L58" s="786" t="str">
        <f t="shared" si="3"/>
        <v>18.30 - 20.30</v>
      </c>
      <c r="M58" s="385" t="str">
        <f t="shared" si="4"/>
        <v>R25</v>
      </c>
      <c r="N58" s="386" t="str">
        <f t="shared" si="5"/>
        <v>Dr. Hj. Mukni’ah, M.Pd.I.</v>
      </c>
      <c r="O58" s="387" t="str">
        <f t="shared" si="6"/>
        <v>Dr. H. Abd. Muhith, M.Pd.I</v>
      </c>
      <c r="P58" s="388">
        <f t="shared" si="7"/>
        <v>225000</v>
      </c>
      <c r="Q58" s="413">
        <f t="shared" si="8"/>
        <v>7</v>
      </c>
      <c r="R58" s="387"/>
      <c r="S58" s="387"/>
      <c r="T58" s="387"/>
      <c r="U58" s="414">
        <f t="shared" si="9"/>
        <v>1575000</v>
      </c>
    </row>
    <row r="59" spans="1:23">
      <c r="A59" s="350"/>
      <c r="B59" s="351"/>
      <c r="C59" s="311"/>
      <c r="D59" s="311"/>
      <c r="E59" s="311"/>
      <c r="F59" s="352"/>
      <c r="G59" s="353" t="s">
        <v>122</v>
      </c>
      <c r="H59" s="354"/>
      <c r="I59" s="385" t="str">
        <f t="shared" si="0"/>
        <v/>
      </c>
      <c r="J59" s="385" t="str">
        <f t="shared" si="1"/>
        <v/>
      </c>
      <c r="K59" s="385" t="str">
        <f t="shared" si="2"/>
        <v/>
      </c>
      <c r="L59" s="385" t="str">
        <f t="shared" si="3"/>
        <v/>
      </c>
      <c r="M59" s="385" t="str">
        <f t="shared" si="4"/>
        <v/>
      </c>
      <c r="N59" s="389" t="str">
        <f t="shared" si="5"/>
        <v/>
      </c>
      <c r="O59" s="387" t="str">
        <f t="shared" si="6"/>
        <v/>
      </c>
      <c r="P59" s="388">
        <f t="shared" si="7"/>
        <v>225000</v>
      </c>
      <c r="Q59" s="413">
        <f t="shared" si="8"/>
        <v>7</v>
      </c>
      <c r="R59" s="387"/>
      <c r="S59" s="387"/>
      <c r="T59" s="387"/>
      <c r="U59" s="414">
        <f t="shared" si="9"/>
        <v>1575000</v>
      </c>
    </row>
    <row r="60" spans="1:23">
      <c r="A60" s="350"/>
      <c r="B60" s="351"/>
      <c r="C60" s="311"/>
      <c r="D60" s="311"/>
      <c r="E60" s="311"/>
      <c r="F60" s="352"/>
      <c r="G60" s="353" t="s">
        <v>122</v>
      </c>
      <c r="H60" s="354"/>
      <c r="I60" s="385" t="str">
        <f t="shared" si="0"/>
        <v/>
      </c>
      <c r="J60" s="385" t="str">
        <f t="shared" si="1"/>
        <v/>
      </c>
      <c r="K60" s="385" t="str">
        <f t="shared" si="2"/>
        <v/>
      </c>
      <c r="L60" s="385" t="str">
        <f t="shared" si="3"/>
        <v/>
      </c>
      <c r="M60" s="385" t="str">
        <f t="shared" si="4"/>
        <v/>
      </c>
      <c r="N60" s="389" t="str">
        <f t="shared" si="5"/>
        <v/>
      </c>
      <c r="O60" s="387" t="str">
        <f t="shared" si="6"/>
        <v/>
      </c>
      <c r="P60" s="388">
        <f t="shared" si="7"/>
        <v>225000</v>
      </c>
      <c r="Q60" s="413">
        <f t="shared" si="8"/>
        <v>7</v>
      </c>
      <c r="R60" s="387"/>
      <c r="S60" s="387"/>
      <c r="T60" s="387"/>
      <c r="U60" s="414">
        <f t="shared" si="9"/>
        <v>1575000</v>
      </c>
    </row>
    <row r="61" spans="1:23">
      <c r="A61" s="359"/>
      <c r="B61" s="360"/>
      <c r="C61" s="361"/>
      <c r="D61" s="361"/>
      <c r="E61" s="361"/>
      <c r="F61" s="362"/>
      <c r="G61" s="363" t="s">
        <v>122</v>
      </c>
      <c r="H61" s="364"/>
      <c r="I61" s="395" t="str">
        <f t="shared" si="0"/>
        <v/>
      </c>
      <c r="J61" s="395" t="str">
        <f t="shared" si="1"/>
        <v/>
      </c>
      <c r="K61" s="395" t="str">
        <f t="shared" si="2"/>
        <v/>
      </c>
      <c r="L61" s="395" t="str">
        <f t="shared" si="3"/>
        <v/>
      </c>
      <c r="M61" s="395" t="str">
        <f t="shared" si="4"/>
        <v/>
      </c>
      <c r="N61" s="402" t="str">
        <f t="shared" si="5"/>
        <v/>
      </c>
      <c r="O61" s="397" t="str">
        <f t="shared" si="6"/>
        <v/>
      </c>
      <c r="P61" s="398">
        <f t="shared" si="7"/>
        <v>225000</v>
      </c>
      <c r="Q61" s="418">
        <f t="shared" si="8"/>
        <v>7</v>
      </c>
      <c r="R61" s="397"/>
      <c r="S61" s="397"/>
      <c r="T61" s="397"/>
      <c r="U61" s="419">
        <f t="shared" si="9"/>
        <v>1575000</v>
      </c>
    </row>
    <row r="62" spans="1:23">
      <c r="A62" s="344">
        <v>10</v>
      </c>
      <c r="B62" s="377" t="s">
        <v>169</v>
      </c>
      <c r="C62" s="346">
        <f>COUNTIF(DSATU,B62)</f>
        <v>2</v>
      </c>
      <c r="D62" s="346">
        <f>COUNTIF(DDUA,B62)</f>
        <v>2</v>
      </c>
      <c r="E62" s="365">
        <f>COUNTIF(JADWAL!$L$1:$L$89,'REKAP (2)'!B62)</f>
        <v>0</v>
      </c>
      <c r="F62" s="347">
        <f>SUM(C62:E62)</f>
        <v>4</v>
      </c>
      <c r="G62" s="348" t="s">
        <v>122</v>
      </c>
      <c r="H62" s="349">
        <v>38</v>
      </c>
      <c r="I62" s="381" t="str">
        <f t="shared" si="0"/>
        <v>SEJARAH SOSIAL PEMIKIRAN HUKUM ISLAM</v>
      </c>
      <c r="J62" s="381" t="str">
        <f t="shared" si="1"/>
        <v>HK - 2A</v>
      </c>
      <c r="K62" s="381" t="str">
        <f t="shared" si="2"/>
        <v>Jumat</v>
      </c>
      <c r="L62" s="784" t="str">
        <f t="shared" si="3"/>
        <v>15.45 - 17.45</v>
      </c>
      <c r="M62" s="381" t="str">
        <f t="shared" si="4"/>
        <v>R16</v>
      </c>
      <c r="N62" s="382" t="str">
        <f t="shared" si="5"/>
        <v>Dr. Ishaq, M.Ag.</v>
      </c>
      <c r="O62" s="383" t="str">
        <f t="shared" si="6"/>
        <v>Dr. H. Ahmad Junaidi, M.Ag.</v>
      </c>
      <c r="P62" s="384">
        <f t="shared" si="7"/>
        <v>225000</v>
      </c>
      <c r="Q62" s="409">
        <f t="shared" si="8"/>
        <v>7</v>
      </c>
      <c r="R62" s="383"/>
      <c r="S62" s="383"/>
      <c r="T62" s="383"/>
      <c r="U62" s="410">
        <f t="shared" si="9"/>
        <v>1575000</v>
      </c>
      <c r="V62" s="411">
        <f>SUM(U62:U67)</f>
        <v>9450000</v>
      </c>
      <c r="W62" s="411"/>
    </row>
    <row r="63" spans="1:23">
      <c r="A63" s="350"/>
      <c r="B63" s="369"/>
      <c r="C63" s="311"/>
      <c r="D63" s="311"/>
      <c r="E63" s="311"/>
      <c r="F63" s="352"/>
      <c r="G63" s="353" t="s">
        <v>122</v>
      </c>
      <c r="H63" s="354">
        <v>41</v>
      </c>
      <c r="I63" s="385" t="str">
        <f t="shared" si="0"/>
        <v>APLIKASI QAWAID FIQHIYYAH DALAM ISTINBATH HUKUM</v>
      </c>
      <c r="J63" s="385" t="str">
        <f t="shared" si="1"/>
        <v>HK - 2A</v>
      </c>
      <c r="K63" s="385" t="str">
        <f t="shared" si="2"/>
        <v>Sabtu</v>
      </c>
      <c r="L63" s="786" t="str">
        <f t="shared" si="3"/>
        <v>10.15 - 12.15</v>
      </c>
      <c r="M63" s="385" t="str">
        <f t="shared" si="4"/>
        <v>R16</v>
      </c>
      <c r="N63" s="389" t="str">
        <f t="shared" si="5"/>
        <v>Dr. H. Sutrisno, M.H.I.</v>
      </c>
      <c r="O63" s="394" t="str">
        <f t="shared" si="6"/>
        <v>Dr. Ishaq, M.Ag.</v>
      </c>
      <c r="P63" s="388">
        <f t="shared" si="7"/>
        <v>225000</v>
      </c>
      <c r="Q63" s="413">
        <f t="shared" si="8"/>
        <v>7</v>
      </c>
      <c r="R63" s="387"/>
      <c r="S63" s="387"/>
      <c r="T63" s="387"/>
      <c r="U63" s="414">
        <f t="shared" si="9"/>
        <v>1575000</v>
      </c>
    </row>
    <row r="64" spans="1:23">
      <c r="A64" s="350"/>
      <c r="B64" s="369"/>
      <c r="C64" s="311"/>
      <c r="D64" s="311"/>
      <c r="E64" s="311"/>
      <c r="F64" s="352"/>
      <c r="G64" s="353" t="s">
        <v>122</v>
      </c>
      <c r="H64" s="354">
        <v>45</v>
      </c>
      <c r="I64" s="385" t="str">
        <f t="shared" si="0"/>
        <v>APLIKASI QAWAID FIQHIYYAH DALAM ISTINBATH HUKUM</v>
      </c>
      <c r="J64" s="385" t="str">
        <f t="shared" si="1"/>
        <v>HK - 2B</v>
      </c>
      <c r="K64" s="385" t="str">
        <f t="shared" si="2"/>
        <v>Sabtu</v>
      </c>
      <c r="L64" s="786" t="str">
        <f t="shared" si="3"/>
        <v>08.00 - 10.00</v>
      </c>
      <c r="M64" s="385" t="str">
        <f t="shared" si="4"/>
        <v>RU22</v>
      </c>
      <c r="N64" s="389" t="str">
        <f t="shared" si="5"/>
        <v>Dr. H. Sutrisno, M.H.I.</v>
      </c>
      <c r="O64" s="394" t="str">
        <f t="shared" si="6"/>
        <v>Dr. Ishaq, M.Ag.</v>
      </c>
      <c r="P64" s="388">
        <f t="shared" si="7"/>
        <v>225000</v>
      </c>
      <c r="Q64" s="413">
        <f t="shared" si="8"/>
        <v>7</v>
      </c>
      <c r="R64" s="387"/>
      <c r="S64" s="387"/>
      <c r="T64" s="387"/>
      <c r="U64" s="414">
        <f t="shared" si="9"/>
        <v>1575000</v>
      </c>
    </row>
    <row r="65" spans="1:23">
      <c r="A65" s="350"/>
      <c r="B65" s="369"/>
      <c r="C65" s="311"/>
      <c r="D65" s="311"/>
      <c r="E65" s="311"/>
      <c r="F65" s="352"/>
      <c r="G65" s="353" t="s">
        <v>122</v>
      </c>
      <c r="H65" s="354">
        <v>46</v>
      </c>
      <c r="I65" s="385" t="str">
        <f t="shared" si="0"/>
        <v>SEJARAH SOSIAL PEMIKIRAN HUKUM ISLAM</v>
      </c>
      <c r="J65" s="385" t="str">
        <f t="shared" si="1"/>
        <v>HK - 2B</v>
      </c>
      <c r="K65" s="385" t="str">
        <f t="shared" si="2"/>
        <v>Sabtu</v>
      </c>
      <c r="L65" s="786" t="str">
        <f t="shared" si="3"/>
        <v>10.15 - 12.15</v>
      </c>
      <c r="M65" s="385" t="str">
        <f t="shared" si="4"/>
        <v>RU22</v>
      </c>
      <c r="N65" s="386" t="str">
        <f t="shared" si="5"/>
        <v>Dr. Ishaq, M.Ag.</v>
      </c>
      <c r="O65" s="387" t="str">
        <f t="shared" si="6"/>
        <v>Dr. H. Ahmad Junaidi, M.Ag.</v>
      </c>
      <c r="P65" s="388">
        <f t="shared" si="7"/>
        <v>225000</v>
      </c>
      <c r="Q65" s="413">
        <f t="shared" si="8"/>
        <v>7</v>
      </c>
      <c r="R65" s="387"/>
      <c r="S65" s="387"/>
      <c r="T65" s="387"/>
      <c r="U65" s="414">
        <f t="shared" si="9"/>
        <v>1575000</v>
      </c>
    </row>
    <row r="66" spans="1:23">
      <c r="A66" s="350"/>
      <c r="B66" s="369"/>
      <c r="C66" s="311"/>
      <c r="D66" s="311"/>
      <c r="E66" s="311"/>
      <c r="F66" s="352"/>
      <c r="G66" s="353" t="s">
        <v>122</v>
      </c>
      <c r="H66" s="354"/>
      <c r="I66" s="385" t="str">
        <f t="shared" si="0"/>
        <v/>
      </c>
      <c r="J66" s="385" t="str">
        <f t="shared" si="1"/>
        <v/>
      </c>
      <c r="K66" s="385" t="str">
        <f t="shared" si="2"/>
        <v/>
      </c>
      <c r="L66" s="385" t="str">
        <f t="shared" si="3"/>
        <v/>
      </c>
      <c r="M66" s="385" t="str">
        <f t="shared" si="4"/>
        <v/>
      </c>
      <c r="N66" s="389" t="str">
        <f t="shared" si="5"/>
        <v/>
      </c>
      <c r="O66" s="387" t="str">
        <f t="shared" si="6"/>
        <v/>
      </c>
      <c r="P66" s="388">
        <f t="shared" si="7"/>
        <v>225000</v>
      </c>
      <c r="Q66" s="413">
        <f t="shared" si="8"/>
        <v>7</v>
      </c>
      <c r="R66" s="387"/>
      <c r="S66" s="387"/>
      <c r="T66" s="387"/>
      <c r="U66" s="414">
        <f t="shared" si="9"/>
        <v>1575000</v>
      </c>
    </row>
    <row r="67" spans="1:23">
      <c r="A67" s="359"/>
      <c r="B67" s="372"/>
      <c r="C67" s="361"/>
      <c r="D67" s="361"/>
      <c r="E67" s="361"/>
      <c r="F67" s="362"/>
      <c r="G67" s="363" t="s">
        <v>122</v>
      </c>
      <c r="H67" s="364"/>
      <c r="I67" s="395" t="str">
        <f t="shared" si="0"/>
        <v/>
      </c>
      <c r="J67" s="395" t="str">
        <f t="shared" si="1"/>
        <v/>
      </c>
      <c r="K67" s="395" t="str">
        <f t="shared" si="2"/>
        <v/>
      </c>
      <c r="L67" s="395" t="str">
        <f t="shared" si="3"/>
        <v/>
      </c>
      <c r="M67" s="390" t="str">
        <f t="shared" si="4"/>
        <v/>
      </c>
      <c r="N67" s="389" t="str">
        <f t="shared" si="5"/>
        <v/>
      </c>
      <c r="O67" s="387" t="str">
        <f t="shared" si="6"/>
        <v/>
      </c>
      <c r="P67" s="388">
        <f t="shared" si="7"/>
        <v>225000</v>
      </c>
      <c r="Q67" s="413">
        <f t="shared" si="8"/>
        <v>7</v>
      </c>
      <c r="R67" s="387"/>
      <c r="S67" s="387"/>
      <c r="T67" s="387"/>
      <c r="U67" s="419">
        <f t="shared" si="9"/>
        <v>1575000</v>
      </c>
    </row>
    <row r="68" spans="1:23">
      <c r="A68" s="344">
        <v>11</v>
      </c>
      <c r="B68" s="375" t="s">
        <v>236</v>
      </c>
      <c r="C68" s="346">
        <f>COUNTIF(DSATU,B68)</f>
        <v>3</v>
      </c>
      <c r="D68" s="346">
        <f>COUNTIF(DDUA,B68)</f>
        <v>3</v>
      </c>
      <c r="E68" s="365">
        <f>COUNTIF(JADWAL!$L$1:$L$89,'REKAP (2)'!B68)</f>
        <v>0</v>
      </c>
      <c r="F68" s="347">
        <f>SUM(C68:E68)</f>
        <v>6</v>
      </c>
      <c r="G68" s="348" t="s">
        <v>122</v>
      </c>
      <c r="H68" s="349">
        <v>48</v>
      </c>
      <c r="I68" s="381" t="str">
        <f t="shared" ref="I68:I130" si="15">(IFERROR(VLOOKUP(H68,JADWAL,4,FALSE),"  "))</f>
        <v>Metodologi Penelitian Ekonomi</v>
      </c>
      <c r="J68" s="381" t="str">
        <f t="shared" ref="J68:J130" si="16">(IFERROR(VLOOKUP(H68,JADWAL,2,FALSE),"  "))</f>
        <v>ES - 2A</v>
      </c>
      <c r="K68" s="381" t="str">
        <f t="shared" ref="K68:K130" si="17">(IFERROR(VLOOKUP(H68,JADWAL,9,FALSE),"  "))</f>
        <v>Jum'at</v>
      </c>
      <c r="L68" s="784" t="str">
        <f t="shared" ref="L68:L130" si="18">(IFERROR(VLOOKUP(H68,JADWAL,10,FALSE),"  "))</f>
        <v>13.30 - 15.30</v>
      </c>
      <c r="M68" s="381" t="str">
        <f t="shared" ref="M68:M130" si="19">(IFERROR(VLOOKUP(H68,JADWAL,11,FALSE),"  "))</f>
        <v>R15</v>
      </c>
      <c r="N68" s="399" t="str">
        <f t="shared" ref="N68:N130" si="20">(IFERROR(VLOOKUP(H68,JADWAL,6,FALSE),"  "))</f>
        <v>Dr. Imam Suroso, SE, M.Si.</v>
      </c>
      <c r="O68" s="400" t="str">
        <f t="shared" ref="O68:O130" si="21">(IFERROR(VLOOKUP(H68,JADWAL,7,FALSE),"  "))</f>
        <v>Dr. H. Misbahul Munir, MM.</v>
      </c>
      <c r="P68" s="384">
        <f t="shared" si="7"/>
        <v>225000</v>
      </c>
      <c r="Q68" s="409">
        <f t="shared" si="8"/>
        <v>7</v>
      </c>
      <c r="R68" s="383"/>
      <c r="S68" s="383"/>
      <c r="T68" s="383"/>
      <c r="U68" s="410">
        <f t="shared" si="9"/>
        <v>1575000</v>
      </c>
      <c r="V68" s="411">
        <f>SUM(U68:U75)</f>
        <v>13125000</v>
      </c>
      <c r="W68" s="411"/>
    </row>
    <row r="69" spans="1:23">
      <c r="A69" s="350"/>
      <c r="B69" s="423"/>
      <c r="C69" s="311"/>
      <c r="D69" s="311"/>
      <c r="E69" s="331"/>
      <c r="F69" s="357"/>
      <c r="G69" s="353" t="s">
        <v>122</v>
      </c>
      <c r="H69" s="354">
        <v>49</v>
      </c>
      <c r="I69" s="385" t="str">
        <f t="shared" si="15"/>
        <v>Manajemen Perbankan Islam</v>
      </c>
      <c r="J69" s="385" t="str">
        <f t="shared" si="16"/>
        <v>ES - 2A</v>
      </c>
      <c r="K69" s="385" t="str">
        <f t="shared" si="17"/>
        <v>Jum'at</v>
      </c>
      <c r="L69" s="786" t="str">
        <f t="shared" si="18"/>
        <v>15.45 - 17.45</v>
      </c>
      <c r="M69" s="385" t="str">
        <f t="shared" si="19"/>
        <v>R15</v>
      </c>
      <c r="N69" s="386" t="str">
        <f t="shared" si="20"/>
        <v>Dr. H. Misbahul Munir, MM.</v>
      </c>
      <c r="O69" s="387" t="str">
        <f t="shared" si="21"/>
        <v>Dr. Abdul Rokhim, M.E.I.</v>
      </c>
      <c r="P69" s="388">
        <f t="shared" si="7"/>
        <v>225000</v>
      </c>
      <c r="Q69" s="413">
        <f t="shared" si="8"/>
        <v>7</v>
      </c>
      <c r="R69" s="387"/>
      <c r="S69" s="387"/>
      <c r="T69" s="387"/>
      <c r="U69" s="414">
        <f t="shared" si="9"/>
        <v>1575000</v>
      </c>
    </row>
    <row r="70" spans="1:23">
      <c r="A70" s="350"/>
      <c r="B70" s="376"/>
      <c r="C70" s="311"/>
      <c r="D70" s="311"/>
      <c r="E70" s="311"/>
      <c r="F70" s="352"/>
      <c r="G70" s="353" t="s">
        <v>122</v>
      </c>
      <c r="H70" s="354">
        <v>55</v>
      </c>
      <c r="I70" s="385" t="str">
        <f t="shared" si="15"/>
        <v>Metodologi Penelitian Ekonomi</v>
      </c>
      <c r="J70" s="385" t="str">
        <f t="shared" si="16"/>
        <v>ES - 2B</v>
      </c>
      <c r="K70" s="385" t="str">
        <f t="shared" si="17"/>
        <v>Jum’at</v>
      </c>
      <c r="L70" s="786" t="str">
        <f t="shared" si="18"/>
        <v>15.45 - 17.45</v>
      </c>
      <c r="M70" s="385" t="str">
        <f t="shared" si="19"/>
        <v>RU23</v>
      </c>
      <c r="N70" s="389" t="str">
        <f t="shared" si="20"/>
        <v>Dr. Imam Suroso, SE, M.Si.</v>
      </c>
      <c r="O70" s="394" t="str">
        <f t="shared" si="21"/>
        <v>Dr. H. Misbahul Munir, MM.</v>
      </c>
      <c r="P70" s="388">
        <f t="shared" ref="P70:P131" si="22">VLOOKUP(G70,Trf,3,FALSE)</f>
        <v>225000</v>
      </c>
      <c r="Q70" s="413">
        <f t="shared" si="8"/>
        <v>7</v>
      </c>
      <c r="R70" s="387"/>
      <c r="S70" s="387"/>
      <c r="T70" s="387"/>
      <c r="U70" s="414">
        <f t="shared" si="9"/>
        <v>1575000</v>
      </c>
    </row>
    <row r="71" spans="1:23">
      <c r="A71" s="350"/>
      <c r="B71" s="376"/>
      <c r="C71" s="311"/>
      <c r="D71" s="311"/>
      <c r="E71" s="311"/>
      <c r="F71" s="352"/>
      <c r="G71" s="353" t="s">
        <v>122</v>
      </c>
      <c r="H71" s="354">
        <v>56</v>
      </c>
      <c r="I71" s="385" t="str">
        <f t="shared" si="15"/>
        <v>Manajemen Perbankan Islam</v>
      </c>
      <c r="J71" s="385" t="str">
        <f t="shared" si="16"/>
        <v>ES - 2B</v>
      </c>
      <c r="K71" t="str">
        <f t="shared" si="17"/>
        <v>Jum’at</v>
      </c>
      <c r="L71" s="786" t="str">
        <f t="shared" si="18"/>
        <v>18.30 - 20.30</v>
      </c>
      <c r="M71" s="385" t="str">
        <f t="shared" si="19"/>
        <v>RU23</v>
      </c>
      <c r="N71" s="386" t="str">
        <f t="shared" si="20"/>
        <v>Dr. H. Misbahul Munir, MM.</v>
      </c>
      <c r="O71" s="387" t="str">
        <f t="shared" si="21"/>
        <v>Dr. Abdul Rokhim, M.E.I.</v>
      </c>
      <c r="P71" s="388">
        <f t="shared" si="22"/>
        <v>225000</v>
      </c>
      <c r="Q71" s="413">
        <f t="shared" ref="Q71:Q132" si="23">$Q$3</f>
        <v>7</v>
      </c>
      <c r="R71" s="387"/>
      <c r="S71" s="387"/>
      <c r="T71" s="387"/>
      <c r="U71" s="414">
        <f t="shared" ref="U71:U132" si="24">(P71*Q71)+((R71+S71)*T71)</f>
        <v>1575000</v>
      </c>
    </row>
    <row r="72" spans="1:23">
      <c r="A72" s="350"/>
      <c r="B72" s="376"/>
      <c r="C72" s="311"/>
      <c r="D72" s="311"/>
      <c r="E72" s="311"/>
      <c r="F72" s="352"/>
      <c r="G72" s="353" t="s">
        <v>122</v>
      </c>
      <c r="H72" s="354">
        <v>62</v>
      </c>
      <c r="I72" s="385" t="str">
        <f t="shared" si="15"/>
        <v>Metodologi Penelitian Ekonomi</v>
      </c>
      <c r="J72" s="385" t="str">
        <f t="shared" si="16"/>
        <v>ES - 2C</v>
      </c>
      <c r="K72" t="str">
        <f t="shared" si="17"/>
        <v>Jum’at</v>
      </c>
      <c r="L72" s="786" t="str">
        <f t="shared" si="18"/>
        <v>18.30 - 20.30</v>
      </c>
      <c r="M72" s="385" t="str">
        <f t="shared" si="19"/>
        <v>RU24</v>
      </c>
      <c r="N72" s="389" t="str">
        <f t="shared" si="20"/>
        <v>Dr. Imam Suroso, SE, M.Si.</v>
      </c>
      <c r="O72" s="394" t="str">
        <f t="shared" si="21"/>
        <v>Dr. H. Misbahul Munir, MM.</v>
      </c>
      <c r="P72" s="388">
        <f t="shared" si="22"/>
        <v>225000</v>
      </c>
      <c r="Q72" s="413">
        <f t="shared" si="23"/>
        <v>7</v>
      </c>
      <c r="R72" s="387"/>
      <c r="S72" s="387"/>
      <c r="T72" s="387"/>
      <c r="U72" s="414">
        <f t="shared" si="24"/>
        <v>1575000</v>
      </c>
    </row>
    <row r="73" spans="1:23">
      <c r="A73" s="350"/>
      <c r="B73" s="376"/>
      <c r="C73" s="311"/>
      <c r="D73" s="311"/>
      <c r="E73" s="311"/>
      <c r="F73" s="352"/>
      <c r="G73" s="353" t="s">
        <v>122</v>
      </c>
      <c r="H73" s="354">
        <v>63</v>
      </c>
      <c r="I73" s="385" t="str">
        <f t="shared" si="15"/>
        <v>Manajemen Perbankan Islam</v>
      </c>
      <c r="J73" s="385" t="str">
        <f t="shared" si="16"/>
        <v>ES - 2C</v>
      </c>
      <c r="K73" t="str">
        <f t="shared" si="17"/>
        <v>Sabtu</v>
      </c>
      <c r="L73" s="786" t="str">
        <f t="shared" si="18"/>
        <v>08.00 - 10.00</v>
      </c>
      <c r="M73" s="385" t="str">
        <f t="shared" si="19"/>
        <v>RU24</v>
      </c>
      <c r="N73" s="386" t="str">
        <f t="shared" si="20"/>
        <v>Dr. H. Misbahul Munir, MM.</v>
      </c>
      <c r="O73" s="387" t="str">
        <f t="shared" si="21"/>
        <v>Dr. Abdul Rokhim, M.E.I.</v>
      </c>
      <c r="P73" s="388">
        <f t="shared" si="22"/>
        <v>225000</v>
      </c>
      <c r="Q73" s="413">
        <f t="shared" si="23"/>
        <v>7</v>
      </c>
      <c r="R73" s="387"/>
      <c r="S73" s="387"/>
      <c r="T73" s="387"/>
      <c r="U73" s="414">
        <f t="shared" si="24"/>
        <v>1575000</v>
      </c>
    </row>
    <row r="74" spans="1:23">
      <c r="A74" s="350"/>
      <c r="B74" s="376"/>
      <c r="C74" s="311"/>
      <c r="D74" s="311"/>
      <c r="E74" s="311"/>
      <c r="F74" s="352"/>
      <c r="G74" s="353" t="s">
        <v>122</v>
      </c>
      <c r="H74" s="354"/>
      <c r="I74" s="385" t="str">
        <f t="shared" si="15"/>
        <v/>
      </c>
      <c r="J74" s="385" t="str">
        <f t="shared" si="16"/>
        <v/>
      </c>
      <c r="K74" t="str">
        <f t="shared" si="17"/>
        <v/>
      </c>
      <c r="L74" s="385" t="str">
        <f t="shared" si="18"/>
        <v/>
      </c>
      <c r="M74" s="385" t="str">
        <f t="shared" si="19"/>
        <v/>
      </c>
      <c r="N74" s="389" t="str">
        <f t="shared" si="20"/>
        <v/>
      </c>
      <c r="O74" s="387" t="str">
        <f t="shared" si="21"/>
        <v/>
      </c>
      <c r="P74" s="388">
        <f t="shared" si="22"/>
        <v>225000</v>
      </c>
      <c r="Q74" s="413">
        <f t="shared" si="23"/>
        <v>7</v>
      </c>
      <c r="R74" s="387"/>
      <c r="S74" s="387"/>
      <c r="T74" s="387"/>
      <c r="U74" s="414">
        <f t="shared" si="24"/>
        <v>1575000</v>
      </c>
    </row>
    <row r="75" spans="1:23">
      <c r="A75" s="350"/>
      <c r="B75" s="376"/>
      <c r="C75" s="311"/>
      <c r="D75" s="311"/>
      <c r="E75" s="311"/>
      <c r="F75" s="352"/>
      <c r="G75" s="363" t="s">
        <v>417</v>
      </c>
      <c r="H75" s="364"/>
      <c r="I75" s="395" t="str">
        <f t="shared" si="15"/>
        <v/>
      </c>
      <c r="J75" s="395" t="str">
        <f t="shared" si="16"/>
        <v/>
      </c>
      <c r="K75" t="str">
        <f t="shared" si="17"/>
        <v/>
      </c>
      <c r="L75" s="395" t="str">
        <f t="shared" si="18"/>
        <v/>
      </c>
      <c r="M75" s="390" t="str">
        <f t="shared" si="19"/>
        <v/>
      </c>
      <c r="N75" s="389" t="str">
        <f t="shared" si="20"/>
        <v/>
      </c>
      <c r="O75" s="387" t="str">
        <f t="shared" si="21"/>
        <v/>
      </c>
      <c r="P75" s="388">
        <f t="shared" si="22"/>
        <v>300000</v>
      </c>
      <c r="Q75" s="413">
        <f t="shared" si="23"/>
        <v>7</v>
      </c>
      <c r="R75" s="387"/>
      <c r="S75" s="387"/>
      <c r="T75" s="387"/>
      <c r="U75" s="419">
        <f t="shared" si="24"/>
        <v>2100000</v>
      </c>
    </row>
    <row r="76" spans="1:23">
      <c r="A76" s="344">
        <v>12</v>
      </c>
      <c r="B76" s="377" t="s">
        <v>281</v>
      </c>
      <c r="C76" s="346">
        <f>COUNTIF(DSATU,B76)</f>
        <v>1</v>
      </c>
      <c r="D76" s="346">
        <f>COUNTIF(DDUA,B76)</f>
        <v>1</v>
      </c>
      <c r="E76" s="365">
        <f>COUNTIF(JADWAL!$L$1:$L$89,'REKAP (2)'!B76)</f>
        <v>0</v>
      </c>
      <c r="F76" s="347">
        <f>SUM(C76:E76)</f>
        <v>2</v>
      </c>
      <c r="G76" s="348" t="s">
        <v>122</v>
      </c>
      <c r="H76" s="349">
        <v>66</v>
      </c>
      <c r="I76" s="381" t="str">
        <f t="shared" si="15"/>
        <v>Filsafat dan Etika Komunikasi</v>
      </c>
      <c r="J76" s="381" t="str">
        <f t="shared" si="16"/>
        <v>KPI - 2</v>
      </c>
      <c r="K76" t="str">
        <f t="shared" si="17"/>
        <v>JUMAT</v>
      </c>
      <c r="L76" s="784" t="str">
        <f t="shared" si="18"/>
        <v>13.30 - 15.30</v>
      </c>
      <c r="M76" s="381" t="str">
        <f t="shared" si="19"/>
        <v>R24</v>
      </c>
      <c r="N76" s="382" t="str">
        <f t="shared" si="20"/>
        <v>Dr. Fawaizul Umam, M.Ag.</v>
      </c>
      <c r="O76" s="383" t="str">
        <f t="shared" si="21"/>
        <v>Dr. Ahidul Asror, M.Ag.</v>
      </c>
      <c r="P76" s="384">
        <f t="shared" si="22"/>
        <v>225000</v>
      </c>
      <c r="Q76" s="409">
        <f t="shared" si="23"/>
        <v>7</v>
      </c>
      <c r="R76" s="383"/>
      <c r="S76" s="383"/>
      <c r="T76" s="383"/>
      <c r="U76" s="410">
        <f t="shared" si="24"/>
        <v>1575000</v>
      </c>
      <c r="V76" s="411">
        <f>SUM(U76:U82)</f>
        <v>11550000</v>
      </c>
      <c r="W76" s="411"/>
    </row>
    <row r="77" spans="1:23">
      <c r="A77" s="350"/>
      <c r="B77" s="369"/>
      <c r="C77" s="311"/>
      <c r="D77" s="311"/>
      <c r="E77" s="311"/>
      <c r="F77" s="352"/>
      <c r="G77" s="353" t="s">
        <v>122</v>
      </c>
      <c r="H77" s="354">
        <v>82</v>
      </c>
      <c r="I77" s="385" t="str">
        <f t="shared" si="15"/>
        <v>Falsafatul Ilmi</v>
      </c>
      <c r="J77" s="385" t="str">
        <f t="shared" si="16"/>
        <v>PBA - 2</v>
      </c>
      <c r="K77" t="str">
        <f t="shared" si="17"/>
        <v>Sabtu</v>
      </c>
      <c r="L77" s="786" t="str">
        <f t="shared" si="18"/>
        <v>08.00 - 10.00</v>
      </c>
      <c r="M77" s="385" t="str">
        <f t="shared" si="19"/>
        <v>RU21</v>
      </c>
      <c r="N77" s="389" t="str">
        <f t="shared" si="20"/>
        <v>Dr. Ahidul Asror, M.Ag.</v>
      </c>
      <c r="O77" s="394" t="str">
        <f t="shared" si="21"/>
        <v>Dr. Fawaizul Umam, M.Ag.</v>
      </c>
      <c r="P77" s="388">
        <f t="shared" si="22"/>
        <v>225000</v>
      </c>
      <c r="Q77" s="413">
        <f t="shared" si="23"/>
        <v>7</v>
      </c>
      <c r="R77" s="387"/>
      <c r="S77" s="387"/>
      <c r="T77" s="387"/>
      <c r="U77" s="414">
        <f t="shared" si="24"/>
        <v>1575000</v>
      </c>
    </row>
    <row r="78" spans="1:23">
      <c r="A78" s="350"/>
      <c r="B78" s="369"/>
      <c r="C78" s="311"/>
      <c r="D78" s="311"/>
      <c r="E78" s="311"/>
      <c r="F78" s="352"/>
      <c r="G78" s="353" t="s">
        <v>122</v>
      </c>
      <c r="H78" s="354"/>
      <c r="I78" s="385" t="str">
        <f t="shared" si="15"/>
        <v/>
      </c>
      <c r="J78" s="385" t="str">
        <f t="shared" si="16"/>
        <v/>
      </c>
      <c r="K78" t="str">
        <f t="shared" si="17"/>
        <v/>
      </c>
      <c r="L78" s="385" t="str">
        <f t="shared" si="18"/>
        <v/>
      </c>
      <c r="M78" s="385" t="str">
        <f t="shared" si="19"/>
        <v/>
      </c>
      <c r="N78" s="389" t="str">
        <f t="shared" si="20"/>
        <v/>
      </c>
      <c r="O78" s="387" t="str">
        <f t="shared" si="21"/>
        <v/>
      </c>
      <c r="P78" s="388">
        <f t="shared" si="22"/>
        <v>225000</v>
      </c>
      <c r="Q78" s="413">
        <f t="shared" si="23"/>
        <v>7</v>
      </c>
      <c r="R78" s="387"/>
      <c r="S78" s="387"/>
      <c r="T78" s="387"/>
      <c r="U78" s="414">
        <f t="shared" si="24"/>
        <v>1575000</v>
      </c>
    </row>
    <row r="79" spans="1:23">
      <c r="A79" s="350"/>
      <c r="B79" s="369"/>
      <c r="C79" s="311"/>
      <c r="D79" s="311"/>
      <c r="E79" s="311"/>
      <c r="F79" s="352"/>
      <c r="G79" s="353" t="s">
        <v>122</v>
      </c>
      <c r="H79" s="354"/>
      <c r="I79" s="385" t="str">
        <f t="shared" si="15"/>
        <v/>
      </c>
      <c r="J79" s="385" t="str">
        <f t="shared" si="16"/>
        <v/>
      </c>
      <c r="K79" t="str">
        <f t="shared" si="17"/>
        <v/>
      </c>
      <c r="L79" s="385" t="str">
        <f t="shared" si="18"/>
        <v/>
      </c>
      <c r="M79" s="385" t="str">
        <f t="shared" si="19"/>
        <v/>
      </c>
      <c r="N79" s="389" t="str">
        <f t="shared" si="20"/>
        <v/>
      </c>
      <c r="O79" s="387" t="str">
        <f t="shared" si="21"/>
        <v/>
      </c>
      <c r="P79" s="388">
        <f t="shared" si="22"/>
        <v>225000</v>
      </c>
      <c r="Q79" s="413">
        <f t="shared" si="23"/>
        <v>7</v>
      </c>
      <c r="R79" s="387"/>
      <c r="S79" s="387"/>
      <c r="T79" s="387"/>
      <c r="U79" s="414">
        <f t="shared" si="24"/>
        <v>1575000</v>
      </c>
    </row>
    <row r="80" spans="1:23">
      <c r="A80" s="350"/>
      <c r="B80" s="369"/>
      <c r="C80" s="311"/>
      <c r="D80" s="311"/>
      <c r="E80" s="311"/>
      <c r="F80" s="352"/>
      <c r="G80" s="353" t="s">
        <v>122</v>
      </c>
      <c r="H80" s="354"/>
      <c r="I80" s="385" t="str">
        <f t="shared" si="15"/>
        <v/>
      </c>
      <c r="J80" s="385" t="str">
        <f t="shared" si="16"/>
        <v/>
      </c>
      <c r="K80" t="str">
        <f t="shared" si="17"/>
        <v/>
      </c>
      <c r="L80" s="385" t="str">
        <f t="shared" si="18"/>
        <v/>
      </c>
      <c r="M80" s="385" t="str">
        <f t="shared" si="19"/>
        <v/>
      </c>
      <c r="N80" s="389" t="str">
        <f t="shared" si="20"/>
        <v/>
      </c>
      <c r="O80" s="387" t="str">
        <f t="shared" si="21"/>
        <v/>
      </c>
      <c r="P80" s="388">
        <f t="shared" si="22"/>
        <v>225000</v>
      </c>
      <c r="Q80" s="413">
        <f t="shared" si="23"/>
        <v>7</v>
      </c>
      <c r="R80" s="387"/>
      <c r="S80" s="387"/>
      <c r="T80" s="387"/>
      <c r="U80" s="414">
        <f t="shared" si="24"/>
        <v>1575000</v>
      </c>
    </row>
    <row r="81" spans="1:23">
      <c r="A81" s="350"/>
      <c r="B81" s="369"/>
      <c r="C81" s="311"/>
      <c r="D81" s="311"/>
      <c r="E81" s="311"/>
      <c r="F81" s="352"/>
      <c r="G81" s="353" t="s">
        <v>122</v>
      </c>
      <c r="H81" s="354"/>
      <c r="I81" s="385" t="str">
        <f t="shared" si="15"/>
        <v/>
      </c>
      <c r="J81" s="385" t="str">
        <f t="shared" si="16"/>
        <v/>
      </c>
      <c r="K81" t="str">
        <f t="shared" si="17"/>
        <v/>
      </c>
      <c r="L81" s="385" t="str">
        <f t="shared" si="18"/>
        <v/>
      </c>
      <c r="M81" s="385" t="str">
        <f t="shared" si="19"/>
        <v/>
      </c>
      <c r="N81" s="389" t="str">
        <f t="shared" si="20"/>
        <v/>
      </c>
      <c r="O81" s="387" t="str">
        <f t="shared" si="21"/>
        <v/>
      </c>
      <c r="P81" s="388">
        <f t="shared" si="22"/>
        <v>225000</v>
      </c>
      <c r="Q81" s="413">
        <f t="shared" si="23"/>
        <v>7</v>
      </c>
      <c r="R81" s="387"/>
      <c r="S81" s="387"/>
      <c r="T81" s="387"/>
      <c r="U81" s="414">
        <f t="shared" si="24"/>
        <v>1575000</v>
      </c>
    </row>
    <row r="82" spans="1:23">
      <c r="A82" s="350"/>
      <c r="B82" s="369"/>
      <c r="C82" s="311"/>
      <c r="D82" s="311"/>
      <c r="E82" s="311"/>
      <c r="F82" s="352"/>
      <c r="G82" s="353" t="s">
        <v>417</v>
      </c>
      <c r="H82" s="364"/>
      <c r="I82" s="395" t="str">
        <f t="shared" si="15"/>
        <v/>
      </c>
      <c r="J82" s="395" t="str">
        <f t="shared" si="16"/>
        <v/>
      </c>
      <c r="K82" t="str">
        <f t="shared" si="17"/>
        <v/>
      </c>
      <c r="L82" s="395" t="str">
        <f t="shared" si="18"/>
        <v/>
      </c>
      <c r="M82" s="390" t="str">
        <f t="shared" si="19"/>
        <v/>
      </c>
      <c r="N82" s="389" t="str">
        <f t="shared" si="20"/>
        <v/>
      </c>
      <c r="O82" s="387" t="str">
        <f t="shared" si="21"/>
        <v/>
      </c>
      <c r="P82" s="388">
        <f t="shared" si="22"/>
        <v>300000</v>
      </c>
      <c r="Q82" s="413">
        <f t="shared" si="23"/>
        <v>7</v>
      </c>
      <c r="R82" s="387"/>
      <c r="S82" s="387"/>
      <c r="T82" s="387"/>
      <c r="U82" s="419">
        <f t="shared" si="24"/>
        <v>2100000</v>
      </c>
    </row>
    <row r="83" spans="1:23">
      <c r="A83" s="344">
        <v>13</v>
      </c>
      <c r="B83" s="377" t="s">
        <v>51</v>
      </c>
      <c r="C83" s="346">
        <f>COUNTIF(DSATU,B83)</f>
        <v>0</v>
      </c>
      <c r="D83" s="346">
        <v>3</v>
      </c>
      <c r="E83" s="365">
        <f>COUNTIF(JADWAL!$L$1:$L$89,'REKAP (2)'!B83)</f>
        <v>0</v>
      </c>
      <c r="F83" s="347">
        <f>SUM(C83:E83)</f>
        <v>3</v>
      </c>
      <c r="G83" s="348" t="s">
        <v>122</v>
      </c>
      <c r="H83" s="349">
        <v>3</v>
      </c>
      <c r="I83" s="381" t="str">
        <f t="shared" si="15"/>
        <v>Perilaku Organisasi dan Kepemimpinan Pendidikan</v>
      </c>
      <c r="J83" s="381" t="str">
        <f t="shared" si="16"/>
        <v>MPI - 2A</v>
      </c>
      <c r="K83" t="str">
        <f t="shared" si="17"/>
        <v>Rabu</v>
      </c>
      <c r="L83" s="784" t="str">
        <f t="shared" si="18"/>
        <v>13.30 - 15.30</v>
      </c>
      <c r="M83" s="381" t="str">
        <f t="shared" si="19"/>
        <v>R16</v>
      </c>
      <c r="N83" s="399" t="str">
        <f t="shared" si="20"/>
        <v>Dr. H. Suhadi Winoto, M.Pd.</v>
      </c>
      <c r="O83" s="400" t="str">
        <f t="shared" si="21"/>
        <v>Dr. H. Zainuddin Alhaj Zaini, M.Pd.I.</v>
      </c>
      <c r="P83" s="384">
        <f t="shared" si="22"/>
        <v>225000</v>
      </c>
      <c r="Q83" s="409">
        <f t="shared" si="23"/>
        <v>7</v>
      </c>
      <c r="R83" s="383"/>
      <c r="S83" s="383"/>
      <c r="T83" s="383"/>
      <c r="U83" s="410">
        <f t="shared" si="24"/>
        <v>1575000</v>
      </c>
      <c r="V83" s="411">
        <f>SUM(U83:U89)</f>
        <v>11025000</v>
      </c>
      <c r="W83" s="411"/>
    </row>
    <row r="84" spans="1:23">
      <c r="A84" s="350"/>
      <c r="B84" s="369"/>
      <c r="C84" s="311"/>
      <c r="D84" s="311"/>
      <c r="E84" s="311"/>
      <c r="F84" s="352"/>
      <c r="G84" s="353" t="s">
        <v>122</v>
      </c>
      <c r="H84" s="354">
        <v>8</v>
      </c>
      <c r="I84" s="385" t="str">
        <f t="shared" si="15"/>
        <v>Perilaku Organisasi dan Kepemimpinan Pendidikan</v>
      </c>
      <c r="J84" s="385" t="str">
        <f t="shared" si="16"/>
        <v>MPI - 2B</v>
      </c>
      <c r="K84" t="str">
        <f t="shared" si="17"/>
        <v>Jumat</v>
      </c>
      <c r="L84" s="786" t="str">
        <f t="shared" si="18"/>
        <v>18.30 - 20.30</v>
      </c>
      <c r="M84" s="385" t="str">
        <f t="shared" si="19"/>
        <v>R11</v>
      </c>
      <c r="N84" s="389" t="str">
        <f t="shared" si="20"/>
        <v>Dr. H. Suhadi Winoto, M.Pd.</v>
      </c>
      <c r="O84" s="394" t="str">
        <f t="shared" si="21"/>
        <v>Dr. H. Zainuddin Alhaj Zaini, M.Pd.I.</v>
      </c>
      <c r="P84" s="388">
        <f t="shared" si="22"/>
        <v>225000</v>
      </c>
      <c r="Q84" s="413">
        <f t="shared" si="23"/>
        <v>7</v>
      </c>
      <c r="R84" s="387"/>
      <c r="S84" s="387"/>
      <c r="T84" s="387"/>
      <c r="U84" s="414">
        <f t="shared" si="24"/>
        <v>1575000</v>
      </c>
    </row>
    <row r="85" spans="1:23">
      <c r="A85" s="350"/>
      <c r="B85" s="369"/>
      <c r="C85" s="311"/>
      <c r="D85" s="311"/>
      <c r="E85" s="311"/>
      <c r="F85" s="352"/>
      <c r="G85" s="353" t="s">
        <v>122</v>
      </c>
      <c r="H85" s="354">
        <v>80</v>
      </c>
      <c r="I85" s="385" t="str">
        <f t="shared" si="15"/>
        <v>Idaaroh Ta'lim al Lughoh al Arobiyah Dakhila al Shof</v>
      </c>
      <c r="J85" s="385" t="str">
        <f t="shared" si="16"/>
        <v>PBA - 2</v>
      </c>
      <c r="K85" t="str">
        <f t="shared" si="17"/>
        <v>Jumat</v>
      </c>
      <c r="L85" s="786" t="str">
        <f t="shared" si="18"/>
        <v>15.45 - 17.45</v>
      </c>
      <c r="M85" s="385" t="str">
        <f t="shared" si="19"/>
        <v>RU21</v>
      </c>
      <c r="N85" s="389" t="str">
        <f t="shared" si="20"/>
        <v>Dr. H. Syamsul Anam, M.Pd</v>
      </c>
      <c r="O85" s="394" t="str">
        <f t="shared" si="21"/>
        <v>Dr. H. Zainuddin Alhaj Zaini, M.Pd.I.</v>
      </c>
      <c r="P85" s="388">
        <f t="shared" si="22"/>
        <v>225000</v>
      </c>
      <c r="Q85" s="413">
        <f t="shared" si="23"/>
        <v>7</v>
      </c>
      <c r="R85" s="387"/>
      <c r="S85" s="387"/>
      <c r="T85" s="387"/>
      <c r="U85" s="414">
        <f t="shared" si="24"/>
        <v>1575000</v>
      </c>
    </row>
    <row r="86" spans="1:23">
      <c r="A86" s="350"/>
      <c r="B86" s="369"/>
      <c r="C86" s="311"/>
      <c r="D86" s="311"/>
      <c r="E86" s="311"/>
      <c r="F86" s="352"/>
      <c r="G86" s="353" t="s">
        <v>122</v>
      </c>
      <c r="H86" s="354"/>
      <c r="I86" s="385" t="str">
        <f t="shared" si="15"/>
        <v/>
      </c>
      <c r="J86" s="385" t="str">
        <f t="shared" si="16"/>
        <v/>
      </c>
      <c r="K86" t="str">
        <f t="shared" si="17"/>
        <v/>
      </c>
      <c r="L86" s="385" t="str">
        <f t="shared" si="18"/>
        <v/>
      </c>
      <c r="M86" s="385" t="str">
        <f t="shared" si="19"/>
        <v/>
      </c>
      <c r="N86" s="389" t="str">
        <f t="shared" si="20"/>
        <v/>
      </c>
      <c r="O86" s="387" t="str">
        <f t="shared" si="21"/>
        <v/>
      </c>
      <c r="P86" s="388">
        <f t="shared" si="22"/>
        <v>225000</v>
      </c>
      <c r="Q86" s="413">
        <f t="shared" si="23"/>
        <v>7</v>
      </c>
      <c r="R86" s="387"/>
      <c r="S86" s="387"/>
      <c r="T86" s="387"/>
      <c r="U86" s="414">
        <f t="shared" si="24"/>
        <v>1575000</v>
      </c>
    </row>
    <row r="87" spans="1:23">
      <c r="A87" s="350"/>
      <c r="B87" s="369"/>
      <c r="C87" s="311"/>
      <c r="D87" s="311"/>
      <c r="E87" s="311"/>
      <c r="F87" s="352"/>
      <c r="G87" s="353" t="s">
        <v>122</v>
      </c>
      <c r="H87" s="354"/>
      <c r="I87" s="385" t="str">
        <f t="shared" si="15"/>
        <v/>
      </c>
      <c r="J87" s="385" t="str">
        <f t="shared" si="16"/>
        <v/>
      </c>
      <c r="K87" t="str">
        <f t="shared" si="17"/>
        <v/>
      </c>
      <c r="L87" s="385" t="str">
        <f t="shared" si="18"/>
        <v/>
      </c>
      <c r="M87" s="385" t="str">
        <f t="shared" si="19"/>
        <v/>
      </c>
      <c r="N87" s="389" t="str">
        <f t="shared" si="20"/>
        <v/>
      </c>
      <c r="O87" s="387" t="str">
        <f t="shared" si="21"/>
        <v/>
      </c>
      <c r="P87" s="388">
        <f t="shared" si="22"/>
        <v>225000</v>
      </c>
      <c r="Q87" s="413">
        <f t="shared" si="23"/>
        <v>7</v>
      </c>
      <c r="R87" s="387"/>
      <c r="S87" s="387"/>
      <c r="T87" s="387"/>
      <c r="U87" s="414">
        <f t="shared" si="24"/>
        <v>1575000</v>
      </c>
    </row>
    <row r="88" spans="1:23">
      <c r="A88" s="350"/>
      <c r="B88" s="369"/>
      <c r="C88" s="311"/>
      <c r="D88" s="311"/>
      <c r="E88" s="311"/>
      <c r="F88" s="352"/>
      <c r="G88" s="353" t="s">
        <v>122</v>
      </c>
      <c r="H88" s="354"/>
      <c r="I88" s="385" t="str">
        <f t="shared" si="15"/>
        <v/>
      </c>
      <c r="J88" s="385" t="str">
        <f t="shared" si="16"/>
        <v/>
      </c>
      <c r="K88" t="str">
        <f t="shared" si="17"/>
        <v/>
      </c>
      <c r="L88" s="385" t="str">
        <f t="shared" si="18"/>
        <v/>
      </c>
      <c r="M88" s="385" t="str">
        <f t="shared" si="19"/>
        <v/>
      </c>
      <c r="N88" s="389" t="str">
        <f t="shared" si="20"/>
        <v/>
      </c>
      <c r="O88" s="387" t="str">
        <f t="shared" si="21"/>
        <v/>
      </c>
      <c r="P88" s="388">
        <f t="shared" si="22"/>
        <v>225000</v>
      </c>
      <c r="Q88" s="413">
        <f t="shared" si="23"/>
        <v>7</v>
      </c>
      <c r="R88" s="387"/>
      <c r="S88" s="387"/>
      <c r="T88" s="387"/>
      <c r="U88" s="414">
        <f t="shared" si="24"/>
        <v>1575000</v>
      </c>
    </row>
    <row r="89" spans="1:23">
      <c r="A89" s="359"/>
      <c r="B89" s="372"/>
      <c r="C89" s="361"/>
      <c r="D89" s="361"/>
      <c r="E89" s="361"/>
      <c r="F89" s="362"/>
      <c r="G89" s="363" t="s">
        <v>122</v>
      </c>
      <c r="H89" s="364"/>
      <c r="I89" s="395" t="str">
        <f t="shared" si="15"/>
        <v/>
      </c>
      <c r="J89" s="395" t="str">
        <f t="shared" si="16"/>
        <v/>
      </c>
      <c r="K89" t="str">
        <f t="shared" si="17"/>
        <v/>
      </c>
      <c r="L89" s="395" t="str">
        <f t="shared" si="18"/>
        <v/>
      </c>
      <c r="M89" s="395" t="str">
        <f t="shared" si="19"/>
        <v/>
      </c>
      <c r="N89" s="402" t="str">
        <f t="shared" si="20"/>
        <v/>
      </c>
      <c r="O89" s="397" t="str">
        <f t="shared" si="21"/>
        <v/>
      </c>
      <c r="P89" s="398">
        <f t="shared" si="22"/>
        <v>225000</v>
      </c>
      <c r="Q89" s="418">
        <f t="shared" si="23"/>
        <v>7</v>
      </c>
      <c r="R89" s="397"/>
      <c r="S89" s="397"/>
      <c r="T89" s="397"/>
      <c r="U89" s="419">
        <f t="shared" si="24"/>
        <v>1575000</v>
      </c>
    </row>
    <row r="90" spans="1:23">
      <c r="A90" s="344">
        <v>14</v>
      </c>
      <c r="B90" s="377" t="s">
        <v>340</v>
      </c>
      <c r="C90" s="346">
        <f>COUNTIF(DSATU,B90)</f>
        <v>0</v>
      </c>
      <c r="D90" s="346">
        <f>COUNTIF(DDUA,B90)</f>
        <v>0</v>
      </c>
      <c r="E90" s="365">
        <f>COUNTIF(JADWAL!$L$1:$L$89,'REKAP (2)'!B90)</f>
        <v>0</v>
      </c>
      <c r="F90" s="347">
        <f>SUM(C90:E90)</f>
        <v>0</v>
      </c>
      <c r="G90" s="348" t="s">
        <v>122</v>
      </c>
      <c r="H90" s="349"/>
      <c r="I90" s="381" t="str">
        <f t="shared" si="15"/>
        <v/>
      </c>
      <c r="J90" s="381" t="str">
        <f t="shared" si="16"/>
        <v/>
      </c>
      <c r="K90" t="str">
        <f t="shared" si="17"/>
        <v/>
      </c>
      <c r="L90" s="381" t="str">
        <f t="shared" si="18"/>
        <v/>
      </c>
      <c r="M90" s="381" t="str">
        <f t="shared" si="19"/>
        <v/>
      </c>
      <c r="N90" s="399" t="str">
        <f t="shared" si="20"/>
        <v/>
      </c>
      <c r="O90" s="383" t="str">
        <f t="shared" si="21"/>
        <v/>
      </c>
      <c r="P90" s="384">
        <f t="shared" si="22"/>
        <v>225000</v>
      </c>
      <c r="Q90" s="409">
        <f t="shared" si="23"/>
        <v>7</v>
      </c>
      <c r="R90" s="383"/>
      <c r="S90" s="383"/>
      <c r="T90" s="383"/>
      <c r="U90" s="410">
        <f t="shared" si="24"/>
        <v>1575000</v>
      </c>
      <c r="V90" s="411">
        <f>SUM(U90:U92)</f>
        <v>4725000</v>
      </c>
      <c r="W90" s="411"/>
    </row>
    <row r="91" spans="1:23">
      <c r="A91" s="424"/>
      <c r="B91" s="424"/>
      <c r="C91" s="369"/>
      <c r="D91" s="369"/>
      <c r="E91" s="370"/>
      <c r="F91" s="371"/>
      <c r="G91" s="353" t="s">
        <v>122</v>
      </c>
      <c r="H91" s="354"/>
      <c r="I91" s="385" t="str">
        <f t="shared" si="15"/>
        <v/>
      </c>
      <c r="J91" s="385" t="str">
        <f t="shared" si="16"/>
        <v/>
      </c>
      <c r="K91" t="str">
        <f t="shared" si="17"/>
        <v/>
      </c>
      <c r="L91" s="385" t="str">
        <f t="shared" si="18"/>
        <v/>
      </c>
      <c r="M91" s="385" t="str">
        <f t="shared" si="19"/>
        <v/>
      </c>
      <c r="N91" s="389" t="str">
        <f t="shared" si="20"/>
        <v/>
      </c>
      <c r="O91" s="387" t="str">
        <f t="shared" si="21"/>
        <v/>
      </c>
      <c r="P91" s="388">
        <f t="shared" si="22"/>
        <v>225000</v>
      </c>
      <c r="Q91" s="413">
        <f t="shared" si="23"/>
        <v>7</v>
      </c>
      <c r="R91" s="387"/>
      <c r="S91" s="387"/>
      <c r="T91" s="387"/>
      <c r="U91" s="414">
        <f t="shared" si="24"/>
        <v>1575000</v>
      </c>
    </row>
    <row r="92" spans="1:23">
      <c r="A92" s="425"/>
      <c r="B92" s="425"/>
      <c r="C92" s="372"/>
      <c r="D92" s="372"/>
      <c r="E92" s="373"/>
      <c r="F92" s="374"/>
      <c r="G92" s="363" t="s">
        <v>122</v>
      </c>
      <c r="H92" s="364"/>
      <c r="I92" s="395" t="str">
        <f t="shared" si="15"/>
        <v/>
      </c>
      <c r="J92" s="395" t="str">
        <f t="shared" si="16"/>
        <v/>
      </c>
      <c r="K92" t="str">
        <f t="shared" si="17"/>
        <v/>
      </c>
      <c r="L92" s="395" t="str">
        <f t="shared" si="18"/>
        <v/>
      </c>
      <c r="M92" s="395" t="str">
        <f t="shared" si="19"/>
        <v/>
      </c>
      <c r="N92" s="402" t="str">
        <f t="shared" si="20"/>
        <v/>
      </c>
      <c r="O92" s="397" t="str">
        <f t="shared" si="21"/>
        <v/>
      </c>
      <c r="P92" s="398">
        <f t="shared" si="22"/>
        <v>225000</v>
      </c>
      <c r="Q92" s="418">
        <f t="shared" si="23"/>
        <v>7</v>
      </c>
      <c r="R92" s="397"/>
      <c r="S92" s="397"/>
      <c r="T92" s="397"/>
      <c r="U92" s="419">
        <f t="shared" si="24"/>
        <v>1575000</v>
      </c>
    </row>
    <row r="93" spans="1:23">
      <c r="A93" s="344">
        <v>15</v>
      </c>
      <c r="B93" s="345" t="s">
        <v>231</v>
      </c>
      <c r="C93" s="346">
        <f>COUNTIF(DSATU,B93)</f>
        <v>2</v>
      </c>
      <c r="D93" s="346">
        <f>COUNTIF(DDUA,B93)</f>
        <v>2</v>
      </c>
      <c r="E93" s="365">
        <f>COUNTIF(JADWAL!$L$1:$L$89,'REKAP (2)'!B93)</f>
        <v>0</v>
      </c>
      <c r="F93" s="347">
        <f>SUM(C93:E93)</f>
        <v>4</v>
      </c>
      <c r="G93" s="348" t="s">
        <v>122</v>
      </c>
      <c r="H93" s="349">
        <v>4</v>
      </c>
      <c r="I93" s="381" t="str">
        <f t="shared" si="15"/>
        <v>Studi Hadits</v>
      </c>
      <c r="J93" s="381" t="str">
        <f t="shared" si="16"/>
        <v>MPI - 2A</v>
      </c>
      <c r="K93" t="str">
        <f t="shared" si="17"/>
        <v>Rabu</v>
      </c>
      <c r="L93" s="784" t="str">
        <f t="shared" si="18"/>
        <v>15.45 - 17.45</v>
      </c>
      <c r="M93" s="381" t="str">
        <f t="shared" si="19"/>
        <v>R16</v>
      </c>
      <c r="N93" s="399" t="str">
        <f t="shared" si="20"/>
        <v>Prof. Dr. H. Mahjuddin, M.Pd.I.</v>
      </c>
      <c r="O93" s="400" t="str">
        <f t="shared" si="21"/>
        <v>Dr. H. Aminullah, M.Ag.</v>
      </c>
      <c r="P93" s="384">
        <f t="shared" si="22"/>
        <v>225000</v>
      </c>
      <c r="Q93" s="409">
        <f t="shared" si="23"/>
        <v>7</v>
      </c>
      <c r="R93" s="383"/>
      <c r="S93" s="383"/>
      <c r="T93" s="383"/>
      <c r="U93" s="410">
        <f t="shared" si="24"/>
        <v>1575000</v>
      </c>
      <c r="V93" s="411">
        <f>SUM(U93:U100)</f>
        <v>13650000</v>
      </c>
      <c r="W93" s="411"/>
    </row>
    <row r="94" spans="1:23">
      <c r="A94" s="350"/>
      <c r="B94" s="351"/>
      <c r="C94" s="311"/>
      <c r="D94" s="311"/>
      <c r="E94" s="311"/>
      <c r="F94" s="352"/>
      <c r="G94" s="353" t="s">
        <v>122</v>
      </c>
      <c r="H94" s="354">
        <v>15</v>
      </c>
      <c r="I94" s="385" t="str">
        <f t="shared" si="15"/>
        <v>Studi Hadits</v>
      </c>
      <c r="J94" s="385" t="str">
        <f t="shared" si="16"/>
        <v>MPI - 2C</v>
      </c>
      <c r="K94" t="str">
        <f t="shared" si="17"/>
        <v>Sabtu</v>
      </c>
      <c r="L94" s="385" t="str">
        <f t="shared" si="18"/>
        <v>10.00 - 12.00</v>
      </c>
      <c r="M94" s="385" t="str">
        <f t="shared" si="19"/>
        <v>R12</v>
      </c>
      <c r="N94" s="386" t="str">
        <f t="shared" si="20"/>
        <v>Dr. H. Aminullah, M.Ag.</v>
      </c>
      <c r="O94" s="387" t="str">
        <f t="shared" si="21"/>
        <v>Dr. Uun Yusufa, MA.</v>
      </c>
      <c r="P94" s="388">
        <f t="shared" si="22"/>
        <v>225000</v>
      </c>
      <c r="Q94" s="413">
        <f t="shared" si="23"/>
        <v>7</v>
      </c>
      <c r="R94" s="387"/>
      <c r="S94" s="387"/>
      <c r="T94" s="387"/>
      <c r="U94" s="414">
        <f t="shared" si="24"/>
        <v>1575000</v>
      </c>
    </row>
    <row r="95" spans="1:23">
      <c r="A95" s="350"/>
      <c r="B95" s="351"/>
      <c r="C95" s="311"/>
      <c r="D95" s="311"/>
      <c r="E95" s="311"/>
      <c r="F95" s="352"/>
      <c r="G95" s="353" t="s">
        <v>122</v>
      </c>
      <c r="H95" s="354">
        <v>20</v>
      </c>
      <c r="I95" s="385" t="str">
        <f t="shared" si="15"/>
        <v>Studi Hadits</v>
      </c>
      <c r="J95" s="385" t="str">
        <f t="shared" si="16"/>
        <v>PAI - 2B</v>
      </c>
      <c r="K95" t="str">
        <f t="shared" si="17"/>
        <v>Sabtu</v>
      </c>
      <c r="L95" s="385" t="str">
        <f t="shared" si="18"/>
        <v>15.15 - 17.15</v>
      </c>
      <c r="M95" s="385" t="str">
        <f t="shared" si="19"/>
        <v>R14</v>
      </c>
      <c r="N95" s="386" t="str">
        <f t="shared" si="20"/>
        <v>Dr. H. Aminullah, M.Ag.</v>
      </c>
      <c r="O95" s="387" t="str">
        <f t="shared" si="21"/>
        <v>Dr. H. Kasman, M.Fil.I.</v>
      </c>
      <c r="P95" s="388">
        <f t="shared" si="22"/>
        <v>225000</v>
      </c>
      <c r="Q95" s="413">
        <f t="shared" si="23"/>
        <v>7</v>
      </c>
      <c r="R95" s="387"/>
      <c r="S95" s="387"/>
      <c r="T95" s="387"/>
      <c r="U95" s="414">
        <f t="shared" si="24"/>
        <v>1575000</v>
      </c>
    </row>
    <row r="96" spans="1:23">
      <c r="A96" s="350"/>
      <c r="B96" s="351"/>
      <c r="C96" s="311"/>
      <c r="D96" s="311"/>
      <c r="E96" s="311"/>
      <c r="F96" s="352"/>
      <c r="G96" s="353" t="s">
        <v>122</v>
      </c>
      <c r="H96" s="354">
        <v>25</v>
      </c>
      <c r="I96" s="385" t="str">
        <f t="shared" si="15"/>
        <v>Studi Hadits</v>
      </c>
      <c r="J96" s="385" t="str">
        <f t="shared" si="16"/>
        <v>PAI - 2A</v>
      </c>
      <c r="K96" t="str">
        <f t="shared" si="17"/>
        <v>Kamis</v>
      </c>
      <c r="L96" s="385" t="str">
        <f t="shared" si="18"/>
        <v>18.30 - 20.30</v>
      </c>
      <c r="M96" s="385" t="str">
        <f t="shared" si="19"/>
        <v>R15</v>
      </c>
      <c r="N96" s="389" t="str">
        <f t="shared" si="20"/>
        <v>Dr. H. Kasman, M.Fil.I.</v>
      </c>
      <c r="O96" s="394" t="str">
        <f t="shared" si="21"/>
        <v>Dr. H. Aminullah, M.Ag.</v>
      </c>
      <c r="P96" s="388">
        <f t="shared" si="22"/>
        <v>225000</v>
      </c>
      <c r="Q96" s="413">
        <f t="shared" si="23"/>
        <v>7</v>
      </c>
      <c r="R96" s="387"/>
      <c r="S96" s="387"/>
      <c r="T96" s="387"/>
      <c r="U96" s="414">
        <f t="shared" si="24"/>
        <v>1575000</v>
      </c>
    </row>
    <row r="97" spans="1:23">
      <c r="A97" s="350"/>
      <c r="B97" s="351"/>
      <c r="C97" s="311"/>
      <c r="D97" s="311"/>
      <c r="E97" s="311"/>
      <c r="F97" s="352"/>
      <c r="G97" s="353" t="s">
        <v>122</v>
      </c>
      <c r="H97" s="354"/>
      <c r="I97" s="385" t="str">
        <f t="shared" si="15"/>
        <v/>
      </c>
      <c r="J97" s="385" t="str">
        <f t="shared" si="16"/>
        <v/>
      </c>
      <c r="K97" t="str">
        <f t="shared" si="17"/>
        <v/>
      </c>
      <c r="L97" s="385" t="str">
        <f t="shared" si="18"/>
        <v/>
      </c>
      <c r="M97" s="385" t="str">
        <f t="shared" si="19"/>
        <v/>
      </c>
      <c r="N97" s="389" t="str">
        <f t="shared" si="20"/>
        <v/>
      </c>
      <c r="O97" s="387" t="str">
        <f t="shared" si="21"/>
        <v/>
      </c>
      <c r="P97" s="388">
        <f t="shared" si="22"/>
        <v>225000</v>
      </c>
      <c r="Q97" s="413">
        <f t="shared" si="23"/>
        <v>7</v>
      </c>
      <c r="R97" s="387"/>
      <c r="S97" s="387"/>
      <c r="T97" s="387"/>
      <c r="U97" s="414">
        <f t="shared" si="24"/>
        <v>1575000</v>
      </c>
    </row>
    <row r="98" spans="1:23">
      <c r="A98" s="350"/>
      <c r="B98" s="351"/>
      <c r="C98" s="311"/>
      <c r="D98" s="311"/>
      <c r="E98" s="311"/>
      <c r="F98" s="352"/>
      <c r="G98" s="353" t="s">
        <v>122</v>
      </c>
      <c r="H98" s="354"/>
      <c r="I98" s="385" t="str">
        <f t="shared" si="15"/>
        <v/>
      </c>
      <c r="J98" s="385" t="str">
        <f t="shared" si="16"/>
        <v/>
      </c>
      <c r="K98" t="str">
        <f t="shared" si="17"/>
        <v/>
      </c>
      <c r="L98" s="385" t="str">
        <f t="shared" si="18"/>
        <v/>
      </c>
      <c r="M98" s="385" t="str">
        <f t="shared" si="19"/>
        <v/>
      </c>
      <c r="N98" s="389" t="str">
        <f t="shared" si="20"/>
        <v/>
      </c>
      <c r="O98" s="387" t="str">
        <f t="shared" si="21"/>
        <v/>
      </c>
      <c r="P98" s="388">
        <f t="shared" si="22"/>
        <v>225000</v>
      </c>
      <c r="Q98" s="413">
        <f t="shared" si="23"/>
        <v>7</v>
      </c>
      <c r="R98" s="387"/>
      <c r="S98" s="387"/>
      <c r="T98" s="387"/>
      <c r="U98" s="414">
        <f t="shared" si="24"/>
        <v>1575000</v>
      </c>
    </row>
    <row r="99" spans="1:23">
      <c r="A99" s="350"/>
      <c r="B99" s="351"/>
      <c r="C99" s="311"/>
      <c r="D99" s="311"/>
      <c r="E99" s="311"/>
      <c r="F99" s="352"/>
      <c r="G99" s="353" t="s">
        <v>417</v>
      </c>
      <c r="H99" s="354"/>
      <c r="I99" s="385" t="str">
        <f t="shared" si="15"/>
        <v/>
      </c>
      <c r="J99" s="385" t="str">
        <f t="shared" si="16"/>
        <v/>
      </c>
      <c r="K99" t="str">
        <f t="shared" si="17"/>
        <v/>
      </c>
      <c r="L99" s="385" t="str">
        <f t="shared" si="18"/>
        <v/>
      </c>
      <c r="M99" s="385" t="str">
        <f t="shared" si="19"/>
        <v/>
      </c>
      <c r="N99" s="389" t="str">
        <f t="shared" si="20"/>
        <v/>
      </c>
      <c r="O99" s="387" t="str">
        <f t="shared" si="21"/>
        <v/>
      </c>
      <c r="P99" s="388">
        <f t="shared" si="22"/>
        <v>300000</v>
      </c>
      <c r="Q99" s="413">
        <f t="shared" si="23"/>
        <v>7</v>
      </c>
      <c r="R99" s="387"/>
      <c r="S99" s="387"/>
      <c r="T99" s="387"/>
      <c r="U99" s="414">
        <f t="shared" si="24"/>
        <v>2100000</v>
      </c>
    </row>
    <row r="100" spans="1:23">
      <c r="A100" s="359"/>
      <c r="B100" s="360"/>
      <c r="C100" s="361"/>
      <c r="D100" s="361"/>
      <c r="E100" s="361"/>
      <c r="F100" s="362"/>
      <c r="G100" s="363" t="s">
        <v>417</v>
      </c>
      <c r="H100" s="364"/>
      <c r="I100" s="395" t="str">
        <f t="shared" si="15"/>
        <v/>
      </c>
      <c r="J100" s="395" t="str">
        <f t="shared" si="16"/>
        <v/>
      </c>
      <c r="K100" t="str">
        <f t="shared" si="17"/>
        <v/>
      </c>
      <c r="L100" s="395" t="str">
        <f t="shared" si="18"/>
        <v/>
      </c>
      <c r="M100" s="395" t="str">
        <f t="shared" si="19"/>
        <v/>
      </c>
      <c r="N100" s="402" t="str">
        <f t="shared" si="20"/>
        <v/>
      </c>
      <c r="O100" s="397" t="str">
        <f t="shared" si="21"/>
        <v/>
      </c>
      <c r="P100" s="398">
        <f t="shared" si="22"/>
        <v>300000</v>
      </c>
      <c r="Q100" s="418">
        <f t="shared" si="23"/>
        <v>7</v>
      </c>
      <c r="R100" s="397"/>
      <c r="S100" s="397"/>
      <c r="T100" s="397"/>
      <c r="U100" s="419">
        <f t="shared" si="24"/>
        <v>2100000</v>
      </c>
    </row>
    <row r="101" spans="1:23">
      <c r="A101" s="344">
        <v>16</v>
      </c>
      <c r="B101" s="345" t="s">
        <v>135</v>
      </c>
      <c r="C101" s="346">
        <f>COUNTIF(DSATU,B101)</f>
        <v>2</v>
      </c>
      <c r="D101" s="346">
        <f>COUNTIF(DDUA,B101)</f>
        <v>2</v>
      </c>
      <c r="E101" s="365">
        <f>COUNTIF(JADWAL!$L$1:$L$89,'REKAP (2)'!B101)</f>
        <v>0</v>
      </c>
      <c r="F101" s="347">
        <f>SUM(C101:E101)</f>
        <v>4</v>
      </c>
      <c r="G101" s="348" t="s">
        <v>122</v>
      </c>
      <c r="H101" s="349">
        <v>11</v>
      </c>
      <c r="I101" s="381" t="str">
        <f t="shared" si="15"/>
        <v>Manajemen Kurikulum dan Pembelajaran</v>
      </c>
      <c r="J101" s="381" t="str">
        <f t="shared" si="16"/>
        <v>MPI - 2C</v>
      </c>
      <c r="K101" t="str">
        <f t="shared" si="17"/>
        <v>Jumat</v>
      </c>
      <c r="L101" s="784" t="str">
        <f t="shared" si="18"/>
        <v>13.30 - 15.30</v>
      </c>
      <c r="M101" s="381" t="str">
        <f t="shared" si="19"/>
        <v>R12</v>
      </c>
      <c r="N101" s="399" t="str">
        <f t="shared" si="20"/>
        <v>Dr. Hj. Mukni’ah, M.Pd.I.</v>
      </c>
      <c r="O101" s="400" t="str">
        <f t="shared" si="21"/>
        <v>Dr. Hj. St. Mislikhah, M.Ag.</v>
      </c>
      <c r="P101" s="384">
        <f t="shared" si="22"/>
        <v>225000</v>
      </c>
      <c r="Q101" s="409">
        <f t="shared" si="23"/>
        <v>7</v>
      </c>
      <c r="R101" s="383"/>
      <c r="S101" s="383"/>
      <c r="T101" s="383"/>
      <c r="U101" s="410">
        <f t="shared" si="24"/>
        <v>1575000</v>
      </c>
      <c r="V101" s="411">
        <f>SUM(U101:U106)</f>
        <v>9450000</v>
      </c>
      <c r="W101" s="411"/>
    </row>
    <row r="102" spans="1:23">
      <c r="A102" s="350"/>
      <c r="B102" s="351"/>
      <c r="C102" s="311"/>
      <c r="D102" s="311"/>
      <c r="E102" s="311"/>
      <c r="F102" s="352"/>
      <c r="G102" s="353" t="s">
        <v>122</v>
      </c>
      <c r="H102" s="354">
        <v>28</v>
      </c>
      <c r="I102" s="385" t="str">
        <f t="shared" si="15"/>
        <v>Studi Mandiri</v>
      </c>
      <c r="J102" s="385" t="str">
        <f t="shared" si="16"/>
        <v>PAI - 2B</v>
      </c>
      <c r="K102" t="str">
        <f t="shared" si="17"/>
        <v>Sabtu</v>
      </c>
      <c r="L102" s="786" t="str">
        <f t="shared" si="18"/>
        <v>08:00 - 10:00</v>
      </c>
      <c r="M102" s="385" t="str">
        <f t="shared" si="19"/>
        <v>R14</v>
      </c>
      <c r="N102" s="389" t="str">
        <f t="shared" si="20"/>
        <v>Dr. Mashudi, M.Pd.</v>
      </c>
      <c r="O102" s="394" t="str">
        <f t="shared" si="21"/>
        <v>Dr. Hj. St. Mislikhah, M.Ag.</v>
      </c>
      <c r="P102" s="388">
        <f t="shared" si="22"/>
        <v>225000</v>
      </c>
      <c r="Q102" s="413">
        <f t="shared" si="23"/>
        <v>7</v>
      </c>
      <c r="R102" s="387"/>
      <c r="S102" s="387"/>
      <c r="T102" s="387"/>
      <c r="U102" s="414">
        <f t="shared" si="24"/>
        <v>1575000</v>
      </c>
    </row>
    <row r="103" spans="1:23">
      <c r="A103" s="350"/>
      <c r="B103" s="351"/>
      <c r="C103" s="311"/>
      <c r="D103" s="311"/>
      <c r="E103" s="311"/>
      <c r="F103" s="352"/>
      <c r="G103" s="353" t="s">
        <v>122</v>
      </c>
      <c r="H103" s="354">
        <v>35</v>
      </c>
      <c r="I103" s="385" t="str">
        <f t="shared" si="15"/>
        <v>Metodologi Penelitian Pendidikan Agama Islam</v>
      </c>
      <c r="J103" s="385" t="str">
        <f t="shared" si="16"/>
        <v>PAI - 2C</v>
      </c>
      <c r="K103" t="str">
        <f t="shared" si="17"/>
        <v>Sabtu</v>
      </c>
      <c r="L103" s="786" t="str">
        <f t="shared" si="18"/>
        <v>10:15 - 12:15</v>
      </c>
      <c r="M103" s="385" t="str">
        <f t="shared" si="19"/>
        <v>R23</v>
      </c>
      <c r="N103" s="386" t="str">
        <f t="shared" si="20"/>
        <v>Dr. Hj. St. Mislikhah, M.Ag.</v>
      </c>
      <c r="O103" s="387" t="str">
        <f t="shared" si="21"/>
        <v>Dr. H. Hepni, S.Ag., MM.</v>
      </c>
      <c r="P103" s="388">
        <f t="shared" si="22"/>
        <v>225000</v>
      </c>
      <c r="Q103" s="413">
        <f t="shared" si="23"/>
        <v>7</v>
      </c>
      <c r="R103" s="387"/>
      <c r="S103" s="387"/>
      <c r="T103" s="387"/>
      <c r="U103" s="414">
        <f t="shared" si="24"/>
        <v>1575000</v>
      </c>
    </row>
    <row r="104" spans="1:23">
      <c r="A104" s="350"/>
      <c r="B104" s="351"/>
      <c r="C104" s="311"/>
      <c r="D104" s="311"/>
      <c r="E104" s="311"/>
      <c r="F104" s="352"/>
      <c r="G104" s="353" t="s">
        <v>122</v>
      </c>
      <c r="H104" s="354">
        <v>72</v>
      </c>
      <c r="I104" s="385" t="str">
        <f t="shared" si="15"/>
        <v>PENGEMBANGAN BAHAN AJAR BAHASA INDONESIA MI</v>
      </c>
      <c r="J104" s="385" t="str">
        <f t="shared" si="16"/>
        <v>PGMI - 2</v>
      </c>
      <c r="K104" t="str">
        <f t="shared" si="17"/>
        <v>Jumat</v>
      </c>
      <c r="L104" s="786" t="str">
        <f t="shared" si="18"/>
        <v>13.30 - 15.30</v>
      </c>
      <c r="M104" s="385" t="str">
        <f t="shared" si="19"/>
        <v>R25</v>
      </c>
      <c r="N104" s="386" t="str">
        <f t="shared" si="20"/>
        <v>Dr. Hj. St. Mislikhah, M.Ag.</v>
      </c>
      <c r="O104" s="387" t="str">
        <f t="shared" si="21"/>
        <v>Dr. Khotibul Umam, M.A.</v>
      </c>
      <c r="P104" s="388">
        <f t="shared" si="22"/>
        <v>225000</v>
      </c>
      <c r="Q104" s="413">
        <f t="shared" si="23"/>
        <v>7</v>
      </c>
      <c r="R104" s="387"/>
      <c r="S104" s="387"/>
      <c r="T104" s="387"/>
      <c r="U104" s="414">
        <f t="shared" si="24"/>
        <v>1575000</v>
      </c>
    </row>
    <row r="105" spans="1:23">
      <c r="A105" s="350"/>
      <c r="B105" s="351"/>
      <c r="C105" s="311"/>
      <c r="D105" s="311"/>
      <c r="E105" s="311"/>
      <c r="F105" s="352"/>
      <c r="G105" s="353" t="s">
        <v>122</v>
      </c>
      <c r="H105" s="354"/>
      <c r="I105" s="385" t="str">
        <f t="shared" si="15"/>
        <v/>
      </c>
      <c r="J105" s="385" t="str">
        <f t="shared" si="16"/>
        <v/>
      </c>
      <c r="K105" t="str">
        <f t="shared" si="17"/>
        <v/>
      </c>
      <c r="L105" s="385" t="str">
        <f t="shared" si="18"/>
        <v/>
      </c>
      <c r="M105" s="385" t="str">
        <f t="shared" si="19"/>
        <v/>
      </c>
      <c r="N105" s="389" t="str">
        <f t="shared" si="20"/>
        <v/>
      </c>
      <c r="O105" s="387" t="str">
        <f t="shared" si="21"/>
        <v/>
      </c>
      <c r="P105" s="388">
        <f t="shared" si="22"/>
        <v>225000</v>
      </c>
      <c r="Q105" s="413">
        <f t="shared" si="23"/>
        <v>7</v>
      </c>
      <c r="R105" s="387"/>
      <c r="S105" s="387"/>
      <c r="T105" s="387"/>
      <c r="U105" s="414">
        <f t="shared" si="24"/>
        <v>1575000</v>
      </c>
    </row>
    <row r="106" spans="1:23">
      <c r="A106" s="359"/>
      <c r="B106" s="360"/>
      <c r="C106" s="361"/>
      <c r="D106" s="361"/>
      <c r="E106" s="361"/>
      <c r="F106" s="362"/>
      <c r="G106" s="363" t="s">
        <v>122</v>
      </c>
      <c r="H106" s="364"/>
      <c r="I106" s="395" t="str">
        <f t="shared" si="15"/>
        <v/>
      </c>
      <c r="J106" s="395" t="str">
        <f t="shared" si="16"/>
        <v/>
      </c>
      <c r="K106" t="str">
        <f t="shared" si="17"/>
        <v/>
      </c>
      <c r="L106" s="395" t="str">
        <f t="shared" si="18"/>
        <v/>
      </c>
      <c r="M106" s="395" t="str">
        <f t="shared" si="19"/>
        <v/>
      </c>
      <c r="N106" s="402" t="str">
        <f t="shared" si="20"/>
        <v/>
      </c>
      <c r="O106" s="397" t="str">
        <f t="shared" si="21"/>
        <v/>
      </c>
      <c r="P106" s="398">
        <f t="shared" si="22"/>
        <v>225000</v>
      </c>
      <c r="Q106" s="418">
        <f t="shared" si="23"/>
        <v>7</v>
      </c>
      <c r="R106" s="397"/>
      <c r="S106" s="397"/>
      <c r="T106" s="397"/>
      <c r="U106" s="419">
        <f t="shared" si="24"/>
        <v>1575000</v>
      </c>
    </row>
    <row r="107" spans="1:23">
      <c r="A107" s="344">
        <v>17</v>
      </c>
      <c r="B107" s="345" t="s">
        <v>341</v>
      </c>
      <c r="C107" s="346">
        <f>COUNTIF(DSATU,B107)</f>
        <v>2</v>
      </c>
      <c r="D107" s="346">
        <f>COUNTIF(DDUA,B107)</f>
        <v>0</v>
      </c>
      <c r="E107" s="365">
        <f>COUNTIF(JADWAL!$L$1:$L$89,'REKAP (2)'!B107)</f>
        <v>0</v>
      </c>
      <c r="F107" s="347">
        <f>SUM(C107:E107)</f>
        <v>2</v>
      </c>
      <c r="G107" s="348" t="s">
        <v>122</v>
      </c>
      <c r="H107" s="349">
        <v>37</v>
      </c>
      <c r="I107" s="385" t="str">
        <f t="shared" si="15"/>
        <v>METODE ISTINBATH HUKUM KELUARGA</v>
      </c>
      <c r="J107" s="381" t="str">
        <f t="shared" si="16"/>
        <v>HK - 2A</v>
      </c>
      <c r="K107" t="str">
        <f t="shared" si="17"/>
        <v>Jumat</v>
      </c>
      <c r="L107" s="784" t="str">
        <f t="shared" si="18"/>
        <v>13.30 - 15.30</v>
      </c>
      <c r="M107" s="381" t="str">
        <f t="shared" si="19"/>
        <v>R16</v>
      </c>
      <c r="N107" s="399" t="str">
        <f t="shared" si="20"/>
        <v>Dr. H. Abdullah, S.Ag, M.HI</v>
      </c>
      <c r="O107" s="383" t="str">
        <f t="shared" si="21"/>
        <v>Dr. H. Abdul Haris, M.Ag.</v>
      </c>
      <c r="P107" s="384">
        <f t="shared" si="22"/>
        <v>225000</v>
      </c>
      <c r="Q107" s="409">
        <f t="shared" si="23"/>
        <v>7</v>
      </c>
      <c r="R107" s="383"/>
      <c r="S107" s="383"/>
      <c r="T107" s="383"/>
      <c r="U107" s="410">
        <f t="shared" si="24"/>
        <v>1575000</v>
      </c>
      <c r="V107" s="411">
        <f>SUM(U107:U109)</f>
        <v>5250000</v>
      </c>
      <c r="W107" s="411"/>
    </row>
    <row r="108" spans="1:23">
      <c r="A108" s="350"/>
      <c r="B108" s="351"/>
      <c r="C108" s="311"/>
      <c r="D108" s="311"/>
      <c r="E108" s="311"/>
      <c r="F108" s="352"/>
      <c r="G108" s="353" t="s">
        <v>122</v>
      </c>
      <c r="H108" s="354">
        <v>44</v>
      </c>
      <c r="I108" s="385" t="str">
        <f t="shared" si="15"/>
        <v>METODE ISTINBATH HUKUM KELUARGA</v>
      </c>
      <c r="J108" s="385" t="str">
        <f t="shared" si="16"/>
        <v>HK - 2B</v>
      </c>
      <c r="K108" t="str">
        <f t="shared" si="17"/>
        <v>Jumat</v>
      </c>
      <c r="L108" s="385" t="str">
        <f t="shared" si="18"/>
        <v>18.30 - 20.30</v>
      </c>
      <c r="M108" s="385" t="str">
        <f t="shared" si="19"/>
        <v>RU22</v>
      </c>
      <c r="N108" s="389" t="str">
        <f t="shared" si="20"/>
        <v>Dr. H. Abdullah, S.Ag, M.HI</v>
      </c>
      <c r="O108" s="387" t="str">
        <f t="shared" si="21"/>
        <v>Dr. H. Abdul Haris, M.Ag.</v>
      </c>
      <c r="P108" s="388">
        <f t="shared" si="22"/>
        <v>225000</v>
      </c>
      <c r="Q108" s="413">
        <f t="shared" si="23"/>
        <v>7</v>
      </c>
      <c r="R108" s="387"/>
      <c r="S108" s="387"/>
      <c r="T108" s="387"/>
      <c r="U108" s="414">
        <f t="shared" si="24"/>
        <v>1575000</v>
      </c>
    </row>
    <row r="109" spans="1:23">
      <c r="A109" s="359"/>
      <c r="B109" s="360"/>
      <c r="C109" s="361"/>
      <c r="D109" s="361"/>
      <c r="E109" s="361"/>
      <c r="F109" s="362"/>
      <c r="G109" s="363" t="s">
        <v>417</v>
      </c>
      <c r="H109" s="364"/>
      <c r="I109" s="395" t="str">
        <f t="shared" si="15"/>
        <v/>
      </c>
      <c r="J109" s="395" t="str">
        <f t="shared" si="16"/>
        <v/>
      </c>
      <c r="K109" t="str">
        <f t="shared" si="17"/>
        <v/>
      </c>
      <c r="L109" s="395" t="str">
        <f t="shared" si="18"/>
        <v/>
      </c>
      <c r="M109" s="395" t="str">
        <f t="shared" si="19"/>
        <v/>
      </c>
      <c r="N109" s="402" t="str">
        <f t="shared" si="20"/>
        <v/>
      </c>
      <c r="O109" s="397" t="str">
        <f t="shared" si="21"/>
        <v/>
      </c>
      <c r="P109" s="398">
        <f t="shared" si="22"/>
        <v>300000</v>
      </c>
      <c r="Q109" s="418">
        <f t="shared" si="23"/>
        <v>7</v>
      </c>
      <c r="R109" s="397"/>
      <c r="S109" s="397"/>
      <c r="T109" s="397"/>
      <c r="U109" s="419">
        <f t="shared" si="24"/>
        <v>2100000</v>
      </c>
    </row>
    <row r="110" spans="1:23">
      <c r="A110" s="344">
        <v>18</v>
      </c>
      <c r="B110" s="345" t="s">
        <v>238</v>
      </c>
      <c r="C110" s="346">
        <f>COUNTIF(DSATU,B110)</f>
        <v>0</v>
      </c>
      <c r="D110" s="346">
        <f>COUNTIF(DDUA,B110)</f>
        <v>2</v>
      </c>
      <c r="E110" s="365">
        <f>COUNTIF(JADWAL!$L$1:$L$89,'REKAP (2)'!B110)</f>
        <v>0</v>
      </c>
      <c r="F110" s="347">
        <f>SUM(C110:E110)</f>
        <v>2</v>
      </c>
      <c r="G110" s="348" t="s">
        <v>122</v>
      </c>
      <c r="H110" s="349">
        <v>37</v>
      </c>
      <c r="I110" s="381" t="str">
        <f t="shared" si="15"/>
        <v>METODE ISTINBATH HUKUM KELUARGA</v>
      </c>
      <c r="J110" s="381" t="str">
        <f t="shared" si="16"/>
        <v>HK - 2A</v>
      </c>
      <c r="K110" t="str">
        <f t="shared" si="17"/>
        <v>Jumat</v>
      </c>
      <c r="L110" s="784" t="str">
        <f t="shared" si="18"/>
        <v>13.30 - 15.30</v>
      </c>
      <c r="M110" s="381" t="str">
        <f t="shared" si="19"/>
        <v>R16</v>
      </c>
      <c r="N110" s="399" t="str">
        <f t="shared" si="20"/>
        <v>Dr. H. Abdullah, S.Ag, M.HI</v>
      </c>
      <c r="O110" s="400" t="str">
        <f t="shared" si="21"/>
        <v>Dr. H. Abdul Haris, M.Ag.</v>
      </c>
      <c r="P110" s="384">
        <f t="shared" si="22"/>
        <v>225000</v>
      </c>
      <c r="Q110" s="409">
        <f t="shared" si="23"/>
        <v>7</v>
      </c>
      <c r="R110" s="383"/>
      <c r="S110" s="383"/>
      <c r="T110" s="383"/>
      <c r="U110" s="410">
        <f t="shared" si="24"/>
        <v>1575000</v>
      </c>
      <c r="V110" s="411">
        <f>SUM(U110:U113)</f>
        <v>6825000</v>
      </c>
      <c r="W110" s="411"/>
    </row>
    <row r="111" spans="1:23">
      <c r="A111" s="350"/>
      <c r="B111" s="351"/>
      <c r="C111" s="311"/>
      <c r="D111" s="311"/>
      <c r="E111" s="311"/>
      <c r="F111" s="352"/>
      <c r="G111" s="353" t="s">
        <v>122</v>
      </c>
      <c r="H111" s="354">
        <v>44</v>
      </c>
      <c r="I111" s="385" t="str">
        <f t="shared" si="15"/>
        <v>METODE ISTINBATH HUKUM KELUARGA</v>
      </c>
      <c r="J111" s="385" t="str">
        <f t="shared" si="16"/>
        <v>HK - 2B</v>
      </c>
      <c r="K111" t="str">
        <f t="shared" si="17"/>
        <v>Jumat</v>
      </c>
      <c r="L111" s="385" t="str">
        <f t="shared" si="18"/>
        <v>18.30 - 20.30</v>
      </c>
      <c r="M111" s="385" t="str">
        <f t="shared" si="19"/>
        <v>RU22</v>
      </c>
      <c r="N111" s="389" t="str">
        <f t="shared" si="20"/>
        <v>Dr. H. Abdullah, S.Ag, M.HI</v>
      </c>
      <c r="O111" s="394" t="str">
        <f t="shared" si="21"/>
        <v>Dr. H. Abdul Haris, M.Ag.</v>
      </c>
      <c r="P111" s="388">
        <f t="shared" si="22"/>
        <v>225000</v>
      </c>
      <c r="Q111" s="413">
        <f t="shared" si="23"/>
        <v>7</v>
      </c>
      <c r="R111" s="387"/>
      <c r="S111" s="387"/>
      <c r="T111" s="387"/>
      <c r="U111" s="414">
        <f t="shared" si="24"/>
        <v>1575000</v>
      </c>
    </row>
    <row r="112" spans="1:23">
      <c r="A112" s="350"/>
      <c r="B112" s="351"/>
      <c r="C112" s="311"/>
      <c r="D112" s="311"/>
      <c r="E112" s="311"/>
      <c r="F112" s="357"/>
      <c r="G112" s="353" t="s">
        <v>122</v>
      </c>
      <c r="H112" s="358"/>
      <c r="I112" s="390" t="str">
        <f t="shared" si="15"/>
        <v/>
      </c>
      <c r="J112" s="390" t="str">
        <f t="shared" si="16"/>
        <v/>
      </c>
      <c r="K112" t="str">
        <f t="shared" si="17"/>
        <v/>
      </c>
      <c r="L112" s="390" t="str">
        <f t="shared" si="18"/>
        <v/>
      </c>
      <c r="M112" s="390" t="str">
        <f t="shared" si="19"/>
        <v/>
      </c>
      <c r="N112" s="391" t="str">
        <f t="shared" si="20"/>
        <v/>
      </c>
      <c r="O112" s="392" t="str">
        <f t="shared" si="21"/>
        <v/>
      </c>
      <c r="P112" s="393">
        <f t="shared" si="22"/>
        <v>225000</v>
      </c>
      <c r="Q112" s="416">
        <f t="shared" si="23"/>
        <v>7</v>
      </c>
      <c r="R112" s="392"/>
      <c r="S112" s="392"/>
      <c r="T112" s="392"/>
      <c r="U112" s="417">
        <f t="shared" si="24"/>
        <v>1575000</v>
      </c>
    </row>
    <row r="113" spans="1:23">
      <c r="A113" s="359"/>
      <c r="B113" s="360"/>
      <c r="C113" s="361"/>
      <c r="D113" s="361"/>
      <c r="E113" s="361"/>
      <c r="F113" s="362"/>
      <c r="G113" s="426" t="s">
        <v>417</v>
      </c>
      <c r="H113" s="364"/>
      <c r="I113" s="432" t="str">
        <f t="shared" si="15"/>
        <v/>
      </c>
      <c r="J113" s="432" t="str">
        <f t="shared" si="16"/>
        <v/>
      </c>
      <c r="K113" t="str">
        <f t="shared" si="17"/>
        <v/>
      </c>
      <c r="L113" s="432" t="str">
        <f t="shared" si="18"/>
        <v/>
      </c>
      <c r="M113" s="432" t="str">
        <f t="shared" si="19"/>
        <v/>
      </c>
      <c r="N113" s="361" t="str">
        <f t="shared" si="20"/>
        <v/>
      </c>
      <c r="O113" s="433" t="str">
        <f t="shared" si="21"/>
        <v/>
      </c>
      <c r="P113" s="434">
        <f t="shared" si="22"/>
        <v>300000</v>
      </c>
      <c r="Q113" s="439">
        <f t="shared" si="23"/>
        <v>7</v>
      </c>
      <c r="R113" s="433"/>
      <c r="S113" s="433"/>
      <c r="T113" s="433"/>
      <c r="U113" s="440">
        <f t="shared" si="24"/>
        <v>2100000</v>
      </c>
    </row>
    <row r="114" spans="1:23">
      <c r="A114" s="427">
        <v>19</v>
      </c>
      <c r="B114" s="428" t="s">
        <v>246</v>
      </c>
      <c r="C114" s="429">
        <f>COUNTIF(DSATU,B114)</f>
        <v>2</v>
      </c>
      <c r="D114" s="429">
        <f>COUNTIF(DDUA,B114)</f>
        <v>0</v>
      </c>
      <c r="E114" s="365">
        <f>COUNTIF(JADWAL!$L$1:$L$89,'REKAP (2)'!B114)</f>
        <v>0</v>
      </c>
      <c r="F114" s="371">
        <f>SUM(C114:E114)</f>
        <v>2</v>
      </c>
      <c r="G114" s="353" t="s">
        <v>122</v>
      </c>
      <c r="H114" s="430">
        <v>41</v>
      </c>
      <c r="I114" s="435" t="str">
        <f t="shared" si="15"/>
        <v>APLIKASI QAWAID FIQHIYYAH DALAM ISTINBATH HUKUM</v>
      </c>
      <c r="J114" s="435" t="str">
        <f t="shared" si="16"/>
        <v>HK - 2A</v>
      </c>
      <c r="K114" t="str">
        <f t="shared" si="17"/>
        <v>Sabtu</v>
      </c>
      <c r="L114" s="789" t="str">
        <f t="shared" si="18"/>
        <v>10.15 - 12.15</v>
      </c>
      <c r="M114" s="435" t="str">
        <f t="shared" si="19"/>
        <v>R16</v>
      </c>
      <c r="N114" s="436" t="str">
        <f t="shared" si="20"/>
        <v>Dr. H. Sutrisno, M.H.I.</v>
      </c>
      <c r="O114" s="437" t="str">
        <f t="shared" si="21"/>
        <v>Dr. Ishaq, M.Ag.</v>
      </c>
      <c r="P114" s="438">
        <f t="shared" si="22"/>
        <v>225000</v>
      </c>
      <c r="Q114" s="441">
        <f t="shared" si="23"/>
        <v>7</v>
      </c>
      <c r="R114" s="437"/>
      <c r="S114" s="437"/>
      <c r="T114" s="437"/>
      <c r="U114" s="442">
        <f t="shared" si="24"/>
        <v>1575000</v>
      </c>
      <c r="V114" s="411">
        <f>SUM(U114:U117)</f>
        <v>6300000</v>
      </c>
      <c r="W114" s="411"/>
    </row>
    <row r="115" spans="1:23">
      <c r="A115" s="350"/>
      <c r="B115" s="351"/>
      <c r="C115" s="311"/>
      <c r="D115" s="311"/>
      <c r="E115" s="311"/>
      <c r="F115" s="352"/>
      <c r="G115" s="353" t="s">
        <v>122</v>
      </c>
      <c r="H115" s="354">
        <v>45</v>
      </c>
      <c r="I115" s="385" t="str">
        <f t="shared" si="15"/>
        <v>APLIKASI QAWAID FIQHIYYAH DALAM ISTINBATH HUKUM</v>
      </c>
      <c r="J115" s="385" t="str">
        <f t="shared" si="16"/>
        <v>HK - 2B</v>
      </c>
      <c r="K115" t="str">
        <f t="shared" si="17"/>
        <v>Sabtu</v>
      </c>
      <c r="L115" s="786" t="str">
        <f t="shared" si="18"/>
        <v>08.00 - 10.00</v>
      </c>
      <c r="M115" s="385" t="str">
        <f t="shared" si="19"/>
        <v>RU22</v>
      </c>
      <c r="N115" s="386" t="str">
        <f t="shared" si="20"/>
        <v>Dr. H. Sutrisno, M.H.I.</v>
      </c>
      <c r="O115" s="387" t="str">
        <f t="shared" si="21"/>
        <v>Dr. Ishaq, M.Ag.</v>
      </c>
      <c r="P115" s="388">
        <f t="shared" si="22"/>
        <v>225000</v>
      </c>
      <c r="Q115" s="413">
        <f t="shared" si="23"/>
        <v>7</v>
      </c>
      <c r="R115" s="387"/>
      <c r="S115" s="387"/>
      <c r="T115" s="387"/>
      <c r="U115" s="414">
        <f t="shared" si="24"/>
        <v>1575000</v>
      </c>
    </row>
    <row r="116" spans="1:23">
      <c r="A116" s="350"/>
      <c r="B116" s="351"/>
      <c r="C116" s="311"/>
      <c r="D116" s="311"/>
      <c r="E116" s="311"/>
      <c r="F116" s="352"/>
      <c r="G116" s="353" t="s">
        <v>122</v>
      </c>
      <c r="H116" s="354"/>
      <c r="I116" s="385" t="str">
        <f t="shared" si="15"/>
        <v/>
      </c>
      <c r="J116" s="385" t="str">
        <f t="shared" si="16"/>
        <v/>
      </c>
      <c r="K116" t="str">
        <f t="shared" si="17"/>
        <v/>
      </c>
      <c r="L116" s="385" t="str">
        <f t="shared" si="18"/>
        <v/>
      </c>
      <c r="M116" s="385" t="str">
        <f t="shared" si="19"/>
        <v/>
      </c>
      <c r="N116" s="389" t="str">
        <f t="shared" si="20"/>
        <v/>
      </c>
      <c r="O116" s="387" t="str">
        <f t="shared" si="21"/>
        <v/>
      </c>
      <c r="P116" s="388">
        <f t="shared" si="22"/>
        <v>225000</v>
      </c>
      <c r="Q116" s="413">
        <f t="shared" si="23"/>
        <v>7</v>
      </c>
      <c r="R116" s="387"/>
      <c r="S116" s="387"/>
      <c r="T116" s="387"/>
      <c r="U116" s="414">
        <f t="shared" si="24"/>
        <v>1575000</v>
      </c>
    </row>
    <row r="117" spans="1:23">
      <c r="A117" s="359"/>
      <c r="B117" s="360"/>
      <c r="C117" s="361"/>
      <c r="D117" s="361"/>
      <c r="E117" s="361"/>
      <c r="F117" s="362"/>
      <c r="G117" s="363" t="s">
        <v>122</v>
      </c>
      <c r="H117" s="364"/>
      <c r="I117" s="395" t="str">
        <f t="shared" si="15"/>
        <v/>
      </c>
      <c r="J117" s="395" t="str">
        <f t="shared" si="16"/>
        <v/>
      </c>
      <c r="K117" t="str">
        <f t="shared" si="17"/>
        <v/>
      </c>
      <c r="L117" s="395" t="str">
        <f t="shared" si="18"/>
        <v/>
      </c>
      <c r="M117" s="395" t="str">
        <f t="shared" si="19"/>
        <v/>
      </c>
      <c r="N117" s="402" t="str">
        <f t="shared" si="20"/>
        <v/>
      </c>
      <c r="O117" s="397" t="str">
        <f t="shared" si="21"/>
        <v/>
      </c>
      <c r="P117" s="398">
        <f t="shared" si="22"/>
        <v>225000</v>
      </c>
      <c r="Q117" s="418">
        <f t="shared" si="23"/>
        <v>7</v>
      </c>
      <c r="R117" s="397"/>
      <c r="S117" s="397"/>
      <c r="T117" s="397"/>
      <c r="U117" s="419">
        <f t="shared" si="24"/>
        <v>1575000</v>
      </c>
    </row>
    <row r="118" spans="1:23">
      <c r="A118" s="344">
        <v>20</v>
      </c>
      <c r="B118" s="345" t="s">
        <v>65</v>
      </c>
      <c r="C118" s="346">
        <f>COUNTIF(DSATU,B118)</f>
        <v>1</v>
      </c>
      <c r="D118" s="346">
        <f>COUNTIF(DDUA,B118)</f>
        <v>1</v>
      </c>
      <c r="E118" s="365">
        <f>COUNTIF(JADWAL!$L$1:$L$89,'REKAP (2)'!B118)</f>
        <v>0</v>
      </c>
      <c r="F118" s="347">
        <f>SUM(C118:E118)</f>
        <v>2</v>
      </c>
      <c r="G118" s="348" t="s">
        <v>122</v>
      </c>
      <c r="H118" s="349">
        <v>66</v>
      </c>
      <c r="I118" s="381" t="str">
        <f t="shared" si="15"/>
        <v>Filsafat dan Etika Komunikasi</v>
      </c>
      <c r="J118" s="381" t="str">
        <f t="shared" si="16"/>
        <v>KPI - 2</v>
      </c>
      <c r="K118" t="str">
        <f t="shared" si="17"/>
        <v>JUMAT</v>
      </c>
      <c r="L118" s="784" t="str">
        <f t="shared" si="18"/>
        <v>13.30 - 15.30</v>
      </c>
      <c r="M118" s="381" t="str">
        <f t="shared" si="19"/>
        <v>R24</v>
      </c>
      <c r="N118" s="399" t="str">
        <f t="shared" si="20"/>
        <v>Dr. Fawaizul Umam, M.Ag.</v>
      </c>
      <c r="O118" s="400" t="str">
        <f t="shared" si="21"/>
        <v>Dr. Ahidul Asror, M.Ag.</v>
      </c>
      <c r="P118" s="384">
        <f t="shared" si="22"/>
        <v>225000</v>
      </c>
      <c r="Q118" s="409">
        <f t="shared" si="23"/>
        <v>7</v>
      </c>
      <c r="R118" s="383"/>
      <c r="S118" s="383"/>
      <c r="T118" s="383"/>
      <c r="U118" s="410">
        <f t="shared" si="24"/>
        <v>1575000</v>
      </c>
      <c r="V118" s="411">
        <f>SUM(U118:U119)</f>
        <v>3150000</v>
      </c>
      <c r="W118" s="411"/>
    </row>
    <row r="119" spans="1:23">
      <c r="A119" s="350"/>
      <c r="B119" s="351"/>
      <c r="C119" s="311"/>
      <c r="D119" s="311"/>
      <c r="E119" s="311"/>
      <c r="F119" s="352"/>
      <c r="G119" s="353" t="s">
        <v>122</v>
      </c>
      <c r="H119" s="358">
        <v>82</v>
      </c>
      <c r="I119" s="395" t="str">
        <f t="shared" si="15"/>
        <v>Falsafatul Ilmi</v>
      </c>
      <c r="J119" s="395" t="str">
        <f t="shared" si="16"/>
        <v>PBA - 2</v>
      </c>
      <c r="K119" t="str">
        <f t="shared" si="17"/>
        <v>Sabtu</v>
      </c>
      <c r="L119" s="788" t="str">
        <f t="shared" si="18"/>
        <v>08.00 - 10.00</v>
      </c>
      <c r="M119" s="390" t="str">
        <f t="shared" si="19"/>
        <v>RU21</v>
      </c>
      <c r="N119" s="386" t="str">
        <f t="shared" si="20"/>
        <v>Dr. Ahidul Asror, M.Ag.</v>
      </c>
      <c r="O119" s="387" t="str">
        <f t="shared" si="21"/>
        <v>Dr. Fawaizul Umam, M.Ag.</v>
      </c>
      <c r="P119" s="388">
        <f t="shared" si="22"/>
        <v>225000</v>
      </c>
      <c r="Q119" s="413">
        <f t="shared" si="23"/>
        <v>7</v>
      </c>
      <c r="R119" s="387"/>
      <c r="S119" s="387"/>
      <c r="T119" s="387"/>
      <c r="U119" s="414">
        <f t="shared" si="24"/>
        <v>1575000</v>
      </c>
    </row>
    <row r="120" spans="1:23">
      <c r="A120" s="344">
        <v>21</v>
      </c>
      <c r="B120" s="377" t="s">
        <v>343</v>
      </c>
      <c r="C120" s="346">
        <f>COUNTIF(DSATU,B120)</f>
        <v>0</v>
      </c>
      <c r="D120" s="346">
        <f>COUNTIF(DDUA,B120)</f>
        <v>3</v>
      </c>
      <c r="E120" s="365">
        <f>COUNTIF(JADWAL!$L$1:$L$89,'REKAP (2)'!B120)</f>
        <v>0</v>
      </c>
      <c r="F120" s="347">
        <f>SUM(C120:E120)</f>
        <v>3</v>
      </c>
      <c r="G120" s="348" t="s">
        <v>122</v>
      </c>
      <c r="H120" s="349">
        <v>51</v>
      </c>
      <c r="I120" s="381" t="str">
        <f t="shared" si="15"/>
        <v>Lembaga Keuangan Syariah</v>
      </c>
      <c r="J120" s="381" t="str">
        <f t="shared" si="16"/>
        <v>ES - 2A</v>
      </c>
      <c r="K120" t="str">
        <f t="shared" si="17"/>
        <v>Sabtu</v>
      </c>
      <c r="L120" s="784" t="str">
        <f t="shared" si="18"/>
        <v>08.00 - 10.00</v>
      </c>
      <c r="M120" s="381" t="str">
        <f t="shared" si="19"/>
        <v>R15</v>
      </c>
      <c r="N120" s="399" t="str">
        <f t="shared" si="20"/>
        <v>Dr. Abdul Wadud Nafis, M.E.I.</v>
      </c>
      <c r="O120" s="400" t="str">
        <f t="shared" si="21"/>
        <v>Dr. Moch. Chotib, MM.</v>
      </c>
      <c r="P120" s="384">
        <f t="shared" si="22"/>
        <v>225000</v>
      </c>
      <c r="Q120" s="409">
        <f t="shared" si="23"/>
        <v>7</v>
      </c>
      <c r="R120" s="383"/>
      <c r="S120" s="383"/>
      <c r="T120" s="383"/>
      <c r="U120" s="410">
        <f t="shared" si="24"/>
        <v>1575000</v>
      </c>
      <c r="V120" s="411">
        <f>SUM(U120:U122)</f>
        <v>4725000</v>
      </c>
      <c r="W120" s="411"/>
    </row>
    <row r="121" spans="1:23">
      <c r="A121" s="431"/>
      <c r="B121" s="369"/>
      <c r="C121" s="311"/>
      <c r="D121" s="311"/>
      <c r="E121" s="311"/>
      <c r="F121" s="352"/>
      <c r="G121" s="353" t="s">
        <v>122</v>
      </c>
      <c r="H121" s="354">
        <v>58</v>
      </c>
      <c r="I121" s="385" t="str">
        <f t="shared" si="15"/>
        <v>Lembaga Keuangan Syariah</v>
      </c>
      <c r="J121" s="385" t="str">
        <f t="shared" si="16"/>
        <v>ES - 2B</v>
      </c>
      <c r="K121" t="str">
        <f t="shared" si="17"/>
        <v>Sabtu</v>
      </c>
      <c r="L121" s="385" t="str">
        <f t="shared" si="18"/>
        <v>10.15 - 12.15</v>
      </c>
      <c r="M121" s="385" t="str">
        <f t="shared" si="19"/>
        <v>RU23</v>
      </c>
      <c r="N121" s="389" t="str">
        <f t="shared" si="20"/>
        <v>Dr. Abdul Wadud Nafis, M.E.I.</v>
      </c>
      <c r="O121" s="394" t="str">
        <f t="shared" si="21"/>
        <v>Dr. Moch. Chotib, MM.</v>
      </c>
      <c r="P121" s="388">
        <f t="shared" si="22"/>
        <v>225000</v>
      </c>
      <c r="Q121" s="413">
        <f t="shared" si="23"/>
        <v>7</v>
      </c>
      <c r="R121" s="387"/>
      <c r="S121" s="387"/>
      <c r="T121" s="387"/>
      <c r="U121" s="414">
        <f t="shared" si="24"/>
        <v>1575000</v>
      </c>
    </row>
    <row r="122" spans="1:23">
      <c r="A122" s="350"/>
      <c r="B122" s="351"/>
      <c r="C122" s="311"/>
      <c r="D122" s="311"/>
      <c r="E122" s="311"/>
      <c r="F122" s="352"/>
      <c r="G122" s="353" t="s">
        <v>122</v>
      </c>
      <c r="H122" s="354">
        <v>65</v>
      </c>
      <c r="I122" s="385" t="str">
        <f t="shared" si="15"/>
        <v>Lembaga Keuangan Syariah</v>
      </c>
      <c r="J122" s="385" t="str">
        <f t="shared" si="16"/>
        <v>ES - 2C</v>
      </c>
      <c r="K122" t="str">
        <f t="shared" si="17"/>
        <v>Sabtu</v>
      </c>
      <c r="L122" s="385" t="str">
        <f t="shared" si="18"/>
        <v>13.30 - 15.30</v>
      </c>
      <c r="M122" s="385" t="str">
        <f t="shared" si="19"/>
        <v>RU24</v>
      </c>
      <c r="N122" s="389" t="str">
        <f t="shared" si="20"/>
        <v>Dr. Abdul Wadud Nafis, M.E.I.</v>
      </c>
      <c r="O122" s="394" t="str">
        <f t="shared" si="21"/>
        <v>Dr. Moch. Chotib, MM.</v>
      </c>
      <c r="P122" s="388">
        <f t="shared" si="22"/>
        <v>225000</v>
      </c>
      <c r="Q122" s="413">
        <f t="shared" si="23"/>
        <v>7</v>
      </c>
      <c r="R122" s="387"/>
      <c r="S122" s="387"/>
      <c r="T122" s="387"/>
      <c r="U122" s="414">
        <f t="shared" si="24"/>
        <v>1575000</v>
      </c>
    </row>
    <row r="123" spans="1:23" ht="15.75" customHeight="1">
      <c r="A123" s="344">
        <v>22</v>
      </c>
      <c r="B123" s="345" t="s">
        <v>427</v>
      </c>
      <c r="C123" s="346">
        <v>4</v>
      </c>
      <c r="D123" s="346">
        <f>COUNTIF(DDUA,B123)</f>
        <v>1</v>
      </c>
      <c r="E123" s="365">
        <f>COUNTIF(JADWAL!$L$1:$L$89,'REKAP (2)'!B123)</f>
        <v>0</v>
      </c>
      <c r="F123" s="347">
        <f>SUM(C123:E123)</f>
        <v>5</v>
      </c>
      <c r="G123" s="348" t="s">
        <v>122</v>
      </c>
      <c r="H123" s="354">
        <v>2</v>
      </c>
      <c r="I123" s="381" t="str">
        <f t="shared" si="15"/>
        <v>Manajemen Kurikulum dan Pembelajaran</v>
      </c>
      <c r="J123" s="381" t="str">
        <f t="shared" si="16"/>
        <v>MPI - 2A</v>
      </c>
      <c r="K123" t="str">
        <f t="shared" si="17"/>
        <v>Selasa</v>
      </c>
      <c r="L123" s="784" t="str">
        <f t="shared" si="18"/>
        <v>15.45 - 17.45</v>
      </c>
      <c r="M123" s="381" t="str">
        <f t="shared" si="19"/>
        <v>R16</v>
      </c>
      <c r="N123" s="382" t="str">
        <f t="shared" si="20"/>
        <v>Prof. Dr. Hj. Titiek Rohanah Hidayati, M.Pd.</v>
      </c>
      <c r="O123" s="383" t="str">
        <f t="shared" si="21"/>
        <v>Dr. H. Hadi Purnomo, M.Pd.</v>
      </c>
      <c r="P123" s="384">
        <f t="shared" si="22"/>
        <v>225000</v>
      </c>
      <c r="Q123" s="409">
        <f t="shared" si="23"/>
        <v>7</v>
      </c>
      <c r="R123" s="383"/>
      <c r="S123" s="383"/>
      <c r="T123" s="383"/>
      <c r="U123" s="410">
        <f t="shared" si="24"/>
        <v>1575000</v>
      </c>
      <c r="V123" s="411">
        <f>SUM(U123:U127)</f>
        <v>7875000</v>
      </c>
      <c r="W123" s="411"/>
    </row>
    <row r="124" spans="1:23">
      <c r="A124" s="350"/>
      <c r="B124" s="351"/>
      <c r="C124" s="311"/>
      <c r="D124" s="311"/>
      <c r="E124" s="311"/>
      <c r="F124" s="352"/>
      <c r="G124" s="353" t="s">
        <v>122</v>
      </c>
      <c r="H124" s="354">
        <v>10</v>
      </c>
      <c r="I124" s="385" t="str">
        <f t="shared" si="15"/>
        <v>Manajemen Kurikulum dan Pembelajaran</v>
      </c>
      <c r="J124" s="385" t="str">
        <f t="shared" si="16"/>
        <v>MPI - 2B</v>
      </c>
      <c r="K124" t="str">
        <f t="shared" si="17"/>
        <v>Sabtu</v>
      </c>
      <c r="L124" s="385" t="str">
        <f t="shared" si="18"/>
        <v>10.00 - 12.00</v>
      </c>
      <c r="M124" s="385" t="str">
        <f t="shared" si="19"/>
        <v>R11</v>
      </c>
      <c r="N124" s="386" t="str">
        <f t="shared" si="20"/>
        <v>Prof. Dr. Hj. Titiek Rohanah Hidayati, M.Pd.</v>
      </c>
      <c r="O124" s="387" t="str">
        <f t="shared" si="21"/>
        <v>H. Moch. Imam Machfudi, S.S, M.Pd., Ph.D.</v>
      </c>
      <c r="P124" s="388">
        <f t="shared" si="22"/>
        <v>225000</v>
      </c>
      <c r="Q124" s="413">
        <f t="shared" si="23"/>
        <v>7</v>
      </c>
      <c r="R124" s="387"/>
      <c r="S124" s="387"/>
      <c r="T124" s="387"/>
      <c r="U124" s="414">
        <f t="shared" si="24"/>
        <v>1575000</v>
      </c>
    </row>
    <row r="125" spans="1:23">
      <c r="A125" s="350"/>
      <c r="B125" s="351"/>
      <c r="C125" s="311"/>
      <c r="D125" s="311"/>
      <c r="E125" s="311"/>
      <c r="F125" s="352"/>
      <c r="G125" s="353" t="s">
        <v>122</v>
      </c>
      <c r="H125" s="354">
        <v>21</v>
      </c>
      <c r="I125" s="385" t="str">
        <f t="shared" si="15"/>
        <v>Pengembangan Kurikulum PAI</v>
      </c>
      <c r="J125" s="385" t="str">
        <f t="shared" ref="J125" si="25">(IFERROR(VLOOKUP(H125,JADWAL,2,FALSE),"  "))</f>
        <v>PAI - 2A</v>
      </c>
      <c r="K125" t="str">
        <f t="shared" ref="K125" si="26">(IFERROR(VLOOKUP(H125,JADWAL,9,FALSE),"  "))</f>
        <v>Rabu</v>
      </c>
      <c r="L125" s="786" t="str">
        <f t="shared" ref="L125" si="27">(IFERROR(VLOOKUP(H125,JADWAL,10,FALSE),"  "))</f>
        <v>13:30 - 15:30</v>
      </c>
      <c r="M125" s="385" t="str">
        <f t="shared" ref="M125" si="28">(IFERROR(VLOOKUP(H125,JADWAL,11,FALSE),"  "))</f>
        <v>R15</v>
      </c>
      <c r="N125" s="386" t="str">
        <f t="shared" ref="N125" si="29">(IFERROR(VLOOKUP(H125,JADWAL,6,FALSE),"  "))</f>
        <v>Prof. Dr. Hj. Titiek Rohanah Hidayati, M.Pd.</v>
      </c>
      <c r="O125" s="387" t="str">
        <f t="shared" ref="O125" si="30">(IFERROR(VLOOKUP(H125,JADWAL,7,FALSE),"  "))</f>
        <v>Dr. Hj. Mukni’ah, M.Pd.I.</v>
      </c>
      <c r="P125" s="388">
        <f t="shared" ref="P125" si="31">VLOOKUP(G125,Trf,3,FALSE)</f>
        <v>225000</v>
      </c>
      <c r="Q125" s="413">
        <f t="shared" si="23"/>
        <v>7</v>
      </c>
      <c r="R125" s="387"/>
      <c r="S125" s="387"/>
      <c r="T125" s="387"/>
      <c r="U125" s="414">
        <f t="shared" ref="U125" si="32">(P125*Q125)+((R125+S125)*T125)</f>
        <v>1575000</v>
      </c>
    </row>
    <row r="126" spans="1:23">
      <c r="A126" s="350"/>
      <c r="B126" s="351"/>
      <c r="C126" s="311"/>
      <c r="D126" s="311"/>
      <c r="E126" s="311"/>
      <c r="F126" s="352"/>
      <c r="G126" s="353" t="s">
        <v>122</v>
      </c>
      <c r="H126" s="354">
        <v>29</v>
      </c>
      <c r="I126" s="385" t="str">
        <f t="shared" si="15"/>
        <v>Pengembangan Kurikulum PAI</v>
      </c>
      <c r="J126" s="385" t="str">
        <f t="shared" si="16"/>
        <v>PAI - 2B</v>
      </c>
      <c r="K126" t="str">
        <f t="shared" si="17"/>
        <v>Sabtu</v>
      </c>
      <c r="L126" s="786" t="str">
        <f t="shared" si="18"/>
        <v>10:15 - 12:15</v>
      </c>
      <c r="M126" s="385" t="str">
        <f t="shared" si="19"/>
        <v>R14</v>
      </c>
      <c r="N126" s="386" t="str">
        <f t="shared" si="20"/>
        <v>Prof. Dr. Hj. Titiek Rohanah Hidayati, M.Pd.</v>
      </c>
      <c r="O126" s="387" t="str">
        <f t="shared" si="21"/>
        <v>Dr. Dyah Nawangsari, M.Ag.</v>
      </c>
      <c r="P126" s="388">
        <f t="shared" si="22"/>
        <v>225000</v>
      </c>
      <c r="Q126" s="413">
        <f t="shared" si="23"/>
        <v>7</v>
      </c>
      <c r="R126" s="387"/>
      <c r="S126" s="387"/>
      <c r="T126" s="387"/>
      <c r="U126" s="414">
        <f t="shared" si="24"/>
        <v>1575000</v>
      </c>
    </row>
    <row r="127" spans="1:23">
      <c r="A127" s="350"/>
      <c r="B127" s="351"/>
      <c r="C127" s="311"/>
      <c r="D127" s="311"/>
      <c r="E127" s="311"/>
      <c r="F127" s="352"/>
      <c r="G127" s="353" t="s">
        <v>122</v>
      </c>
      <c r="H127" s="364">
        <v>89</v>
      </c>
      <c r="I127" s="385" t="str">
        <f t="shared" si="15"/>
        <v>Manajemen Kurikulum Pendidikan Islam</v>
      </c>
      <c r="J127" s="385" t="str">
        <f t="shared" si="16"/>
        <v>MPI3 - 2A</v>
      </c>
      <c r="K127" t="str">
        <f t="shared" si="17"/>
        <v>Sabtu</v>
      </c>
      <c r="L127" s="786" t="str">
        <f t="shared" si="18"/>
        <v>10.00 - 12.00</v>
      </c>
      <c r="M127" s="385" t="str">
        <f t="shared" si="19"/>
        <v>RS3 - 2</v>
      </c>
      <c r="N127" s="389" t="str">
        <f t="shared" si="20"/>
        <v>Prof. Dr. H. Moh. Khusnuridlo, M.Pd.</v>
      </c>
      <c r="O127" s="394" t="str">
        <f t="shared" si="21"/>
        <v>Prof. Dr. Hj. Titiek Rohanah Hidayati, M.Pd.</v>
      </c>
      <c r="P127" s="388">
        <f t="shared" si="22"/>
        <v>225000</v>
      </c>
      <c r="Q127" s="413">
        <f t="shared" si="23"/>
        <v>7</v>
      </c>
      <c r="R127" s="387"/>
      <c r="S127" s="387"/>
      <c r="T127" s="387"/>
      <c r="U127" s="414">
        <f t="shared" si="24"/>
        <v>1575000</v>
      </c>
    </row>
    <row r="128" spans="1:23">
      <c r="A128" s="344">
        <v>23</v>
      </c>
      <c r="B128" s="345" t="s">
        <v>345</v>
      </c>
      <c r="C128" s="346">
        <f>COUNTIF(DSATU,B128)</f>
        <v>0</v>
      </c>
      <c r="D128" s="346">
        <f>COUNTIF(DDUA,B128)</f>
        <v>2</v>
      </c>
      <c r="E128" s="365">
        <f>COUNTIF(JADWAL!$L$1:$L$89,'REKAP (2)'!B128)</f>
        <v>0</v>
      </c>
      <c r="F128" s="347">
        <f>SUM(C128:E128)</f>
        <v>2</v>
      </c>
      <c r="G128" s="348" t="s">
        <v>122</v>
      </c>
      <c r="H128" s="349">
        <v>67</v>
      </c>
      <c r="I128" s="381" t="str">
        <f t="shared" si="15"/>
        <v>Studi Al - Quran</v>
      </c>
      <c r="J128" s="381" t="str">
        <f t="shared" si="16"/>
        <v>KPI - 2</v>
      </c>
      <c r="K128" t="str">
        <f t="shared" si="17"/>
        <v>JUMAT</v>
      </c>
      <c r="L128" s="784" t="str">
        <f t="shared" si="18"/>
        <v>15.45 - 17.45</v>
      </c>
      <c r="M128" s="381" t="str">
        <f t="shared" si="19"/>
        <v>R24</v>
      </c>
      <c r="N128" s="399" t="str">
        <f t="shared" si="20"/>
        <v>Dr. Syafruddin Edi Wibowo, M.Ag.</v>
      </c>
      <c r="O128" s="400" t="str">
        <f t="shared" si="21"/>
        <v>Dr. H. Faisol Nasar bin Madi, MA.</v>
      </c>
      <c r="P128" s="384">
        <f t="shared" si="22"/>
        <v>225000</v>
      </c>
      <c r="Q128" s="409">
        <f t="shared" si="23"/>
        <v>7</v>
      </c>
      <c r="R128" s="383"/>
      <c r="S128" s="383"/>
      <c r="T128" s="383"/>
      <c r="U128" s="410">
        <f t="shared" si="24"/>
        <v>1575000</v>
      </c>
      <c r="V128" s="411">
        <f>SUM(U128:U131)</f>
        <v>6300000</v>
      </c>
      <c r="W128" s="411"/>
    </row>
    <row r="129" spans="1:23">
      <c r="A129" s="350"/>
      <c r="B129" s="351"/>
      <c r="C129" s="311"/>
      <c r="D129" s="311"/>
      <c r="E129" s="311"/>
      <c r="F129" s="352"/>
      <c r="G129" s="353" t="s">
        <v>122</v>
      </c>
      <c r="H129" s="354">
        <v>81</v>
      </c>
      <c r="I129" s="385" t="str">
        <f t="shared" si="15"/>
        <v>Dirosatul Ahadits/Studi Hadits</v>
      </c>
      <c r="J129" s="385" t="str">
        <f t="shared" si="16"/>
        <v>PBA - 2</v>
      </c>
      <c r="K129" t="str">
        <f t="shared" si="17"/>
        <v>Jumat</v>
      </c>
      <c r="L129" s="786" t="str">
        <f t="shared" si="18"/>
        <v>18.30 - 20.30</v>
      </c>
      <c r="M129" s="385" t="str">
        <f t="shared" si="19"/>
        <v>RU21</v>
      </c>
      <c r="N129" s="389" t="str">
        <f t="shared" si="20"/>
        <v>Dr. H. Rafid Abbas, MA.</v>
      </c>
      <c r="O129" s="394" t="str">
        <f t="shared" si="21"/>
        <v>Dr. H. Faisol Nasar Bin Madi, MA.</v>
      </c>
      <c r="P129" s="388">
        <f t="shared" si="22"/>
        <v>225000</v>
      </c>
      <c r="Q129" s="413">
        <f t="shared" si="23"/>
        <v>7</v>
      </c>
      <c r="R129" s="387"/>
      <c r="S129" s="387"/>
      <c r="T129" s="387"/>
      <c r="U129" s="414">
        <f t="shared" si="24"/>
        <v>1575000</v>
      </c>
    </row>
    <row r="130" spans="1:23">
      <c r="A130" s="350"/>
      <c r="B130" s="351"/>
      <c r="C130" s="311"/>
      <c r="D130" s="311"/>
      <c r="E130" s="311"/>
      <c r="F130" s="352"/>
      <c r="G130" s="353" t="s">
        <v>122</v>
      </c>
      <c r="H130" s="354"/>
      <c r="I130" s="385" t="str">
        <f t="shared" si="15"/>
        <v/>
      </c>
      <c r="J130" s="385" t="str">
        <f t="shared" si="16"/>
        <v/>
      </c>
      <c r="K130" t="str">
        <f t="shared" si="17"/>
        <v/>
      </c>
      <c r="L130" s="385" t="str">
        <f t="shared" si="18"/>
        <v/>
      </c>
      <c r="M130" s="385" t="str">
        <f t="shared" si="19"/>
        <v/>
      </c>
      <c r="N130" s="389" t="str">
        <f t="shared" si="20"/>
        <v/>
      </c>
      <c r="O130" s="387" t="str">
        <f t="shared" si="21"/>
        <v/>
      </c>
      <c r="P130" s="388">
        <f t="shared" si="22"/>
        <v>225000</v>
      </c>
      <c r="Q130" s="413">
        <f t="shared" si="23"/>
        <v>7</v>
      </c>
      <c r="R130" s="387"/>
      <c r="S130" s="387"/>
      <c r="T130" s="387"/>
      <c r="U130" s="414">
        <f t="shared" si="24"/>
        <v>1575000</v>
      </c>
    </row>
    <row r="131" spans="1:23">
      <c r="A131" s="359"/>
      <c r="B131" s="360"/>
      <c r="C131" s="361"/>
      <c r="D131" s="361"/>
      <c r="E131" s="361"/>
      <c r="F131" s="362"/>
      <c r="G131" s="363" t="s">
        <v>122</v>
      </c>
      <c r="H131" s="364"/>
      <c r="I131" s="395" t="str">
        <f t="shared" ref="I131:I193" si="33">(IFERROR(VLOOKUP(H131,JADWAL,4,FALSE),"  "))</f>
        <v/>
      </c>
      <c r="J131" s="395" t="str">
        <f t="shared" ref="J131:J193" si="34">(IFERROR(VLOOKUP(H131,JADWAL,2,FALSE),"  "))</f>
        <v/>
      </c>
      <c r="K131" t="str">
        <f t="shared" ref="K131:K193" si="35">(IFERROR(VLOOKUP(H131,JADWAL,9,FALSE),"  "))</f>
        <v/>
      </c>
      <c r="L131" s="395" t="str">
        <f t="shared" ref="L131:L193" si="36">(IFERROR(VLOOKUP(H131,JADWAL,10,FALSE),"  "))</f>
        <v/>
      </c>
      <c r="M131" s="395" t="str">
        <f t="shared" ref="M131:M193" si="37">(IFERROR(VLOOKUP(H131,JADWAL,11,FALSE),"  "))</f>
        <v/>
      </c>
      <c r="N131" s="402" t="str">
        <f t="shared" ref="N131:N193" si="38">(IFERROR(VLOOKUP(H131,JADWAL,6,FALSE),"  "))</f>
        <v/>
      </c>
      <c r="O131" s="397" t="s">
        <v>428</v>
      </c>
      <c r="P131" s="398">
        <f t="shared" si="22"/>
        <v>225000</v>
      </c>
      <c r="Q131" s="418">
        <f t="shared" si="23"/>
        <v>7</v>
      </c>
      <c r="R131" s="397"/>
      <c r="S131" s="397"/>
      <c r="T131" s="397"/>
      <c r="U131" s="419">
        <f t="shared" si="24"/>
        <v>1575000</v>
      </c>
    </row>
    <row r="132" spans="1:23">
      <c r="A132" s="344">
        <v>24</v>
      </c>
      <c r="B132" s="345" t="s">
        <v>346</v>
      </c>
      <c r="C132" s="346">
        <f>COUNTIF(DSATU,B132)</f>
        <v>3</v>
      </c>
      <c r="D132" s="346">
        <v>0</v>
      </c>
      <c r="E132" s="365">
        <v>0</v>
      </c>
      <c r="F132" s="347">
        <f>SUM(C132:E132)</f>
        <v>3</v>
      </c>
      <c r="G132" s="348" t="s">
        <v>122</v>
      </c>
      <c r="H132" s="349">
        <v>51</v>
      </c>
      <c r="I132" s="381" t="str">
        <f t="shared" si="33"/>
        <v>Lembaga Keuangan Syariah</v>
      </c>
      <c r="J132" s="381" t="str">
        <f t="shared" si="34"/>
        <v>ES - 2A</v>
      </c>
      <c r="K132" s="381" t="str">
        <f t="shared" si="35"/>
        <v>Sabtu</v>
      </c>
      <c r="L132" s="784" t="str">
        <f t="shared" si="36"/>
        <v>08.00 - 10.00</v>
      </c>
      <c r="M132" s="381" t="str">
        <f t="shared" si="37"/>
        <v>R15</v>
      </c>
      <c r="N132" s="382" t="str">
        <f t="shared" si="38"/>
        <v>Dr. Abdul Wadud Nafis, M.E.I.</v>
      </c>
      <c r="O132" t="s">
        <v>343</v>
      </c>
      <c r="P132" s="384">
        <f t="shared" ref="P132:P197" si="39">VLOOKUP(G132,Trf,3,FALSE)</f>
        <v>225000</v>
      </c>
      <c r="Q132" s="409">
        <f t="shared" si="23"/>
        <v>7</v>
      </c>
      <c r="R132" s="383"/>
      <c r="S132" s="383"/>
      <c r="T132" s="383"/>
      <c r="U132" s="410">
        <f t="shared" si="24"/>
        <v>1575000</v>
      </c>
      <c r="V132" s="411">
        <f>SUM(U132:U135)</f>
        <v>6300000</v>
      </c>
      <c r="W132" s="411"/>
    </row>
    <row r="133" spans="1:23">
      <c r="A133" s="350"/>
      <c r="B133" s="351"/>
      <c r="C133" s="311"/>
      <c r="D133" s="311"/>
      <c r="E133" s="331"/>
      <c r="F133" s="357"/>
      <c r="G133" s="353" t="s">
        <v>122</v>
      </c>
      <c r="H133" s="354">
        <v>58</v>
      </c>
      <c r="I133" s="385" t="str">
        <f t="shared" si="33"/>
        <v>Lembaga Keuangan Syariah</v>
      </c>
      <c r="J133" s="385" t="str">
        <f t="shared" si="34"/>
        <v>ES - 2B</v>
      </c>
      <c r="K133" s="385" t="str">
        <f t="shared" si="35"/>
        <v>Sabtu</v>
      </c>
      <c r="L133" s="385" t="str">
        <f t="shared" si="36"/>
        <v>10.15 - 12.15</v>
      </c>
      <c r="M133" s="385" t="str">
        <f t="shared" si="37"/>
        <v>RU23</v>
      </c>
      <c r="N133" s="386" t="str">
        <f t="shared" si="38"/>
        <v>Dr. Abdul Wadud Nafis, M.E.I.</v>
      </c>
      <c r="O133" t="s">
        <v>343</v>
      </c>
      <c r="P133" s="388">
        <f t="shared" si="39"/>
        <v>225000</v>
      </c>
      <c r="Q133" s="413">
        <f t="shared" ref="Q133:Q198" si="40">$Q$3</f>
        <v>7</v>
      </c>
      <c r="R133" s="387"/>
      <c r="S133" s="387"/>
      <c r="T133" s="387"/>
      <c r="U133" s="414">
        <f t="shared" ref="U133:U198" si="41">(P133*Q133)+((R133+S133)*T133)</f>
        <v>1575000</v>
      </c>
    </row>
    <row r="134" spans="1:23">
      <c r="A134" s="350"/>
      <c r="B134" s="351"/>
      <c r="C134" s="311"/>
      <c r="D134" s="311"/>
      <c r="E134" s="443"/>
      <c r="F134" s="444"/>
      <c r="G134" s="353" t="s">
        <v>122</v>
      </c>
      <c r="H134" s="354">
        <v>65</v>
      </c>
      <c r="I134" s="385" t="str">
        <f t="shared" si="33"/>
        <v>Lembaga Keuangan Syariah</v>
      </c>
      <c r="J134" s="385" t="str">
        <f t="shared" si="34"/>
        <v>ES - 2C</v>
      </c>
      <c r="K134" s="385" t="str">
        <f t="shared" si="35"/>
        <v>Sabtu</v>
      </c>
      <c r="L134" s="385" t="str">
        <f t="shared" si="36"/>
        <v>13.30 - 15.30</v>
      </c>
      <c r="M134" s="385" t="str">
        <f t="shared" si="37"/>
        <v>RU24</v>
      </c>
      <c r="N134" s="386" t="str">
        <f t="shared" si="38"/>
        <v>Dr. Abdul Wadud Nafis, M.E.I.</v>
      </c>
      <c r="O134" t="s">
        <v>343</v>
      </c>
      <c r="P134" s="388">
        <f t="shared" si="39"/>
        <v>225000</v>
      </c>
      <c r="Q134" s="413">
        <f t="shared" si="40"/>
        <v>7</v>
      </c>
      <c r="R134" s="387"/>
      <c r="S134" s="387"/>
      <c r="T134" s="387"/>
      <c r="U134" s="414">
        <f t="shared" si="41"/>
        <v>1575000</v>
      </c>
    </row>
    <row r="135" spans="1:23">
      <c r="A135" s="355"/>
      <c r="B135" s="356"/>
      <c r="C135" s="331"/>
      <c r="D135" s="331"/>
      <c r="E135" s="443"/>
      <c r="F135" s="444"/>
      <c r="G135" s="353" t="s">
        <v>122</v>
      </c>
      <c r="H135" s="358"/>
      <c r="I135" s="390" t="str">
        <f t="shared" si="33"/>
        <v/>
      </c>
      <c r="J135" s="390" t="str">
        <f t="shared" si="34"/>
        <v/>
      </c>
      <c r="K135" s="390" t="str">
        <f t="shared" si="35"/>
        <v/>
      </c>
      <c r="L135" s="390" t="str">
        <f t="shared" si="36"/>
        <v/>
      </c>
      <c r="M135" s="390" t="str">
        <f t="shared" si="37"/>
        <v/>
      </c>
      <c r="N135" s="391" t="str">
        <f t="shared" si="38"/>
        <v/>
      </c>
      <c r="O135" t="s">
        <v>428</v>
      </c>
      <c r="P135" s="393">
        <f t="shared" si="39"/>
        <v>225000</v>
      </c>
      <c r="Q135" s="416">
        <f t="shared" si="40"/>
        <v>7</v>
      </c>
      <c r="R135" s="392"/>
      <c r="S135" s="392"/>
      <c r="T135" s="392"/>
      <c r="U135" s="417">
        <f t="shared" si="41"/>
        <v>1575000</v>
      </c>
    </row>
    <row r="136" spans="1:23">
      <c r="A136" s="344">
        <v>25</v>
      </c>
      <c r="B136" s="345" t="s">
        <v>168</v>
      </c>
      <c r="C136" s="346">
        <f>COUNTIF(DSATU,B136)</f>
        <v>1</v>
      </c>
      <c r="D136" s="346">
        <f>COUNTIF(DDUA,B136)</f>
        <v>1</v>
      </c>
      <c r="E136" s="365">
        <f>COUNTIF(JADWAL!$L$1:$L$89,'REKAP (2)'!B136)</f>
        <v>0</v>
      </c>
      <c r="F136" s="347">
        <f>SUM(C136:E136)</f>
        <v>2</v>
      </c>
      <c r="G136" s="348" t="s">
        <v>122</v>
      </c>
      <c r="H136" s="349">
        <v>24</v>
      </c>
      <c r="I136" s="381" t="str">
        <f t="shared" si="33"/>
        <v>Metodologi Penelitian Pendidikan Agama Islam</v>
      </c>
      <c r="J136" s="381" t="str">
        <f t="shared" si="34"/>
        <v>PAI - 2A</v>
      </c>
      <c r="K136" s="381" t="str">
        <f t="shared" si="35"/>
        <v>Kamis</v>
      </c>
      <c r="L136" s="784" t="str">
        <f t="shared" si="36"/>
        <v>15:45 - 17:45</v>
      </c>
      <c r="M136" s="381" t="str">
        <f t="shared" si="37"/>
        <v>R15</v>
      </c>
      <c r="N136" s="399" t="str">
        <f t="shared" si="38"/>
        <v>Dr. H. Ubaidillah, M.Ag.</v>
      </c>
      <c r="O136" t="s">
        <v>360</v>
      </c>
      <c r="P136" s="384">
        <f t="shared" si="39"/>
        <v>225000</v>
      </c>
      <c r="Q136" s="409">
        <f t="shared" si="40"/>
        <v>7</v>
      </c>
      <c r="R136" s="383"/>
      <c r="S136" s="383"/>
      <c r="T136" s="383"/>
      <c r="U136" s="410">
        <f t="shared" si="41"/>
        <v>1575000</v>
      </c>
      <c r="V136" s="411">
        <f>SUM(U136:U139)</f>
        <v>6300000</v>
      </c>
      <c r="W136" s="411"/>
    </row>
    <row r="137" spans="1:23">
      <c r="A137" s="350"/>
      <c r="B137" s="351"/>
      <c r="C137" s="311"/>
      <c r="D137" s="311"/>
      <c r="E137" s="311"/>
      <c r="F137" s="352"/>
      <c r="G137" s="353" t="s">
        <v>122</v>
      </c>
      <c r="H137" s="354">
        <v>27</v>
      </c>
      <c r="I137" s="385" t="str">
        <f t="shared" si="33"/>
        <v>Metodologi Penelitian Pendidikan Agama Islam</v>
      </c>
      <c r="J137" s="385" t="str">
        <f t="shared" si="34"/>
        <v>PAI - 2B</v>
      </c>
      <c r="K137" s="385" t="str">
        <f t="shared" si="35"/>
        <v>Jumat</v>
      </c>
      <c r="L137" s="786" t="str">
        <f t="shared" si="36"/>
        <v>18:30 - 20:30</v>
      </c>
      <c r="M137" s="385" t="str">
        <f t="shared" si="37"/>
        <v>R14</v>
      </c>
      <c r="N137" s="389" t="str">
        <f t="shared" si="38"/>
        <v>Dr. M. Khusna Amal, S.Ag., Msi.</v>
      </c>
      <c r="O137" t="s">
        <v>168</v>
      </c>
      <c r="P137" s="388">
        <f t="shared" si="39"/>
        <v>225000</v>
      </c>
      <c r="Q137" s="413">
        <f t="shared" si="40"/>
        <v>7</v>
      </c>
      <c r="R137" s="387"/>
      <c r="S137" s="387"/>
      <c r="T137" s="387"/>
      <c r="U137" s="414">
        <f t="shared" si="41"/>
        <v>1575000</v>
      </c>
    </row>
    <row r="138" spans="1:23">
      <c r="A138" s="350"/>
      <c r="B138" s="351"/>
      <c r="C138" s="311"/>
      <c r="D138" s="311"/>
      <c r="E138" s="311"/>
      <c r="F138" s="352"/>
      <c r="G138" s="353" t="s">
        <v>122</v>
      </c>
      <c r="H138" s="354"/>
      <c r="I138" s="385" t="str">
        <f t="shared" si="33"/>
        <v/>
      </c>
      <c r="J138" s="385" t="str">
        <f t="shared" si="34"/>
        <v/>
      </c>
      <c r="K138" s="385" t="str">
        <f t="shared" si="35"/>
        <v/>
      </c>
      <c r="L138" s="385" t="str">
        <f t="shared" si="36"/>
        <v/>
      </c>
      <c r="M138" s="385" t="str">
        <f t="shared" si="37"/>
        <v/>
      </c>
      <c r="N138" s="389" t="str">
        <f t="shared" si="38"/>
        <v/>
      </c>
      <c r="O138" t="s">
        <v>428</v>
      </c>
      <c r="P138" s="388">
        <f t="shared" ref="P138" si="42">VLOOKUP(G138,Trf,3,FALSE)</f>
        <v>225000</v>
      </c>
      <c r="Q138" s="413">
        <f t="shared" si="40"/>
        <v>7</v>
      </c>
      <c r="R138" s="387"/>
      <c r="S138" s="387"/>
      <c r="T138" s="387"/>
      <c r="U138" s="414">
        <f t="shared" ref="U138" si="43">(P138*Q138)+((R138+S138)*T138)</f>
        <v>1575000</v>
      </c>
    </row>
    <row r="139" spans="1:23">
      <c r="A139" s="350"/>
      <c r="B139" s="351"/>
      <c r="C139" s="311"/>
      <c r="D139" s="311"/>
      <c r="E139" s="311"/>
      <c r="F139" s="352"/>
      <c r="G139" s="353" t="s">
        <v>122</v>
      </c>
      <c r="H139" s="354"/>
      <c r="I139" s="385" t="str">
        <f t="shared" si="33"/>
        <v/>
      </c>
      <c r="J139" s="385" t="str">
        <f t="shared" si="34"/>
        <v/>
      </c>
      <c r="K139" s="385" t="str">
        <f t="shared" si="35"/>
        <v/>
      </c>
      <c r="L139" s="385" t="str">
        <f t="shared" si="36"/>
        <v/>
      </c>
      <c r="M139" s="385" t="str">
        <f t="shared" si="37"/>
        <v/>
      </c>
      <c r="N139" s="389" t="str">
        <f t="shared" si="38"/>
        <v/>
      </c>
      <c r="O139" t="s">
        <v>428</v>
      </c>
      <c r="P139" s="388">
        <f t="shared" si="39"/>
        <v>225000</v>
      </c>
      <c r="Q139" s="413">
        <f t="shared" si="40"/>
        <v>7</v>
      </c>
      <c r="R139" s="387"/>
      <c r="S139" s="387"/>
      <c r="T139" s="387"/>
      <c r="U139" s="414">
        <f t="shared" si="41"/>
        <v>1575000</v>
      </c>
    </row>
    <row r="140" spans="1:23">
      <c r="A140" s="344">
        <v>26</v>
      </c>
      <c r="B140" s="345" t="s">
        <v>352</v>
      </c>
      <c r="C140" s="346">
        <f>COUNTIF(DSATU,B140)</f>
        <v>0</v>
      </c>
      <c r="D140" s="346">
        <f>COUNTIF(DDUA,B140)</f>
        <v>2</v>
      </c>
      <c r="E140" s="365">
        <f>COUNTIF(JADWAL!$L$1:$L$89,'REKAP (2)'!B140)</f>
        <v>0</v>
      </c>
      <c r="F140" s="347">
        <f>SUM(C140:E140)</f>
        <v>2</v>
      </c>
      <c r="G140" s="348" t="s">
        <v>122</v>
      </c>
      <c r="H140" s="349">
        <v>38</v>
      </c>
      <c r="I140" s="381" t="str">
        <f t="shared" si="33"/>
        <v>SEJARAH SOSIAL PEMIKIRAN HUKUM ISLAM</v>
      </c>
      <c r="J140" s="381" t="str">
        <f t="shared" si="34"/>
        <v>HK - 2A</v>
      </c>
      <c r="K140" s="381" t="str">
        <f t="shared" si="35"/>
        <v>Jumat</v>
      </c>
      <c r="L140" s="784" t="str">
        <f t="shared" si="36"/>
        <v>15.45 - 17.45</v>
      </c>
      <c r="M140" s="381" t="str">
        <f t="shared" si="37"/>
        <v>R16</v>
      </c>
      <c r="N140" s="399" t="str">
        <f t="shared" si="38"/>
        <v>Dr. Ishaq, M.Ag.</v>
      </c>
      <c r="O140" t="s">
        <v>352</v>
      </c>
      <c r="P140" s="384">
        <f t="shared" si="39"/>
        <v>225000</v>
      </c>
      <c r="Q140" s="409">
        <f t="shared" si="40"/>
        <v>7</v>
      </c>
      <c r="R140" s="383"/>
      <c r="S140" s="383"/>
      <c r="T140" s="383"/>
      <c r="U140" s="410">
        <f t="shared" si="41"/>
        <v>1575000</v>
      </c>
      <c r="V140" s="411">
        <f>SUM(U140:U143)</f>
        <v>6300000</v>
      </c>
      <c r="W140" s="411"/>
    </row>
    <row r="141" spans="1:23">
      <c r="A141" s="350"/>
      <c r="B141" s="351"/>
      <c r="C141" s="311"/>
      <c r="D141" s="311"/>
      <c r="E141" s="311"/>
      <c r="F141" s="352"/>
      <c r="G141" s="353" t="s">
        <v>122</v>
      </c>
      <c r="H141" s="354">
        <v>46</v>
      </c>
      <c r="I141" s="385" t="str">
        <f t="shared" si="33"/>
        <v>SEJARAH SOSIAL PEMIKIRAN HUKUM ISLAM</v>
      </c>
      <c r="J141" s="385" t="str">
        <f t="shared" si="34"/>
        <v>HK - 2B</v>
      </c>
      <c r="K141" s="385" t="str">
        <f t="shared" si="35"/>
        <v>Sabtu</v>
      </c>
      <c r="L141" s="786" t="str">
        <f t="shared" si="36"/>
        <v>10.15 - 12.15</v>
      </c>
      <c r="M141" s="385" t="str">
        <f t="shared" si="37"/>
        <v>RU22</v>
      </c>
      <c r="N141" s="389" t="str">
        <f t="shared" si="38"/>
        <v>Dr. Ishaq, M.Ag.</v>
      </c>
      <c r="O141" t="s">
        <v>352</v>
      </c>
      <c r="P141" s="388">
        <f t="shared" si="39"/>
        <v>225000</v>
      </c>
      <c r="Q141" s="413">
        <f t="shared" si="40"/>
        <v>7</v>
      </c>
      <c r="R141" s="387"/>
      <c r="S141" s="387"/>
      <c r="T141" s="387"/>
      <c r="U141" s="414">
        <f t="shared" si="41"/>
        <v>1575000</v>
      </c>
    </row>
    <row r="142" spans="1:23">
      <c r="A142" s="350"/>
      <c r="B142" s="351"/>
      <c r="C142" s="311"/>
      <c r="D142" s="311"/>
      <c r="E142" s="311"/>
      <c r="F142" s="352"/>
      <c r="G142" s="353" t="s">
        <v>122</v>
      </c>
      <c r="H142" s="354"/>
      <c r="I142" s="385" t="str">
        <f t="shared" si="33"/>
        <v/>
      </c>
      <c r="J142" s="385" t="str">
        <f t="shared" si="34"/>
        <v/>
      </c>
      <c r="K142" s="385" t="str">
        <f t="shared" si="35"/>
        <v/>
      </c>
      <c r="L142" s="385" t="str">
        <f t="shared" si="36"/>
        <v/>
      </c>
      <c r="M142" s="385" t="str">
        <f t="shared" si="37"/>
        <v/>
      </c>
      <c r="N142" s="389" t="str">
        <f t="shared" si="38"/>
        <v/>
      </c>
      <c r="O142" t="s">
        <v>428</v>
      </c>
      <c r="P142" s="388">
        <f t="shared" ref="P142" si="44">VLOOKUP(G142,Trf,3,FALSE)</f>
        <v>225000</v>
      </c>
      <c r="Q142" s="413">
        <f t="shared" si="40"/>
        <v>7</v>
      </c>
      <c r="R142" s="387"/>
      <c r="S142" s="387"/>
      <c r="T142" s="387"/>
      <c r="U142" s="414">
        <f t="shared" ref="U142" si="45">(P142*Q142)+((R142+S142)*T142)</f>
        <v>1575000</v>
      </c>
    </row>
    <row r="143" spans="1:23">
      <c r="A143" s="359"/>
      <c r="B143" s="360"/>
      <c r="C143" s="361"/>
      <c r="D143" s="361"/>
      <c r="E143" s="361"/>
      <c r="F143" s="362"/>
      <c r="G143" s="363" t="s">
        <v>122</v>
      </c>
      <c r="H143" s="364"/>
      <c r="I143" s="395" t="str">
        <f t="shared" si="33"/>
        <v/>
      </c>
      <c r="J143" s="395" t="str">
        <f t="shared" si="34"/>
        <v/>
      </c>
      <c r="K143" s="395" t="str">
        <f t="shared" si="35"/>
        <v/>
      </c>
      <c r="L143" s="395" t="str">
        <f t="shared" si="36"/>
        <v/>
      </c>
      <c r="M143" s="395" t="str">
        <f t="shared" si="37"/>
        <v/>
      </c>
      <c r="N143" s="402" t="str">
        <f t="shared" si="38"/>
        <v/>
      </c>
      <c r="O143" t="s">
        <v>428</v>
      </c>
      <c r="P143" s="398">
        <f t="shared" si="39"/>
        <v>225000</v>
      </c>
      <c r="Q143" s="418">
        <f t="shared" si="40"/>
        <v>7</v>
      </c>
      <c r="R143" s="397"/>
      <c r="S143" s="397"/>
      <c r="T143" s="397"/>
      <c r="U143" s="419">
        <f t="shared" si="41"/>
        <v>1575000</v>
      </c>
    </row>
    <row r="144" spans="1:23">
      <c r="A144" s="344">
        <v>27</v>
      </c>
      <c r="B144" s="345" t="s">
        <v>378</v>
      </c>
      <c r="C144" s="346">
        <f>COUNTIF(DSATU,B144)</f>
        <v>0</v>
      </c>
      <c r="D144" s="346">
        <f>COUNTIF(DDUA,B144)</f>
        <v>3</v>
      </c>
      <c r="E144" s="365">
        <f>COUNTIF(JADWAL!$L$1:$L$89,'REKAP (2)'!B144)</f>
        <v>0</v>
      </c>
      <c r="F144" s="347">
        <f>SUM(C144:E144)</f>
        <v>3</v>
      </c>
      <c r="G144" s="348" t="s">
        <v>122</v>
      </c>
      <c r="H144" s="349">
        <v>49</v>
      </c>
      <c r="I144" s="381" t="str">
        <f t="shared" si="33"/>
        <v>Manajemen Perbankan Islam</v>
      </c>
      <c r="J144" s="381" t="str">
        <f t="shared" si="34"/>
        <v>ES - 2A</v>
      </c>
      <c r="K144" s="381" t="str">
        <f t="shared" si="35"/>
        <v>Jum'at</v>
      </c>
      <c r="L144" s="784" t="str">
        <f t="shared" si="36"/>
        <v>15.45 - 17.45</v>
      </c>
      <c r="M144" s="381" t="str">
        <f t="shared" si="37"/>
        <v>R15</v>
      </c>
      <c r="N144" s="399" t="str">
        <f t="shared" si="38"/>
        <v>Dr. H. Misbahul Munir, MM.</v>
      </c>
      <c r="O144" t="s">
        <v>378</v>
      </c>
      <c r="P144" s="384">
        <f t="shared" si="39"/>
        <v>225000</v>
      </c>
      <c r="Q144" s="409">
        <f t="shared" si="40"/>
        <v>7</v>
      </c>
      <c r="R144" s="383"/>
      <c r="S144" s="383"/>
      <c r="T144" s="383"/>
      <c r="U144" s="410">
        <f t="shared" si="41"/>
        <v>1575000</v>
      </c>
      <c r="V144" s="411">
        <f>SUM(U144:U146)</f>
        <v>4725000</v>
      </c>
      <c r="W144" s="411"/>
    </row>
    <row r="145" spans="1:23">
      <c r="A145" s="350"/>
      <c r="B145" s="351"/>
      <c r="C145" s="311"/>
      <c r="D145" s="311"/>
      <c r="E145" s="311"/>
      <c r="F145" s="352"/>
      <c r="G145" s="353" t="s">
        <v>122</v>
      </c>
      <c r="H145" s="354">
        <v>56</v>
      </c>
      <c r="I145" s="385" t="str">
        <f t="shared" si="33"/>
        <v>Manajemen Perbankan Islam</v>
      </c>
      <c r="J145" s="385" t="str">
        <f t="shared" si="34"/>
        <v>ES - 2B</v>
      </c>
      <c r="K145" s="385" t="str">
        <f t="shared" si="35"/>
        <v>Jum’at</v>
      </c>
      <c r="L145" s="786" t="str">
        <f t="shared" si="36"/>
        <v>18.30 - 20.30</v>
      </c>
      <c r="M145" s="385" t="str">
        <f t="shared" si="37"/>
        <v>RU23</v>
      </c>
      <c r="N145" s="389" t="str">
        <f t="shared" si="38"/>
        <v>Dr. H. Misbahul Munir, MM.</v>
      </c>
      <c r="O145" t="s">
        <v>378</v>
      </c>
      <c r="P145" s="388">
        <f t="shared" si="39"/>
        <v>225000</v>
      </c>
      <c r="Q145" s="413">
        <f t="shared" si="40"/>
        <v>7</v>
      </c>
      <c r="R145" s="387"/>
      <c r="S145" s="387"/>
      <c r="T145" s="387"/>
      <c r="U145" s="414">
        <f t="shared" si="41"/>
        <v>1575000</v>
      </c>
    </row>
    <row r="146" spans="1:23">
      <c r="A146" s="359"/>
      <c r="B146" s="360"/>
      <c r="C146" s="361"/>
      <c r="D146" s="361"/>
      <c r="E146" s="361"/>
      <c r="F146" s="362"/>
      <c r="G146" s="363" t="s">
        <v>122</v>
      </c>
      <c r="H146" s="364">
        <v>63</v>
      </c>
      <c r="I146" s="395" t="str">
        <f t="shared" si="33"/>
        <v>Manajemen Perbankan Islam</v>
      </c>
      <c r="J146" s="395" t="str">
        <f t="shared" si="34"/>
        <v>ES - 2C</v>
      </c>
      <c r="K146" s="395" t="str">
        <f t="shared" si="35"/>
        <v>Sabtu</v>
      </c>
      <c r="L146" s="788" t="str">
        <f t="shared" si="36"/>
        <v>08.00 - 10.00</v>
      </c>
      <c r="M146" s="395" t="str">
        <f t="shared" si="37"/>
        <v>RU24</v>
      </c>
      <c r="N146" s="402" t="str">
        <f t="shared" si="38"/>
        <v>Dr. H. Misbahul Munir, MM.</v>
      </c>
      <c r="O146" t="s">
        <v>378</v>
      </c>
      <c r="P146" s="398">
        <f t="shared" si="39"/>
        <v>225000</v>
      </c>
      <c r="Q146" s="418">
        <f t="shared" si="40"/>
        <v>7</v>
      </c>
      <c r="R146" s="397"/>
      <c r="S146" s="397"/>
      <c r="T146" s="397"/>
      <c r="U146" s="419">
        <f t="shared" si="41"/>
        <v>1575000</v>
      </c>
    </row>
    <row r="147" spans="1:23">
      <c r="A147" s="344">
        <v>28</v>
      </c>
      <c r="B147" s="345" t="s">
        <v>283</v>
      </c>
      <c r="C147" s="346">
        <f>COUNTIF(DSATU,B147)</f>
        <v>1</v>
      </c>
      <c r="D147" s="346">
        <f>COUNTIF(DDUA,B147)</f>
        <v>1</v>
      </c>
      <c r="E147" s="365">
        <f>COUNTIF(JADWAL!$L$1:$L$89,'REKAP (2)'!B147)</f>
        <v>0</v>
      </c>
      <c r="F147" s="347">
        <f>SUM(C147:E147)</f>
        <v>2</v>
      </c>
      <c r="G147" s="348" t="s">
        <v>122</v>
      </c>
      <c r="H147" s="349">
        <v>25</v>
      </c>
      <c r="I147" s="381" t="str">
        <f t="shared" si="33"/>
        <v>Studi Hadits</v>
      </c>
      <c r="J147" s="381" t="str">
        <f t="shared" si="34"/>
        <v>PAI - 2A</v>
      </c>
      <c r="K147" s="381" t="str">
        <f t="shared" si="35"/>
        <v>Kamis</v>
      </c>
      <c r="L147" s="381" t="str">
        <f t="shared" si="36"/>
        <v>18.30 - 20.30</v>
      </c>
      <c r="M147" s="381" t="str">
        <f t="shared" si="37"/>
        <v>R15</v>
      </c>
      <c r="N147" s="399" t="str">
        <f t="shared" si="38"/>
        <v>Dr. H. Kasman, M.Fil.I.</v>
      </c>
      <c r="O147" t="s">
        <v>231</v>
      </c>
      <c r="P147" s="384">
        <f t="shared" si="39"/>
        <v>225000</v>
      </c>
      <c r="Q147" s="409">
        <f t="shared" si="40"/>
        <v>7</v>
      </c>
      <c r="R147" s="383"/>
      <c r="S147" s="383"/>
      <c r="T147" s="383"/>
      <c r="U147" s="410">
        <f t="shared" si="41"/>
        <v>1575000</v>
      </c>
      <c r="V147" s="411">
        <f>SUM(U147:U150)</f>
        <v>6300000</v>
      </c>
      <c r="W147" s="411"/>
    </row>
    <row r="148" spans="1:23">
      <c r="A148" s="350"/>
      <c r="B148" s="351"/>
      <c r="C148" s="311"/>
      <c r="D148" s="311"/>
      <c r="E148" s="311"/>
      <c r="F148" s="352"/>
      <c r="G148" s="353" t="s">
        <v>122</v>
      </c>
      <c r="H148" s="354">
        <v>20</v>
      </c>
      <c r="I148" s="385" t="str">
        <f t="shared" si="33"/>
        <v>Studi Hadits</v>
      </c>
      <c r="J148" s="385" t="str">
        <f t="shared" si="34"/>
        <v>PAI - 2B</v>
      </c>
      <c r="K148" s="385" t="str">
        <f t="shared" si="35"/>
        <v>Sabtu</v>
      </c>
      <c r="L148" s="385" t="str">
        <f t="shared" si="36"/>
        <v>15.15 - 17.15</v>
      </c>
      <c r="M148" s="385" t="str">
        <f t="shared" si="37"/>
        <v>R14</v>
      </c>
      <c r="N148" s="389" t="str">
        <f t="shared" si="38"/>
        <v>Dr. H. Aminullah, M.Ag.</v>
      </c>
      <c r="O148" t="s">
        <v>283</v>
      </c>
      <c r="P148" s="388">
        <f t="shared" si="39"/>
        <v>225000</v>
      </c>
      <c r="Q148" s="413">
        <f t="shared" si="40"/>
        <v>7</v>
      </c>
      <c r="R148" s="387"/>
      <c r="S148" s="387"/>
      <c r="T148" s="387"/>
      <c r="U148" s="414">
        <f t="shared" si="41"/>
        <v>1575000</v>
      </c>
    </row>
    <row r="149" spans="1:23">
      <c r="A149" s="350"/>
      <c r="B149" s="351"/>
      <c r="C149" s="311"/>
      <c r="D149" s="311"/>
      <c r="E149" s="311"/>
      <c r="F149" s="352"/>
      <c r="G149" s="353" t="s">
        <v>122</v>
      </c>
      <c r="H149" s="354"/>
      <c r="I149" s="385" t="str">
        <f t="shared" si="33"/>
        <v/>
      </c>
      <c r="J149" s="385" t="str">
        <f t="shared" si="34"/>
        <v/>
      </c>
      <c r="K149" s="385" t="str">
        <f t="shared" si="35"/>
        <v/>
      </c>
      <c r="L149" s="385" t="str">
        <f t="shared" si="36"/>
        <v/>
      </c>
      <c r="M149" s="385" t="str">
        <f t="shared" si="37"/>
        <v/>
      </c>
      <c r="N149" s="389" t="str">
        <f t="shared" si="38"/>
        <v/>
      </c>
      <c r="O149" t="s">
        <v>428</v>
      </c>
      <c r="P149" s="388">
        <f t="shared" si="39"/>
        <v>225000</v>
      </c>
      <c r="Q149" s="413">
        <f t="shared" si="40"/>
        <v>7</v>
      </c>
      <c r="R149" s="387"/>
      <c r="S149" s="387"/>
      <c r="T149" s="387"/>
      <c r="U149" s="414">
        <f t="shared" si="41"/>
        <v>1575000</v>
      </c>
    </row>
    <row r="150" spans="1:23">
      <c r="A150" s="359"/>
      <c r="B150" s="360"/>
      <c r="C150" s="361"/>
      <c r="D150" s="361"/>
      <c r="E150" s="361"/>
      <c r="F150" s="362"/>
      <c r="G150" s="363" t="s">
        <v>122</v>
      </c>
      <c r="H150" s="364"/>
      <c r="I150" s="395" t="str">
        <f t="shared" si="33"/>
        <v/>
      </c>
      <c r="J150" s="395" t="str">
        <f t="shared" si="34"/>
        <v/>
      </c>
      <c r="K150" s="395" t="str">
        <f t="shared" si="35"/>
        <v/>
      </c>
      <c r="L150" s="395" t="str">
        <f t="shared" si="36"/>
        <v/>
      </c>
      <c r="M150" s="395" t="str">
        <f t="shared" si="37"/>
        <v/>
      </c>
      <c r="N150" s="402" t="str">
        <f t="shared" si="38"/>
        <v/>
      </c>
      <c r="O150" t="s">
        <v>428</v>
      </c>
      <c r="P150" s="398">
        <f t="shared" si="39"/>
        <v>225000</v>
      </c>
      <c r="Q150" s="418">
        <f t="shared" si="40"/>
        <v>7</v>
      </c>
      <c r="R150" s="397"/>
      <c r="S150" s="397"/>
      <c r="T150" s="397"/>
      <c r="U150" s="419">
        <f t="shared" si="41"/>
        <v>1575000</v>
      </c>
    </row>
    <row r="151" spans="1:23">
      <c r="A151" s="344">
        <v>29</v>
      </c>
      <c r="B151" s="345" t="s">
        <v>85</v>
      </c>
      <c r="C151" s="346">
        <f>COUNTIF(DSATU,B151)</f>
        <v>2</v>
      </c>
      <c r="D151" s="346">
        <f>COUNTIF(DDUA,B151)</f>
        <v>0</v>
      </c>
      <c r="E151" s="365">
        <f>COUNTIF(JADWAL!$L$1:$L$89,'REKAP (2)'!B151)</f>
        <v>0</v>
      </c>
      <c r="F151" s="347">
        <f>SUM(C151:E151)</f>
        <v>2</v>
      </c>
      <c r="G151" s="348" t="s">
        <v>122</v>
      </c>
      <c r="H151" s="349">
        <v>34</v>
      </c>
      <c r="I151" s="381" t="str">
        <f t="shared" si="33"/>
        <v>Pengembangan Kurikulum PAI</v>
      </c>
      <c r="J151" s="395" t="str">
        <f t="shared" si="34"/>
        <v>PAI - 2C</v>
      </c>
      <c r="K151" s="395" t="str">
        <f t="shared" si="35"/>
        <v>Sabtu</v>
      </c>
      <c r="L151" s="788" t="str">
        <f t="shared" si="36"/>
        <v>08:00 - 10:00</v>
      </c>
      <c r="M151" s="390" t="str">
        <f t="shared" si="37"/>
        <v>R23</v>
      </c>
      <c r="N151" s="389" t="str">
        <f t="shared" si="38"/>
        <v>Dr. H. Mundir. M.Pd.</v>
      </c>
      <c r="O151" t="s">
        <v>339</v>
      </c>
      <c r="P151" s="388">
        <f t="shared" si="39"/>
        <v>225000</v>
      </c>
      <c r="Q151" s="413">
        <f t="shared" si="40"/>
        <v>7</v>
      </c>
      <c r="R151" s="387"/>
      <c r="S151" s="387"/>
      <c r="T151" s="387"/>
      <c r="U151" s="410">
        <f t="shared" si="41"/>
        <v>1575000</v>
      </c>
      <c r="V151" s="411">
        <f>SUM(U151:U154)</f>
        <v>6300000</v>
      </c>
      <c r="W151" s="411"/>
    </row>
    <row r="152" spans="1:23">
      <c r="A152" s="350"/>
      <c r="B152" s="351"/>
      <c r="C152" s="311"/>
      <c r="D152" s="311"/>
      <c r="E152" s="311"/>
      <c r="F152" s="352"/>
      <c r="G152" s="353" t="s">
        <v>122</v>
      </c>
      <c r="H152" s="354">
        <v>76</v>
      </c>
      <c r="I152" s="435" t="str">
        <f t="shared" si="33"/>
        <v>PENGEMBANGAN MEDIA PEMBELAJARAN BERDASARKAN ICT</v>
      </c>
      <c r="J152" s="385" t="str">
        <f t="shared" si="34"/>
        <v>PGMI - 2</v>
      </c>
      <c r="K152" s="385" t="str">
        <f t="shared" si="35"/>
        <v>Sabtu</v>
      </c>
      <c r="L152" s="786" t="str">
        <f t="shared" si="36"/>
        <v>10.15 - 12.15</v>
      </c>
      <c r="M152" s="385" t="str">
        <f t="shared" si="37"/>
        <v>R25</v>
      </c>
      <c r="N152" s="389" t="str">
        <f t="shared" si="38"/>
        <v>Dr. H. Mundir. M.Pd.</v>
      </c>
      <c r="O152" t="s">
        <v>371</v>
      </c>
      <c r="P152" s="388">
        <f t="shared" si="39"/>
        <v>225000</v>
      </c>
      <c r="Q152" s="413">
        <f t="shared" si="40"/>
        <v>7</v>
      </c>
      <c r="R152" s="387"/>
      <c r="S152" s="387"/>
      <c r="T152" s="387"/>
      <c r="U152" s="414">
        <f t="shared" si="41"/>
        <v>1575000</v>
      </c>
    </row>
    <row r="153" spans="1:23">
      <c r="A153" s="350"/>
      <c r="B153" s="351"/>
      <c r="C153" s="311"/>
      <c r="D153" s="311"/>
      <c r="E153" s="311"/>
      <c r="F153" s="352"/>
      <c r="G153" s="353" t="s">
        <v>122</v>
      </c>
      <c r="H153" s="354"/>
      <c r="I153" s="385" t="str">
        <f t="shared" si="33"/>
        <v/>
      </c>
      <c r="J153" s="385" t="str">
        <f t="shared" si="34"/>
        <v/>
      </c>
      <c r="K153" s="385" t="str">
        <f t="shared" si="35"/>
        <v/>
      </c>
      <c r="L153" s="385" t="str">
        <f t="shared" si="36"/>
        <v/>
      </c>
      <c r="M153" s="385" t="str">
        <f t="shared" si="37"/>
        <v/>
      </c>
      <c r="N153" s="389" t="str">
        <f t="shared" si="38"/>
        <v/>
      </c>
      <c r="O153" t="s">
        <v>428</v>
      </c>
      <c r="P153" s="388">
        <f t="shared" si="39"/>
        <v>225000</v>
      </c>
      <c r="Q153" s="413">
        <f t="shared" si="40"/>
        <v>7</v>
      </c>
      <c r="R153" s="387"/>
      <c r="S153" s="387"/>
      <c r="T153" s="387"/>
      <c r="U153" s="414">
        <f t="shared" si="41"/>
        <v>1575000</v>
      </c>
    </row>
    <row r="154" spans="1:23">
      <c r="A154" s="359"/>
      <c r="B154" s="360"/>
      <c r="C154" s="361"/>
      <c r="D154" s="361"/>
      <c r="E154" s="361"/>
      <c r="F154" s="362"/>
      <c r="G154" s="363" t="s">
        <v>122</v>
      </c>
      <c r="H154" s="364"/>
      <c r="I154" s="395" t="str">
        <f t="shared" si="33"/>
        <v/>
      </c>
      <c r="J154" s="395" t="str">
        <f t="shared" si="34"/>
        <v/>
      </c>
      <c r="K154" s="395" t="str">
        <f t="shared" si="35"/>
        <v/>
      </c>
      <c r="L154" s="395" t="str">
        <f t="shared" si="36"/>
        <v/>
      </c>
      <c r="M154" s="395" t="str">
        <f t="shared" si="37"/>
        <v/>
      </c>
      <c r="N154" s="402" t="str">
        <f t="shared" si="38"/>
        <v/>
      </c>
      <c r="O154" t="s">
        <v>428</v>
      </c>
      <c r="P154" s="398">
        <f t="shared" si="39"/>
        <v>225000</v>
      </c>
      <c r="Q154" s="418">
        <f t="shared" si="40"/>
        <v>7</v>
      </c>
      <c r="R154" s="397"/>
      <c r="S154" s="397"/>
      <c r="T154" s="397"/>
      <c r="U154" s="419">
        <f t="shared" si="41"/>
        <v>1575000</v>
      </c>
    </row>
    <row r="155" spans="1:23">
      <c r="A155" s="344">
        <v>30</v>
      </c>
      <c r="B155" s="345" t="s">
        <v>360</v>
      </c>
      <c r="C155" s="346">
        <f>COUNTIF(DSATU,B155)</f>
        <v>3</v>
      </c>
      <c r="D155" s="346">
        <f>COUNTIF(DDUA,B155)</f>
        <v>1</v>
      </c>
      <c r="E155" s="365">
        <f>COUNTIF(JADWAL!$L$1:$L$89,'REKAP (2)'!B155)</f>
        <v>0</v>
      </c>
      <c r="F155" s="347">
        <f>SUM(C155:E155)</f>
        <v>4</v>
      </c>
      <c r="G155" s="348" t="s">
        <v>122</v>
      </c>
      <c r="H155" s="349">
        <v>24</v>
      </c>
      <c r="I155" s="381" t="str">
        <f t="shared" si="33"/>
        <v>Metodologi Penelitian Pendidikan Agama Islam</v>
      </c>
      <c r="J155" s="381" t="str">
        <f t="shared" si="34"/>
        <v>PAI - 2A</v>
      </c>
      <c r="K155" s="381" t="str">
        <f t="shared" si="35"/>
        <v>Kamis</v>
      </c>
      <c r="L155" s="784" t="str">
        <f t="shared" si="36"/>
        <v>15:45 - 17:45</v>
      </c>
      <c r="M155" s="381" t="str">
        <f t="shared" si="37"/>
        <v>R15</v>
      </c>
      <c r="N155" s="399" t="str">
        <f t="shared" si="38"/>
        <v>Dr. H. Ubaidillah, M.Ag.</v>
      </c>
      <c r="O155" t="s">
        <v>360</v>
      </c>
      <c r="P155" s="384">
        <f t="shared" si="39"/>
        <v>225000</v>
      </c>
      <c r="Q155" s="409">
        <f t="shared" si="40"/>
        <v>7</v>
      </c>
      <c r="R155" s="383"/>
      <c r="S155" s="383"/>
      <c r="T155" s="383"/>
      <c r="U155" s="410">
        <f t="shared" si="41"/>
        <v>1575000</v>
      </c>
      <c r="V155" s="411">
        <f>SUM(U155:U159)</f>
        <v>7875000</v>
      </c>
      <c r="W155" s="411"/>
    </row>
    <row r="156" spans="1:23">
      <c r="A156" s="350"/>
      <c r="B156" s="351"/>
      <c r="C156" s="311"/>
      <c r="D156" s="311"/>
      <c r="E156" s="311"/>
      <c r="F156" s="352"/>
      <c r="G156" s="353" t="s">
        <v>122</v>
      </c>
      <c r="H156" s="354">
        <v>27</v>
      </c>
      <c r="I156" s="385" t="str">
        <f t="shared" si="33"/>
        <v>Metodologi Penelitian Pendidikan Agama Islam</v>
      </c>
      <c r="J156" s="385" t="str">
        <f t="shared" si="34"/>
        <v>PAI - 2B</v>
      </c>
      <c r="K156" s="385" t="str">
        <f t="shared" si="35"/>
        <v>Jumat</v>
      </c>
      <c r="L156" s="786" t="str">
        <f t="shared" si="36"/>
        <v>18:30 - 20:30</v>
      </c>
      <c r="M156" s="385" t="str">
        <f t="shared" si="37"/>
        <v>R14</v>
      </c>
      <c r="N156" s="389" t="str">
        <f t="shared" si="38"/>
        <v>Dr. M. Khusna Amal, S.Ag., Msi.</v>
      </c>
      <c r="O156" t="s">
        <v>168</v>
      </c>
      <c r="P156" s="388">
        <f t="shared" si="39"/>
        <v>225000</v>
      </c>
      <c r="Q156" s="413">
        <f t="shared" si="40"/>
        <v>7</v>
      </c>
      <c r="R156" s="387"/>
      <c r="S156" s="387"/>
      <c r="T156" s="387"/>
      <c r="U156" s="414">
        <f t="shared" si="41"/>
        <v>1575000</v>
      </c>
    </row>
    <row r="157" spans="1:23">
      <c r="A157" s="350"/>
      <c r="B157" s="351"/>
      <c r="C157" s="311"/>
      <c r="D157" s="311"/>
      <c r="E157" s="311"/>
      <c r="F157" s="352"/>
      <c r="G157" s="353" t="s">
        <v>122</v>
      </c>
      <c r="H157" s="354">
        <v>68</v>
      </c>
      <c r="I157" s="385" t="str">
        <f t="shared" si="33"/>
        <v>Sosiologi Komunikasi dan Media</v>
      </c>
      <c r="J157" s="385" t="str">
        <f t="shared" si="34"/>
        <v>KPI - 2</v>
      </c>
      <c r="K157" s="385" t="str">
        <f t="shared" si="35"/>
        <v>JUMAT</v>
      </c>
      <c r="L157" s="786" t="str">
        <f t="shared" si="36"/>
        <v>18.30 - 20.30</v>
      </c>
      <c r="M157" s="385" t="str">
        <f t="shared" si="37"/>
        <v>R24</v>
      </c>
      <c r="N157" s="389" t="str">
        <f t="shared" si="38"/>
        <v>Dr. M. Khusna Amal, S.Ag., Msi.</v>
      </c>
      <c r="O157" t="s">
        <v>287</v>
      </c>
      <c r="P157" s="388">
        <f t="shared" si="39"/>
        <v>225000</v>
      </c>
      <c r="Q157" s="413">
        <f t="shared" si="40"/>
        <v>7</v>
      </c>
      <c r="R157" s="387"/>
      <c r="S157" s="387"/>
      <c r="T157" s="387"/>
      <c r="U157" s="414">
        <f t="shared" si="41"/>
        <v>1575000</v>
      </c>
    </row>
    <row r="158" spans="1:23">
      <c r="A158" s="350"/>
      <c r="B158" s="351"/>
      <c r="C158" s="311"/>
      <c r="D158" s="311"/>
      <c r="E158" s="311"/>
      <c r="F158" s="352"/>
      <c r="G158" s="353" t="s">
        <v>122</v>
      </c>
      <c r="H158" s="354">
        <v>84</v>
      </c>
      <c r="I158" s="385" t="str">
        <f t="shared" si="33"/>
        <v>Manhaju al Bahtsi fi Ta'lim al Lughoh Arobiyah</v>
      </c>
      <c r="J158" s="395" t="str">
        <f t="shared" si="34"/>
        <v>PBA - 2</v>
      </c>
      <c r="K158" s="395" t="str">
        <f t="shared" si="35"/>
        <v>Sabtu</v>
      </c>
      <c r="L158" s="395" t="str">
        <f t="shared" si="36"/>
        <v>10.00 - 12.00</v>
      </c>
      <c r="M158" s="390" t="str">
        <f t="shared" si="37"/>
        <v>RU21</v>
      </c>
      <c r="N158" s="389" t="str">
        <f t="shared" si="38"/>
        <v>Dr. M. Khusna Amal, S.Ag., Msi.</v>
      </c>
      <c r="O158" t="s">
        <v>156</v>
      </c>
      <c r="P158" s="388">
        <f t="shared" si="39"/>
        <v>225000</v>
      </c>
      <c r="Q158" s="413">
        <f t="shared" si="40"/>
        <v>7</v>
      </c>
      <c r="R158" s="387"/>
      <c r="S158" s="387"/>
      <c r="T158" s="387"/>
      <c r="U158" s="414">
        <f t="shared" si="41"/>
        <v>1575000</v>
      </c>
    </row>
    <row r="159" spans="1:23">
      <c r="A159" s="350"/>
      <c r="B159" s="351"/>
      <c r="C159" s="311"/>
      <c r="D159" s="311"/>
      <c r="E159" s="311"/>
      <c r="F159" s="352"/>
      <c r="G159" s="353" t="s">
        <v>122</v>
      </c>
      <c r="H159" s="445"/>
      <c r="I159" s="395" t="str">
        <f t="shared" si="33"/>
        <v/>
      </c>
      <c r="J159" s="395" t="str">
        <f t="shared" si="34"/>
        <v/>
      </c>
      <c r="K159" s="395" t="str">
        <f t="shared" si="35"/>
        <v/>
      </c>
      <c r="L159" s="395" t="str">
        <f t="shared" si="36"/>
        <v/>
      </c>
      <c r="M159" s="390" t="str">
        <f t="shared" si="37"/>
        <v/>
      </c>
      <c r="N159" s="389" t="str">
        <f t="shared" si="38"/>
        <v/>
      </c>
      <c r="O159" t="s">
        <v>428</v>
      </c>
      <c r="P159" s="388">
        <f t="shared" si="39"/>
        <v>225000</v>
      </c>
      <c r="Q159" s="413">
        <f t="shared" si="40"/>
        <v>7</v>
      </c>
      <c r="R159" s="387"/>
      <c r="S159" s="387"/>
      <c r="T159" s="387"/>
      <c r="U159" s="419">
        <f t="shared" si="41"/>
        <v>1575000</v>
      </c>
    </row>
    <row r="160" spans="1:23">
      <c r="A160" s="344">
        <v>31</v>
      </c>
      <c r="B160" s="345" t="s">
        <v>361</v>
      </c>
      <c r="C160" s="346">
        <f>COUNTIF(DSATU,B160)</f>
        <v>0</v>
      </c>
      <c r="D160" s="346">
        <f>COUNTIF(DDUA,B160)</f>
        <v>3</v>
      </c>
      <c r="E160" s="365">
        <f>COUNTIF(JADWAL!$L$1:$L$89,'REKAP (2)'!B160)</f>
        <v>0</v>
      </c>
      <c r="F160" s="347">
        <f>SUM(C160:E160)</f>
        <v>3</v>
      </c>
      <c r="G160" s="348" t="s">
        <v>122</v>
      </c>
      <c r="H160" s="349">
        <v>22</v>
      </c>
      <c r="I160" s="381" t="str">
        <f t="shared" si="33"/>
        <v>Pengembangan Sumber Belajar dan Media Pembelajaran PAI</v>
      </c>
      <c r="J160" s="381" t="str">
        <f t="shared" si="34"/>
        <v>PAI - 2A</v>
      </c>
      <c r="K160" s="381" t="str">
        <f t="shared" si="35"/>
        <v>Rabu</v>
      </c>
      <c r="L160" s="784" t="str">
        <f t="shared" si="36"/>
        <v>15:45 - 17:45</v>
      </c>
      <c r="M160" s="381" t="str">
        <f t="shared" si="37"/>
        <v>R15</v>
      </c>
      <c r="N160" s="399" t="str">
        <f t="shared" si="38"/>
        <v>Dr. Mashudi, M.Pd.</v>
      </c>
      <c r="O160" t="s">
        <v>361</v>
      </c>
      <c r="P160" s="384">
        <f t="shared" si="39"/>
        <v>225000</v>
      </c>
      <c r="Q160" s="409">
        <f t="shared" si="40"/>
        <v>7</v>
      </c>
      <c r="R160" s="383"/>
      <c r="S160" s="383"/>
      <c r="T160" s="383"/>
      <c r="U160" s="410">
        <f t="shared" si="41"/>
        <v>1575000</v>
      </c>
      <c r="V160" s="411">
        <f>SUM(U160:U163)</f>
        <v>6300000</v>
      </c>
      <c r="W160" s="411"/>
    </row>
    <row r="161" spans="1:23">
      <c r="A161" s="350"/>
      <c r="B161" s="351"/>
      <c r="C161" s="311"/>
      <c r="D161" s="311"/>
      <c r="E161" s="311"/>
      <c r="F161" s="352"/>
      <c r="G161" s="353" t="s">
        <v>122</v>
      </c>
      <c r="H161" s="354">
        <v>26</v>
      </c>
      <c r="I161" s="385" t="str">
        <f t="shared" si="33"/>
        <v>Pengembangan Sumber Belajar dan Media Pembelajaran PAI</v>
      </c>
      <c r="J161" s="385" t="str">
        <f t="shared" si="34"/>
        <v>PAI - 2B</v>
      </c>
      <c r="K161" s="385" t="str">
        <f t="shared" si="35"/>
        <v>Jumat</v>
      </c>
      <c r="L161" s="786" t="str">
        <f t="shared" si="36"/>
        <v>15:45 - 17:45</v>
      </c>
      <c r="M161" s="385" t="str">
        <f t="shared" si="37"/>
        <v>R14</v>
      </c>
      <c r="N161" s="389" t="str">
        <f t="shared" si="38"/>
        <v>Dr. Mashudi, M.Pd.</v>
      </c>
      <c r="O161" t="s">
        <v>361</v>
      </c>
      <c r="P161" s="388">
        <f t="shared" si="39"/>
        <v>225000</v>
      </c>
      <c r="Q161" s="413">
        <f t="shared" si="40"/>
        <v>7</v>
      </c>
      <c r="R161" s="387"/>
      <c r="S161" s="387"/>
      <c r="T161" s="387"/>
      <c r="U161" s="414">
        <f t="shared" si="41"/>
        <v>1575000</v>
      </c>
    </row>
    <row r="162" spans="1:23">
      <c r="A162" s="350"/>
      <c r="B162" s="351"/>
      <c r="C162" s="311"/>
      <c r="D162" s="311"/>
      <c r="E162" s="311"/>
      <c r="F162" s="352"/>
      <c r="G162" s="353" t="s">
        <v>122</v>
      </c>
      <c r="H162" s="354">
        <v>23</v>
      </c>
      <c r="I162" s="385" t="str">
        <f t="shared" si="33"/>
        <v>Kepemimpinan Pendidikan Islam</v>
      </c>
      <c r="J162" s="385" t="str">
        <f t="shared" si="34"/>
        <v>PAI - 2A</v>
      </c>
      <c r="K162" s="385" t="str">
        <f t="shared" si="35"/>
        <v>Kamis</v>
      </c>
      <c r="L162" s="786" t="str">
        <f t="shared" si="36"/>
        <v>13:30 - 15:30</v>
      </c>
      <c r="M162" s="385" t="str">
        <f t="shared" si="37"/>
        <v>R15</v>
      </c>
      <c r="N162" s="389" t="str">
        <f t="shared" si="38"/>
        <v>Prof. Dr. H. Moh. Khusnuridlo, M.Pd.</v>
      </c>
      <c r="O162" t="s">
        <v>366</v>
      </c>
      <c r="P162" s="388">
        <f t="shared" si="39"/>
        <v>225000</v>
      </c>
      <c r="Q162" s="413">
        <f t="shared" si="40"/>
        <v>7</v>
      </c>
      <c r="R162" s="387"/>
      <c r="S162" s="387"/>
      <c r="T162" s="387"/>
      <c r="U162" s="414">
        <f t="shared" si="41"/>
        <v>1575000</v>
      </c>
    </row>
    <row r="163" spans="1:23">
      <c r="A163" s="350"/>
      <c r="B163" s="351"/>
      <c r="C163" s="311"/>
      <c r="D163" s="311"/>
      <c r="E163" s="311"/>
      <c r="F163" s="352"/>
      <c r="G163" s="353" t="s">
        <v>122</v>
      </c>
      <c r="H163" s="354"/>
      <c r="I163" s="385" t="str">
        <f t="shared" si="33"/>
        <v/>
      </c>
      <c r="J163" s="385" t="str">
        <f t="shared" si="34"/>
        <v/>
      </c>
      <c r="K163" s="385" t="str">
        <f t="shared" si="35"/>
        <v/>
      </c>
      <c r="L163" s="385" t="str">
        <f t="shared" si="36"/>
        <v/>
      </c>
      <c r="M163" s="385" t="str">
        <f t="shared" si="37"/>
        <v/>
      </c>
      <c r="N163" s="389" t="str">
        <f t="shared" si="38"/>
        <v/>
      </c>
      <c r="O163" t="s">
        <v>428</v>
      </c>
      <c r="P163" s="388">
        <f t="shared" si="39"/>
        <v>225000</v>
      </c>
      <c r="Q163" s="413">
        <f t="shared" si="40"/>
        <v>7</v>
      </c>
      <c r="R163" s="387"/>
      <c r="S163" s="387"/>
      <c r="T163" s="387"/>
      <c r="U163" s="414">
        <f t="shared" si="41"/>
        <v>1575000</v>
      </c>
    </row>
    <row r="164" spans="1:23">
      <c r="A164" s="344">
        <v>32</v>
      </c>
      <c r="B164" s="345" t="s">
        <v>362</v>
      </c>
      <c r="C164" s="346">
        <f>COUNTIF(DSATU,B164)</f>
        <v>2</v>
      </c>
      <c r="D164" s="346">
        <f>COUNTIF(DDUA,B164)</f>
        <v>0</v>
      </c>
      <c r="E164" s="365">
        <f>COUNTIF(JADWAL!$L$1:$L$89,'REKAP (2)'!B164)</f>
        <v>0</v>
      </c>
      <c r="F164" s="347">
        <f>SUM(C164:E164)</f>
        <v>2</v>
      </c>
      <c r="G164" s="348" t="s">
        <v>122</v>
      </c>
      <c r="H164" s="349">
        <v>40</v>
      </c>
      <c r="I164" s="381" t="str">
        <f t="shared" si="33"/>
        <v>SOSIOLOGI HUKUM ISLAM</v>
      </c>
      <c r="J164" s="381" t="str">
        <f t="shared" si="34"/>
        <v>HK - 2A</v>
      </c>
      <c r="K164" s="381" t="str">
        <f t="shared" si="35"/>
        <v>Sabtu</v>
      </c>
      <c r="L164" s="784" t="str">
        <f t="shared" si="36"/>
        <v>08.00 - 10.00</v>
      </c>
      <c r="M164" s="381" t="str">
        <f t="shared" si="37"/>
        <v>R16</v>
      </c>
      <c r="N164" s="399" t="str">
        <f t="shared" si="38"/>
        <v>Dr. H. Pujiono, M.Ag.</v>
      </c>
      <c r="O164" t="s">
        <v>429</v>
      </c>
      <c r="P164" s="384">
        <f t="shared" si="39"/>
        <v>225000</v>
      </c>
      <c r="Q164" s="409">
        <f t="shared" si="40"/>
        <v>7</v>
      </c>
      <c r="R164" s="383"/>
      <c r="S164" s="383"/>
      <c r="T164" s="383"/>
      <c r="U164" s="410">
        <f t="shared" si="41"/>
        <v>1575000</v>
      </c>
      <c r="V164" s="411">
        <f>SUM(U164:U166)</f>
        <v>4725000</v>
      </c>
      <c r="W164" s="411"/>
    </row>
    <row r="165" spans="1:23">
      <c r="A165" s="350"/>
      <c r="B165" s="351"/>
      <c r="C165" s="311"/>
      <c r="D165" s="311"/>
      <c r="E165" s="311"/>
      <c r="F165" s="352"/>
      <c r="G165" s="353" t="s">
        <v>122</v>
      </c>
      <c r="H165" s="354">
        <v>43</v>
      </c>
      <c r="I165" s="385" t="str">
        <f t="shared" si="33"/>
        <v>SOSIOLOGI HUKUM ISLAM</v>
      </c>
      <c r="J165" s="385" t="str">
        <f t="shared" si="34"/>
        <v>HK - 2B</v>
      </c>
      <c r="K165" s="385" t="str">
        <f t="shared" si="35"/>
        <v>Jumat</v>
      </c>
      <c r="L165" s="786" t="str">
        <f t="shared" si="36"/>
        <v>15.45 - 17.45</v>
      </c>
      <c r="M165" s="385" t="str">
        <f t="shared" si="37"/>
        <v>RU22</v>
      </c>
      <c r="N165" s="389" t="str">
        <f t="shared" si="38"/>
        <v>Dr. H. Pujiono, M.Ag.</v>
      </c>
      <c r="O165" t="s">
        <v>429</v>
      </c>
      <c r="P165" s="388">
        <f t="shared" si="39"/>
        <v>225000</v>
      </c>
      <c r="Q165" s="413">
        <f t="shared" si="40"/>
        <v>7</v>
      </c>
      <c r="R165" s="387"/>
      <c r="S165" s="387"/>
      <c r="T165" s="387"/>
      <c r="U165" s="414">
        <f t="shared" si="41"/>
        <v>1575000</v>
      </c>
    </row>
    <row r="166" spans="1:23">
      <c r="A166" s="446"/>
      <c r="B166" s="447"/>
      <c r="C166" s="443"/>
      <c r="D166" s="443"/>
      <c r="E166" s="443"/>
      <c r="F166" s="444"/>
      <c r="G166" s="353" t="s">
        <v>122</v>
      </c>
      <c r="H166" s="364"/>
      <c r="I166" s="395" t="str">
        <f t="shared" si="33"/>
        <v/>
      </c>
      <c r="J166" s="395" t="str">
        <f t="shared" si="34"/>
        <v/>
      </c>
      <c r="K166" s="395" t="str">
        <f t="shared" si="35"/>
        <v/>
      </c>
      <c r="L166" s="395" t="str">
        <f t="shared" si="36"/>
        <v/>
      </c>
      <c r="M166" s="390" t="str">
        <f t="shared" si="37"/>
        <v/>
      </c>
      <c r="N166" s="389" t="str">
        <f t="shared" si="38"/>
        <v/>
      </c>
      <c r="O166" t="s">
        <v>428</v>
      </c>
      <c r="P166" s="388">
        <f t="shared" si="39"/>
        <v>225000</v>
      </c>
      <c r="Q166" s="413">
        <f t="shared" si="40"/>
        <v>7</v>
      </c>
      <c r="R166" s="387"/>
      <c r="S166" s="387"/>
      <c r="T166" s="387"/>
      <c r="U166" s="419">
        <f t="shared" si="41"/>
        <v>1575000</v>
      </c>
    </row>
    <row r="167" spans="1:23">
      <c r="A167" s="344">
        <v>33</v>
      </c>
      <c r="B167" s="345" t="s">
        <v>349</v>
      </c>
      <c r="C167" s="346">
        <f>COUNTIF(DSATU,B167)</f>
        <v>1</v>
      </c>
      <c r="D167" s="346">
        <f>COUNTIF(DDUA,B167)</f>
        <v>1</v>
      </c>
      <c r="E167" s="365">
        <f>COUNTIF(JADWAL!$L$1:$L$89,'REKAP (2)'!B167)</f>
        <v>0</v>
      </c>
      <c r="F167" s="347">
        <f>SUM(C167:E167)</f>
        <v>2</v>
      </c>
      <c r="G167" s="348" t="s">
        <v>122</v>
      </c>
      <c r="H167" s="349">
        <v>32</v>
      </c>
      <c r="I167" s="381" t="str">
        <f t="shared" si="33"/>
        <v>Studi Hadits</v>
      </c>
      <c r="J167" s="381" t="str">
        <f t="shared" si="34"/>
        <v>PAI - 2C</v>
      </c>
      <c r="K167" s="381" t="str">
        <f t="shared" si="35"/>
        <v>Sabtu</v>
      </c>
      <c r="L167" s="381" t="str">
        <f t="shared" si="36"/>
        <v>15.15 - 17.15</v>
      </c>
      <c r="M167" s="381" t="str">
        <f t="shared" si="37"/>
        <v>R23</v>
      </c>
      <c r="N167" s="399" t="str">
        <f t="shared" si="38"/>
        <v>Prof. Dr. H. Mahjuddin, M.Pd.I.</v>
      </c>
      <c r="O167" t="s">
        <v>349</v>
      </c>
      <c r="P167" s="384">
        <f t="shared" si="39"/>
        <v>225000</v>
      </c>
      <c r="Q167" s="409">
        <f t="shared" si="40"/>
        <v>7</v>
      </c>
      <c r="R167" s="383"/>
      <c r="S167" s="383"/>
      <c r="T167" s="383"/>
      <c r="U167" s="410">
        <f t="shared" si="41"/>
        <v>1575000</v>
      </c>
      <c r="V167" s="411">
        <f>SUM(U167:U170)</f>
        <v>6300000</v>
      </c>
      <c r="W167" s="411"/>
    </row>
    <row r="168" spans="1:23">
      <c r="A168" s="350"/>
      <c r="B168" s="351"/>
      <c r="C168" s="311"/>
      <c r="D168" s="311"/>
      <c r="E168" s="311"/>
      <c r="F168" s="352"/>
      <c r="G168" s="353" t="s">
        <v>122</v>
      </c>
      <c r="H168" s="354">
        <v>81</v>
      </c>
      <c r="I168" s="385" t="str">
        <f t="shared" si="33"/>
        <v>Dirosatul Ahadits/Studi Hadits</v>
      </c>
      <c r="J168" s="385" t="str">
        <f t="shared" si="34"/>
        <v>PBA - 2</v>
      </c>
      <c r="K168" s="385" t="str">
        <f t="shared" si="35"/>
        <v>Jumat</v>
      </c>
      <c r="L168" s="786" t="str">
        <f t="shared" si="36"/>
        <v>18.30 - 20.30</v>
      </c>
      <c r="M168" s="385" t="str">
        <f t="shared" si="37"/>
        <v>RU21</v>
      </c>
      <c r="N168" s="389" t="str">
        <f t="shared" si="38"/>
        <v>Dr. H. Rafid Abbas, MA.</v>
      </c>
      <c r="O168" t="s">
        <v>345</v>
      </c>
      <c r="P168" s="388">
        <f t="shared" si="39"/>
        <v>225000</v>
      </c>
      <c r="Q168" s="413">
        <f t="shared" si="40"/>
        <v>7</v>
      </c>
      <c r="R168" s="387"/>
      <c r="S168" s="387"/>
      <c r="T168" s="387"/>
      <c r="U168" s="414">
        <f t="shared" si="41"/>
        <v>1575000</v>
      </c>
    </row>
    <row r="169" spans="1:23">
      <c r="A169" s="350"/>
      <c r="B169" s="351"/>
      <c r="C169" s="311"/>
      <c r="D169" s="311"/>
      <c r="E169" s="311"/>
      <c r="F169" s="352"/>
      <c r="G169" s="353" t="s">
        <v>122</v>
      </c>
      <c r="H169" s="354"/>
      <c r="I169" s="385" t="str">
        <f t="shared" si="33"/>
        <v/>
      </c>
      <c r="J169" s="385" t="str">
        <f t="shared" si="34"/>
        <v/>
      </c>
      <c r="K169" s="385" t="str">
        <f t="shared" si="35"/>
        <v/>
      </c>
      <c r="L169" s="385" t="str">
        <f t="shared" si="36"/>
        <v/>
      </c>
      <c r="M169" s="385" t="str">
        <f t="shared" si="37"/>
        <v/>
      </c>
      <c r="N169" s="389" t="str">
        <f t="shared" si="38"/>
        <v/>
      </c>
      <c r="O169" t="s">
        <v>428</v>
      </c>
      <c r="P169" s="388">
        <f t="shared" si="39"/>
        <v>225000</v>
      </c>
      <c r="Q169" s="413">
        <f t="shared" si="40"/>
        <v>7</v>
      </c>
      <c r="R169" s="387"/>
      <c r="S169" s="387"/>
      <c r="T169" s="387"/>
      <c r="U169" s="414">
        <f t="shared" si="41"/>
        <v>1575000</v>
      </c>
    </row>
    <row r="170" spans="1:23">
      <c r="A170" s="359"/>
      <c r="B170" s="360"/>
      <c r="C170" s="361"/>
      <c r="D170" s="361"/>
      <c r="E170" s="361"/>
      <c r="F170" s="362"/>
      <c r="G170" s="363" t="s">
        <v>122</v>
      </c>
      <c r="H170" s="364"/>
      <c r="I170" s="395" t="str">
        <f t="shared" si="33"/>
        <v/>
      </c>
      <c r="J170" s="395" t="str">
        <f t="shared" si="34"/>
        <v/>
      </c>
      <c r="K170" s="395" t="str">
        <f t="shared" si="35"/>
        <v/>
      </c>
      <c r="L170" s="395" t="str">
        <f t="shared" si="36"/>
        <v/>
      </c>
      <c r="M170" s="395" t="str">
        <f t="shared" si="37"/>
        <v/>
      </c>
      <c r="N170" s="402" t="str">
        <f t="shared" si="38"/>
        <v/>
      </c>
      <c r="O170" t="s">
        <v>428</v>
      </c>
      <c r="P170" s="398">
        <f t="shared" si="39"/>
        <v>225000</v>
      </c>
      <c r="Q170" s="418">
        <f t="shared" si="40"/>
        <v>7</v>
      </c>
      <c r="R170" s="397"/>
      <c r="S170" s="397"/>
      <c r="T170" s="397"/>
      <c r="U170" s="419">
        <f t="shared" si="41"/>
        <v>1575000</v>
      </c>
    </row>
    <row r="171" spans="1:23">
      <c r="A171" s="344">
        <v>34</v>
      </c>
      <c r="B171" s="345" t="s">
        <v>66</v>
      </c>
      <c r="C171" s="346">
        <f>COUNTIF(DSATU,B171)</f>
        <v>0</v>
      </c>
      <c r="D171" s="346">
        <f>COUNTIF(DDUA,B171)</f>
        <v>1</v>
      </c>
      <c r="E171" s="365">
        <f>COUNTIF(JADWAL!$L$1:$L$89,'REKAP (2)'!B171)</f>
        <v>0</v>
      </c>
      <c r="F171" s="347">
        <f>SUM(C171:E171)</f>
        <v>1</v>
      </c>
      <c r="G171" s="348" t="s">
        <v>122</v>
      </c>
      <c r="H171" s="349">
        <v>70</v>
      </c>
      <c r="I171" s="381" t="str">
        <f t="shared" si="33"/>
        <v>Psikologi Komunikasi dan Media</v>
      </c>
      <c r="J171" s="381" t="str">
        <f t="shared" si="34"/>
        <v>KPI - 2</v>
      </c>
      <c r="K171" s="381" t="str">
        <f t="shared" si="35"/>
        <v>SABTU</v>
      </c>
      <c r="L171" s="784" t="str">
        <f t="shared" si="36"/>
        <v>10.00 - 12.00</v>
      </c>
      <c r="M171" s="381" t="str">
        <f t="shared" si="37"/>
        <v>R24</v>
      </c>
      <c r="N171" s="399" t="str">
        <f t="shared" si="38"/>
        <v>Dr.  Abd. Muhid, M.Psi.</v>
      </c>
      <c r="O171" t="s">
        <v>66</v>
      </c>
      <c r="P171" s="384">
        <f t="shared" si="39"/>
        <v>225000</v>
      </c>
      <c r="Q171" s="409">
        <f t="shared" si="40"/>
        <v>7</v>
      </c>
      <c r="R171" s="383"/>
      <c r="S171" s="383"/>
      <c r="T171" s="383"/>
      <c r="U171" s="410">
        <f t="shared" si="41"/>
        <v>1575000</v>
      </c>
      <c r="V171" s="411">
        <f>SUM(U171:U173)</f>
        <v>4725000</v>
      </c>
      <c r="W171" s="411"/>
    </row>
    <row r="172" spans="1:23">
      <c r="A172" s="350"/>
      <c r="B172" s="351"/>
      <c r="C172" s="311"/>
      <c r="D172" s="311"/>
      <c r="E172" s="311"/>
      <c r="F172" s="352"/>
      <c r="G172" s="353" t="s">
        <v>122</v>
      </c>
      <c r="H172" s="354"/>
      <c r="I172" s="385" t="str">
        <f t="shared" si="33"/>
        <v/>
      </c>
      <c r="J172" s="385" t="str">
        <f t="shared" si="34"/>
        <v/>
      </c>
      <c r="K172" s="385" t="str">
        <f t="shared" si="35"/>
        <v/>
      </c>
      <c r="L172" s="385" t="str">
        <f t="shared" si="36"/>
        <v/>
      </c>
      <c r="M172" s="385" t="str">
        <f t="shared" si="37"/>
        <v/>
      </c>
      <c r="N172" s="389" t="str">
        <f t="shared" si="38"/>
        <v/>
      </c>
      <c r="O172" t="s">
        <v>428</v>
      </c>
      <c r="P172" s="388">
        <f t="shared" si="39"/>
        <v>225000</v>
      </c>
      <c r="Q172" s="413">
        <f t="shared" si="40"/>
        <v>7</v>
      </c>
      <c r="R172" s="387"/>
      <c r="S172" s="387"/>
      <c r="T172" s="387"/>
      <c r="U172" s="414">
        <f t="shared" si="41"/>
        <v>1575000</v>
      </c>
    </row>
    <row r="173" spans="1:23">
      <c r="A173" s="359"/>
      <c r="B173" s="360"/>
      <c r="C173" s="361"/>
      <c r="D173" s="361"/>
      <c r="E173" s="361"/>
      <c r="F173" s="362"/>
      <c r="G173" s="363" t="s">
        <v>122</v>
      </c>
      <c r="H173" s="364"/>
      <c r="I173" s="395" t="str">
        <f t="shared" si="33"/>
        <v/>
      </c>
      <c r="J173" s="395" t="str">
        <f t="shared" si="34"/>
        <v/>
      </c>
      <c r="K173" s="395" t="str">
        <f t="shared" si="35"/>
        <v/>
      </c>
      <c r="L173" s="395" t="str">
        <f t="shared" si="36"/>
        <v/>
      </c>
      <c r="M173" s="395" t="str">
        <f t="shared" si="37"/>
        <v/>
      </c>
      <c r="N173" s="402" t="str">
        <f t="shared" si="38"/>
        <v/>
      </c>
      <c r="O173" t="s">
        <v>428</v>
      </c>
      <c r="P173" s="398">
        <f t="shared" si="39"/>
        <v>225000</v>
      </c>
      <c r="Q173" s="418">
        <f t="shared" si="40"/>
        <v>7</v>
      </c>
      <c r="R173" s="397"/>
      <c r="S173" s="397"/>
      <c r="T173" s="397"/>
      <c r="U173" s="419">
        <f t="shared" si="41"/>
        <v>1575000</v>
      </c>
    </row>
    <row r="174" spans="1:23">
      <c r="A174" s="427">
        <v>35</v>
      </c>
      <c r="B174" s="428" t="s">
        <v>363</v>
      </c>
      <c r="C174" s="429">
        <f>COUNTIF(DSATU,B174)</f>
        <v>0</v>
      </c>
      <c r="D174" s="429">
        <f>COUNTIF(DDUA,B174)</f>
        <v>1</v>
      </c>
      <c r="E174" s="365">
        <f>COUNTIF(JADWAL!$L$1:$L$89,'REKAP (2)'!B174)</f>
        <v>0</v>
      </c>
      <c r="F174" s="371">
        <f>SUM(C174:E174)</f>
        <v>1</v>
      </c>
      <c r="G174" s="353" t="s">
        <v>122</v>
      </c>
      <c r="H174" s="430">
        <v>29</v>
      </c>
      <c r="I174" s="435" t="str">
        <f t="shared" si="33"/>
        <v>Pengembangan Kurikulum PAI</v>
      </c>
      <c r="J174" s="435" t="str">
        <f t="shared" si="34"/>
        <v>PAI - 2B</v>
      </c>
      <c r="K174" s="435" t="str">
        <f t="shared" si="35"/>
        <v>Sabtu</v>
      </c>
      <c r="L174" s="789" t="str">
        <f t="shared" si="36"/>
        <v>10:15 - 12:15</v>
      </c>
      <c r="M174" s="435" t="str">
        <f t="shared" si="37"/>
        <v>R14</v>
      </c>
      <c r="N174" s="452" t="str">
        <f t="shared" si="38"/>
        <v>Prof. Dr. Hj. Titiek Rohanah Hidayati, M.Pd.</v>
      </c>
      <c r="O174" t="s">
        <v>363</v>
      </c>
      <c r="P174" s="438">
        <f t="shared" si="39"/>
        <v>225000</v>
      </c>
      <c r="Q174" s="441">
        <f t="shared" si="40"/>
        <v>7</v>
      </c>
      <c r="R174" s="437"/>
      <c r="S174" s="437"/>
      <c r="T174" s="437"/>
      <c r="U174" s="442">
        <f t="shared" si="41"/>
        <v>1575000</v>
      </c>
      <c r="V174" s="411">
        <f>SUM(U174:U177)</f>
        <v>6300000</v>
      </c>
      <c r="W174" s="411"/>
    </row>
    <row r="175" spans="1:23">
      <c r="A175" s="350"/>
      <c r="B175" s="351"/>
      <c r="C175" s="311"/>
      <c r="D175" s="311"/>
      <c r="E175" s="311"/>
      <c r="F175" s="352"/>
      <c r="G175" s="353" t="s">
        <v>122</v>
      </c>
      <c r="H175" s="354"/>
      <c r="I175" s="385" t="str">
        <f t="shared" si="33"/>
        <v/>
      </c>
      <c r="J175" s="385" t="str">
        <f t="shared" si="34"/>
        <v/>
      </c>
      <c r="K175" s="385" t="str">
        <f t="shared" si="35"/>
        <v/>
      </c>
      <c r="L175" s="385" t="str">
        <f t="shared" si="36"/>
        <v/>
      </c>
      <c r="M175" s="385" t="str">
        <f t="shared" si="37"/>
        <v/>
      </c>
      <c r="N175" s="389" t="str">
        <f t="shared" si="38"/>
        <v/>
      </c>
      <c r="O175" t="s">
        <v>428</v>
      </c>
      <c r="P175" s="388">
        <f t="shared" si="39"/>
        <v>225000</v>
      </c>
      <c r="Q175" s="413">
        <f t="shared" si="40"/>
        <v>7</v>
      </c>
      <c r="R175" s="387"/>
      <c r="S175" s="387"/>
      <c r="T175" s="387"/>
      <c r="U175" s="414">
        <f t="shared" si="41"/>
        <v>1575000</v>
      </c>
    </row>
    <row r="176" spans="1:23">
      <c r="A176" s="350"/>
      <c r="B176" s="351"/>
      <c r="C176" s="311"/>
      <c r="D176" s="311"/>
      <c r="E176" s="311"/>
      <c r="F176" s="352"/>
      <c r="G176" s="353" t="s">
        <v>122</v>
      </c>
      <c r="H176" s="354"/>
      <c r="I176" s="385" t="str">
        <f t="shared" si="33"/>
        <v/>
      </c>
      <c r="J176" s="385" t="str">
        <f t="shared" si="34"/>
        <v/>
      </c>
      <c r="K176" s="385" t="str">
        <f t="shared" si="35"/>
        <v/>
      </c>
      <c r="L176" s="385" t="str">
        <f t="shared" si="36"/>
        <v/>
      </c>
      <c r="M176" s="385" t="str">
        <f t="shared" si="37"/>
        <v/>
      </c>
      <c r="N176" s="389" t="str">
        <f t="shared" si="38"/>
        <v/>
      </c>
      <c r="O176" t="s">
        <v>428</v>
      </c>
      <c r="P176" s="388">
        <f t="shared" si="39"/>
        <v>225000</v>
      </c>
      <c r="Q176" s="413">
        <f t="shared" si="40"/>
        <v>7</v>
      </c>
      <c r="R176" s="387"/>
      <c r="S176" s="387"/>
      <c r="T176" s="387"/>
      <c r="U176" s="414">
        <f t="shared" si="41"/>
        <v>1575000</v>
      </c>
    </row>
    <row r="177" spans="1:23">
      <c r="A177" s="359"/>
      <c r="B177" s="360"/>
      <c r="C177" s="361"/>
      <c r="D177" s="361"/>
      <c r="E177" s="361"/>
      <c r="F177" s="362"/>
      <c r="G177" s="363" t="s">
        <v>122</v>
      </c>
      <c r="H177" s="364"/>
      <c r="I177" s="395" t="str">
        <f t="shared" si="33"/>
        <v/>
      </c>
      <c r="J177" s="395" t="str">
        <f t="shared" si="34"/>
        <v/>
      </c>
      <c r="K177" s="395" t="str">
        <f t="shared" si="35"/>
        <v/>
      </c>
      <c r="L177" s="395" t="str">
        <f t="shared" si="36"/>
        <v/>
      </c>
      <c r="M177" s="395" t="str">
        <f t="shared" si="37"/>
        <v/>
      </c>
      <c r="N177" s="402" t="str">
        <f t="shared" si="38"/>
        <v/>
      </c>
      <c r="O177" t="s">
        <v>428</v>
      </c>
      <c r="P177" s="398">
        <f t="shared" si="39"/>
        <v>225000</v>
      </c>
      <c r="Q177" s="418">
        <f t="shared" si="40"/>
        <v>7</v>
      </c>
      <c r="R177" s="397"/>
      <c r="S177" s="397"/>
      <c r="T177" s="397"/>
      <c r="U177" s="419">
        <f t="shared" si="41"/>
        <v>1575000</v>
      </c>
    </row>
    <row r="178" spans="1:23">
      <c r="A178" s="344">
        <v>36</v>
      </c>
      <c r="B178" s="345" t="s">
        <v>50</v>
      </c>
      <c r="C178" s="346">
        <f>COUNTIF(DSATU,B178)</f>
        <v>1</v>
      </c>
      <c r="D178" s="346">
        <f>COUNTIF(DDUA,B178)</f>
        <v>1</v>
      </c>
      <c r="E178" s="365">
        <f>COUNTIF(JADWAL!$L$1:$L$89,'REKAP (2)'!B178)</f>
        <v>0</v>
      </c>
      <c r="F178" s="347">
        <f>SUM(C178:E178)</f>
        <v>2</v>
      </c>
      <c r="G178" s="348" t="s">
        <v>122</v>
      </c>
      <c r="H178" s="349">
        <v>88</v>
      </c>
      <c r="I178" s="381" t="str">
        <f t="shared" si="33"/>
        <v>Analisis Kebijakan Pendidikan Islam</v>
      </c>
      <c r="J178" s="381" t="str">
        <f t="shared" si="34"/>
        <v>MPI3 - 2A</v>
      </c>
      <c r="K178" s="381" t="str">
        <f t="shared" si="35"/>
        <v>Sabtu</v>
      </c>
      <c r="L178" s="784" t="str">
        <f t="shared" si="36"/>
        <v>08.00 - 10.00</v>
      </c>
      <c r="M178" s="381" t="str">
        <f t="shared" si="37"/>
        <v>RS3 - 2</v>
      </c>
      <c r="N178" s="399" t="str">
        <f t="shared" si="38"/>
        <v>Prof. Dr. H. Abd. Halim Soebahar, M.A.</v>
      </c>
      <c r="O178" t="s">
        <v>50</v>
      </c>
      <c r="P178" s="384">
        <f t="shared" si="39"/>
        <v>225000</v>
      </c>
      <c r="Q178" s="409">
        <f t="shared" si="40"/>
        <v>7</v>
      </c>
      <c r="R178" s="383"/>
      <c r="S178" s="383"/>
      <c r="T178" s="383"/>
      <c r="U178" s="410">
        <f t="shared" si="41"/>
        <v>1575000</v>
      </c>
      <c r="V178" s="411">
        <f>SUM(U178:U180)</f>
        <v>4725000</v>
      </c>
      <c r="W178" s="411"/>
    </row>
    <row r="179" spans="1:23">
      <c r="A179" s="350"/>
      <c r="B179" s="351"/>
      <c r="C179" s="311"/>
      <c r="D179" s="311"/>
      <c r="E179" s="311"/>
      <c r="F179" s="352"/>
      <c r="G179" s="353" t="s">
        <v>122</v>
      </c>
      <c r="H179" s="354">
        <v>12</v>
      </c>
      <c r="I179" s="385" t="str">
        <f t="shared" si="33"/>
        <v>Analisis Kebijakan Pendidikan Islam</v>
      </c>
      <c r="J179" s="385" t="str">
        <f t="shared" si="34"/>
        <v>MPI - 2C</v>
      </c>
      <c r="K179" s="385" t="str">
        <f t="shared" si="35"/>
        <v>Jumat</v>
      </c>
      <c r="L179" s="786" t="str">
        <f t="shared" si="36"/>
        <v>15.45 - 17.45</v>
      </c>
      <c r="M179" s="385" t="str">
        <f t="shared" si="37"/>
        <v>R12</v>
      </c>
      <c r="N179" s="389" t="str">
        <f t="shared" si="38"/>
        <v>Dr. Hj. St. Rodliyah, M.Pd.</v>
      </c>
      <c r="O179" t="s">
        <v>366</v>
      </c>
      <c r="P179" s="388">
        <f t="shared" si="39"/>
        <v>225000</v>
      </c>
      <c r="Q179" s="413">
        <f t="shared" si="40"/>
        <v>7</v>
      </c>
      <c r="R179" s="387"/>
      <c r="S179" s="387"/>
      <c r="T179" s="387"/>
      <c r="U179" s="414">
        <f t="shared" si="41"/>
        <v>1575000</v>
      </c>
    </row>
    <row r="180" spans="1:23">
      <c r="A180" s="359"/>
      <c r="B180" s="360"/>
      <c r="C180" s="361"/>
      <c r="D180" s="361"/>
      <c r="E180" s="361"/>
      <c r="F180" s="362"/>
      <c r="G180" s="363" t="s">
        <v>122</v>
      </c>
      <c r="H180" s="364"/>
      <c r="I180" s="395" t="str">
        <f t="shared" si="33"/>
        <v/>
      </c>
      <c r="J180" s="395" t="str">
        <f t="shared" si="34"/>
        <v/>
      </c>
      <c r="K180" s="395" t="str">
        <f t="shared" si="35"/>
        <v/>
      </c>
      <c r="L180" s="395" t="str">
        <f t="shared" si="36"/>
        <v/>
      </c>
      <c r="M180" s="395" t="str">
        <f t="shared" si="37"/>
        <v/>
      </c>
      <c r="N180" s="402" t="str">
        <f t="shared" si="38"/>
        <v/>
      </c>
      <c r="O180" t="s">
        <v>428</v>
      </c>
      <c r="P180" s="398">
        <f t="shared" si="39"/>
        <v>225000</v>
      </c>
      <c r="Q180" s="418">
        <f t="shared" si="40"/>
        <v>7</v>
      </c>
      <c r="R180" s="397"/>
      <c r="S180" s="397"/>
      <c r="T180" s="397"/>
      <c r="U180" s="419">
        <f t="shared" si="41"/>
        <v>1575000</v>
      </c>
    </row>
    <row r="181" spans="1:23">
      <c r="A181" s="344">
        <v>37</v>
      </c>
      <c r="B181" s="345" t="s">
        <v>429</v>
      </c>
      <c r="C181" s="346">
        <f>COUNTIF(DSATU,B181)</f>
        <v>0</v>
      </c>
      <c r="D181" s="346">
        <f>COUNTIF(DDUA,B181)</f>
        <v>3</v>
      </c>
      <c r="E181" s="365">
        <f>COUNTIF(JADWAL!$L$1:$L$89,'REKAP (2)'!B181)</f>
        <v>0</v>
      </c>
      <c r="F181" s="347">
        <f>SUM(C181:E181)</f>
        <v>3</v>
      </c>
      <c r="G181" s="348" t="s">
        <v>122</v>
      </c>
      <c r="H181" s="349">
        <v>7</v>
      </c>
      <c r="I181" s="381" t="str">
        <f t="shared" si="33"/>
        <v>Studi Hadits</v>
      </c>
      <c r="J181" s="381" t="str">
        <f t="shared" si="34"/>
        <v>MPI - 2B</v>
      </c>
      <c r="K181" s="381" t="str">
        <f t="shared" si="35"/>
        <v>Jumat</v>
      </c>
      <c r="L181" s="784" t="str">
        <f t="shared" si="36"/>
        <v>15.45 - 17.45</v>
      </c>
      <c r="M181" s="381" t="str">
        <f t="shared" si="37"/>
        <v>R11</v>
      </c>
      <c r="N181" s="399" t="str">
        <f t="shared" si="38"/>
        <v>Prof. Dr. H. Mahjuddin, M.Pd.I.</v>
      </c>
      <c r="O181" t="s">
        <v>429</v>
      </c>
      <c r="P181" s="384">
        <f t="shared" si="39"/>
        <v>225000</v>
      </c>
      <c r="Q181" s="409">
        <f t="shared" si="40"/>
        <v>7</v>
      </c>
      <c r="R181" s="383"/>
      <c r="S181" s="383"/>
      <c r="T181" s="383"/>
      <c r="U181" s="410">
        <f t="shared" si="41"/>
        <v>1575000</v>
      </c>
      <c r="V181" s="411">
        <f>SUM(U181:U184)</f>
        <v>6300000</v>
      </c>
      <c r="W181" s="411"/>
    </row>
    <row r="182" spans="1:23">
      <c r="A182" s="350"/>
      <c r="B182" s="351"/>
      <c r="C182" s="311"/>
      <c r="D182" s="311"/>
      <c r="E182" s="311"/>
      <c r="F182" s="352"/>
      <c r="G182" s="353" t="s">
        <v>122</v>
      </c>
      <c r="H182" s="354">
        <v>40</v>
      </c>
      <c r="I182" s="385" t="str">
        <f t="shared" si="33"/>
        <v>SOSIOLOGI HUKUM ISLAM</v>
      </c>
      <c r="J182" s="385" t="str">
        <f t="shared" si="34"/>
        <v>HK - 2A</v>
      </c>
      <c r="K182" s="385" t="str">
        <f t="shared" si="35"/>
        <v>Sabtu</v>
      </c>
      <c r="L182" s="786" t="str">
        <f t="shared" si="36"/>
        <v>08.00 - 10.00</v>
      </c>
      <c r="M182" s="385" t="str">
        <f t="shared" si="37"/>
        <v>R16</v>
      </c>
      <c r="N182" s="389" t="str">
        <f t="shared" si="38"/>
        <v>Dr. H. Pujiono, M.Ag.</v>
      </c>
      <c r="O182" t="s">
        <v>429</v>
      </c>
      <c r="P182" s="388">
        <f t="shared" ref="P182" si="46">VLOOKUP(G182,Trf,3,FALSE)</f>
        <v>225000</v>
      </c>
      <c r="Q182" s="413">
        <f t="shared" si="40"/>
        <v>7</v>
      </c>
      <c r="R182" s="387"/>
      <c r="S182" s="387"/>
      <c r="T182" s="387"/>
      <c r="U182" s="414">
        <f t="shared" ref="U182" si="47">(P182*Q182)+((R182+S182)*T182)</f>
        <v>1575000</v>
      </c>
    </row>
    <row r="183" spans="1:23">
      <c r="A183" s="350"/>
      <c r="B183" s="351"/>
      <c r="C183" s="311"/>
      <c r="D183" s="311"/>
      <c r="E183" s="311"/>
      <c r="F183" s="352"/>
      <c r="G183" s="353" t="s">
        <v>122</v>
      </c>
      <c r="H183" s="354">
        <v>43</v>
      </c>
      <c r="I183" s="385" t="str">
        <f t="shared" si="33"/>
        <v>SOSIOLOGI HUKUM ISLAM</v>
      </c>
      <c r="J183" s="385" t="str">
        <f t="shared" si="34"/>
        <v>HK - 2B</v>
      </c>
      <c r="K183" s="385" t="str">
        <f t="shared" si="35"/>
        <v>Jumat</v>
      </c>
      <c r="L183" s="786" t="str">
        <f t="shared" si="36"/>
        <v>15.45 - 17.45</v>
      </c>
      <c r="M183" s="385" t="str">
        <f t="shared" si="37"/>
        <v>RU22</v>
      </c>
      <c r="N183" s="389" t="str">
        <f t="shared" si="38"/>
        <v>Dr. H. Pujiono, M.Ag.</v>
      </c>
      <c r="O183" t="s">
        <v>429</v>
      </c>
      <c r="P183" s="388">
        <f t="shared" si="39"/>
        <v>225000</v>
      </c>
      <c r="Q183" s="413">
        <f t="shared" si="40"/>
        <v>7</v>
      </c>
      <c r="R183" s="387"/>
      <c r="S183" s="387"/>
      <c r="T183" s="387"/>
      <c r="U183" s="414">
        <f t="shared" si="41"/>
        <v>1575000</v>
      </c>
    </row>
    <row r="184" spans="1:23">
      <c r="A184" s="359"/>
      <c r="B184" s="360"/>
      <c r="C184" s="361"/>
      <c r="D184" s="361"/>
      <c r="E184" s="361"/>
      <c r="F184" s="362"/>
      <c r="G184" s="363" t="s">
        <v>122</v>
      </c>
      <c r="H184" s="364"/>
      <c r="I184" s="395" t="str">
        <f t="shared" si="33"/>
        <v/>
      </c>
      <c r="J184" s="395" t="str">
        <f t="shared" si="34"/>
        <v/>
      </c>
      <c r="K184" s="395" t="str">
        <f t="shared" si="35"/>
        <v/>
      </c>
      <c r="L184" s="395" t="str">
        <f t="shared" si="36"/>
        <v/>
      </c>
      <c r="M184" s="395" t="str">
        <f t="shared" si="37"/>
        <v/>
      </c>
      <c r="N184" s="402" t="str">
        <f t="shared" si="38"/>
        <v/>
      </c>
      <c r="O184" t="s">
        <v>428</v>
      </c>
      <c r="P184" s="398">
        <f t="shared" si="39"/>
        <v>225000</v>
      </c>
      <c r="Q184" s="418">
        <f t="shared" si="40"/>
        <v>7</v>
      </c>
      <c r="R184" s="397"/>
      <c r="S184" s="397"/>
      <c r="T184" s="397"/>
      <c r="U184" s="419">
        <f t="shared" si="41"/>
        <v>1575000</v>
      </c>
    </row>
    <row r="185" spans="1:23">
      <c r="A185" s="344">
        <v>38</v>
      </c>
      <c r="B185" s="345" t="s">
        <v>365</v>
      </c>
      <c r="C185" s="346">
        <f>COUNTIF(DSATU,B185)</f>
        <v>0</v>
      </c>
      <c r="D185" s="346">
        <f>COUNTIF(DDUA,B185)</f>
        <v>2</v>
      </c>
      <c r="E185" s="365">
        <f>COUNTIF(JADWAL!$L$1:$L$89,'REKAP (2)'!B185)</f>
        <v>0</v>
      </c>
      <c r="F185" s="347">
        <f>SUM(C185:E185)</f>
        <v>2</v>
      </c>
      <c r="G185" s="348" t="s">
        <v>122</v>
      </c>
      <c r="H185" s="349">
        <v>14</v>
      </c>
      <c r="I185" s="381" t="str">
        <f t="shared" si="33"/>
        <v>Perilaku Organisasi dan Kepemimpinan Pendidikan</v>
      </c>
      <c r="J185" s="381" t="str">
        <f t="shared" si="34"/>
        <v>MPI - 2C</v>
      </c>
      <c r="K185" s="381" t="str">
        <f t="shared" si="35"/>
        <v>Sabtu</v>
      </c>
      <c r="L185" s="784" t="str">
        <f t="shared" si="36"/>
        <v>08.00 - 10.00</v>
      </c>
      <c r="M185" s="381" t="str">
        <f t="shared" si="37"/>
        <v>R12</v>
      </c>
      <c r="N185" s="399" t="str">
        <f t="shared" si="38"/>
        <v>Prof. Dr. H. Moh. Khusnuridlo, M.Pd.</v>
      </c>
      <c r="O185" t="s">
        <v>365</v>
      </c>
      <c r="P185" s="384">
        <f t="shared" si="39"/>
        <v>225000</v>
      </c>
      <c r="Q185" s="409">
        <f t="shared" si="40"/>
        <v>7</v>
      </c>
      <c r="R185" s="383"/>
      <c r="S185" s="383"/>
      <c r="T185" s="383"/>
      <c r="U185" s="410">
        <f t="shared" si="41"/>
        <v>1575000</v>
      </c>
      <c r="V185" s="411">
        <f>SUM(U185:U188)</f>
        <v>6825000</v>
      </c>
      <c r="W185" s="411"/>
    </row>
    <row r="186" spans="1:23">
      <c r="A186" s="350"/>
      <c r="B186" s="356"/>
      <c r="C186" s="331"/>
      <c r="D186" s="331"/>
      <c r="E186" s="331"/>
      <c r="F186" s="357"/>
      <c r="G186" s="353" t="s">
        <v>122</v>
      </c>
      <c r="H186" s="358">
        <v>35</v>
      </c>
      <c r="I186" s="390" t="str">
        <f t="shared" si="33"/>
        <v>Metodologi Penelitian Pendidikan Agama Islam</v>
      </c>
      <c r="J186" s="390" t="str">
        <f t="shared" si="34"/>
        <v>PAI - 2C</v>
      </c>
      <c r="K186" s="390" t="str">
        <f t="shared" si="35"/>
        <v>Sabtu</v>
      </c>
      <c r="L186" s="790" t="str">
        <f t="shared" si="36"/>
        <v>10:15 - 12:15</v>
      </c>
      <c r="M186" s="390" t="str">
        <f t="shared" si="37"/>
        <v>R23</v>
      </c>
      <c r="N186" s="391" t="str">
        <f t="shared" si="38"/>
        <v>Dr. Hj. St. Mislikhah, M.Ag.</v>
      </c>
      <c r="O186" t="s">
        <v>365</v>
      </c>
      <c r="P186" s="393">
        <f t="shared" si="39"/>
        <v>225000</v>
      </c>
      <c r="Q186" s="416">
        <f t="shared" si="40"/>
        <v>7</v>
      </c>
      <c r="R186" s="392"/>
      <c r="S186" s="392"/>
      <c r="T186" s="392"/>
      <c r="U186" s="417">
        <f t="shared" si="41"/>
        <v>1575000</v>
      </c>
    </row>
    <row r="187" spans="1:23">
      <c r="A187" s="350"/>
      <c r="B187" s="351"/>
      <c r="C187" s="311"/>
      <c r="D187" s="311"/>
      <c r="E187" s="311"/>
      <c r="F187" s="352"/>
      <c r="G187" s="448" t="s">
        <v>122</v>
      </c>
      <c r="H187" s="354"/>
      <c r="I187" s="453" t="str">
        <f t="shared" si="33"/>
        <v/>
      </c>
      <c r="J187" s="453" t="str">
        <f t="shared" si="34"/>
        <v/>
      </c>
      <c r="K187" s="453" t="str">
        <f t="shared" si="35"/>
        <v/>
      </c>
      <c r="L187" s="453" t="str">
        <f t="shared" si="36"/>
        <v/>
      </c>
      <c r="M187" s="453" t="str">
        <f t="shared" si="37"/>
        <v/>
      </c>
      <c r="N187" s="311" t="str">
        <f t="shared" si="38"/>
        <v/>
      </c>
      <c r="O187" t="s">
        <v>428</v>
      </c>
      <c r="P187" s="454">
        <f t="shared" si="39"/>
        <v>225000</v>
      </c>
      <c r="Q187" s="455">
        <f t="shared" si="40"/>
        <v>7</v>
      </c>
      <c r="R187" s="456"/>
      <c r="S187" s="456"/>
      <c r="T187" s="456"/>
      <c r="U187" s="457">
        <f t="shared" si="41"/>
        <v>1575000</v>
      </c>
    </row>
    <row r="188" spans="1:23">
      <c r="A188" s="359"/>
      <c r="B188" s="449"/>
      <c r="C188" s="373"/>
      <c r="D188" s="373"/>
      <c r="E188" s="373"/>
      <c r="F188" s="374"/>
      <c r="G188" s="363" t="s">
        <v>417</v>
      </c>
      <c r="H188" s="450"/>
      <c r="I188" s="432" t="str">
        <f t="shared" si="33"/>
        <v/>
      </c>
      <c r="J188" s="432" t="str">
        <f t="shared" si="34"/>
        <v/>
      </c>
      <c r="K188" s="432" t="str">
        <f t="shared" si="35"/>
        <v/>
      </c>
      <c r="L188" s="432" t="str">
        <f t="shared" si="36"/>
        <v/>
      </c>
      <c r="M188" s="432" t="str">
        <f t="shared" si="37"/>
        <v/>
      </c>
      <c r="N188" s="361" t="str">
        <f t="shared" si="38"/>
        <v/>
      </c>
      <c r="O188" t="s">
        <v>428</v>
      </c>
      <c r="P188" s="434">
        <f t="shared" si="39"/>
        <v>300000</v>
      </c>
      <c r="Q188" s="439">
        <f t="shared" si="40"/>
        <v>7</v>
      </c>
      <c r="R188" s="433"/>
      <c r="S188" s="433"/>
      <c r="T188" s="433"/>
      <c r="U188" s="440">
        <f t="shared" si="41"/>
        <v>2100000</v>
      </c>
    </row>
    <row r="189" spans="1:23">
      <c r="A189" s="344">
        <v>39</v>
      </c>
      <c r="B189" s="375" t="s">
        <v>123</v>
      </c>
      <c r="C189" s="346">
        <f>COUNTIF(DSATU,B189)</f>
        <v>2</v>
      </c>
      <c r="D189" s="346">
        <f>COUNTIF(DDUA,B189)</f>
        <v>1</v>
      </c>
      <c r="E189" s="365">
        <f>COUNTIF(JADWAL!$L$1:$L$89,'REKAP (2)'!B189)</f>
        <v>0</v>
      </c>
      <c r="F189" s="347">
        <f>SUM(C189:E189)</f>
        <v>3</v>
      </c>
      <c r="G189" s="348" t="s">
        <v>122</v>
      </c>
      <c r="H189" s="349">
        <v>3</v>
      </c>
      <c r="I189" s="381" t="str">
        <f t="shared" si="33"/>
        <v>Perilaku Organisasi dan Kepemimpinan Pendidikan</v>
      </c>
      <c r="J189" s="381" t="str">
        <f t="shared" si="34"/>
        <v>MPI - 2A</v>
      </c>
      <c r="K189" s="381" t="str">
        <f t="shared" si="35"/>
        <v>Rabu</v>
      </c>
      <c r="L189" s="784" t="str">
        <f t="shared" si="36"/>
        <v>13.30 - 15.30</v>
      </c>
      <c r="M189" s="381" t="str">
        <f t="shared" si="37"/>
        <v>R16</v>
      </c>
      <c r="N189" s="399" t="str">
        <f t="shared" si="38"/>
        <v>Dr. H. Suhadi Winoto, M.Pd.</v>
      </c>
      <c r="O189" t="s">
        <v>51</v>
      </c>
      <c r="P189" s="384">
        <f t="shared" si="39"/>
        <v>225000</v>
      </c>
      <c r="Q189" s="409">
        <f t="shared" si="40"/>
        <v>7</v>
      </c>
      <c r="R189" s="383"/>
      <c r="S189" s="383"/>
      <c r="T189" s="383"/>
      <c r="U189" s="410">
        <f t="shared" si="41"/>
        <v>1575000</v>
      </c>
      <c r="V189" s="411">
        <f>SUM(U189:U192)</f>
        <v>6825000</v>
      </c>
      <c r="W189" s="411"/>
    </row>
    <row r="190" spans="1:23">
      <c r="A190" s="350"/>
      <c r="B190" s="351"/>
      <c r="C190" s="311"/>
      <c r="D190" s="311"/>
      <c r="E190" s="311"/>
      <c r="F190" s="352"/>
      <c r="G190" s="353" t="s">
        <v>122</v>
      </c>
      <c r="H190" s="354">
        <v>8</v>
      </c>
      <c r="I190" s="385" t="str">
        <f t="shared" si="33"/>
        <v>Perilaku Organisasi dan Kepemimpinan Pendidikan</v>
      </c>
      <c r="J190" s="385" t="str">
        <f t="shared" si="34"/>
        <v>MPI - 2B</v>
      </c>
      <c r="K190" s="385" t="str">
        <f t="shared" si="35"/>
        <v>Jumat</v>
      </c>
      <c r="L190" s="786" t="str">
        <f t="shared" si="36"/>
        <v>18.30 - 20.30</v>
      </c>
      <c r="M190" s="385" t="str">
        <f t="shared" si="37"/>
        <v>R11</v>
      </c>
      <c r="N190" s="389" t="str">
        <f t="shared" si="38"/>
        <v>Dr. H. Suhadi Winoto, M.Pd.</v>
      </c>
      <c r="O190" t="s">
        <v>51</v>
      </c>
      <c r="P190" s="388">
        <f t="shared" si="39"/>
        <v>225000</v>
      </c>
      <c r="Q190" s="413">
        <f t="shared" si="40"/>
        <v>7</v>
      </c>
      <c r="R190" s="387"/>
      <c r="S190" s="387"/>
      <c r="T190" s="387"/>
      <c r="U190" s="414">
        <f t="shared" si="41"/>
        <v>1575000</v>
      </c>
    </row>
    <row r="191" spans="1:23">
      <c r="A191" s="350"/>
      <c r="B191" s="351"/>
      <c r="C191" s="311"/>
      <c r="D191" s="311"/>
      <c r="E191" s="311"/>
      <c r="F191" s="352"/>
      <c r="G191" s="353" t="s">
        <v>122</v>
      </c>
      <c r="H191" s="354">
        <v>86</v>
      </c>
      <c r="I191" s="385" t="str">
        <f t="shared" si="33"/>
        <v>Perilaku dan Budaya Organisasi dalam Pendidikan Islam (new)</v>
      </c>
      <c r="J191" s="385" t="str">
        <f t="shared" si="34"/>
        <v>MPI3 - 2A</v>
      </c>
      <c r="K191" s="385" t="str">
        <f t="shared" si="35"/>
        <v>Jum'at</v>
      </c>
      <c r="L191" s="786" t="str">
        <f t="shared" si="36"/>
        <v>13.00 - 15.00</v>
      </c>
      <c r="M191" s="385" t="str">
        <f t="shared" si="37"/>
        <v>RS3 - 2</v>
      </c>
      <c r="N191" s="389" t="str">
        <f t="shared" si="38"/>
        <v>Prof. Dr. H. Babun Suharto, SE., MM.</v>
      </c>
      <c r="O191" t="s">
        <v>123</v>
      </c>
      <c r="P191" s="388">
        <f t="shared" si="39"/>
        <v>225000</v>
      </c>
      <c r="Q191" s="413">
        <f t="shared" si="40"/>
        <v>7</v>
      </c>
      <c r="R191" s="387"/>
      <c r="S191" s="387"/>
      <c r="T191" s="387"/>
      <c r="U191" s="414">
        <f t="shared" si="41"/>
        <v>1575000</v>
      </c>
    </row>
    <row r="192" spans="1:23">
      <c r="A192" s="359"/>
      <c r="B192" s="451"/>
      <c r="C192" s="361"/>
      <c r="D192" s="361"/>
      <c r="E192" s="361"/>
      <c r="F192" s="362"/>
      <c r="G192" s="363" t="s">
        <v>417</v>
      </c>
      <c r="H192" s="364"/>
      <c r="I192" s="395" t="str">
        <f t="shared" si="33"/>
        <v/>
      </c>
      <c r="J192" s="395" t="str">
        <f t="shared" si="34"/>
        <v/>
      </c>
      <c r="K192" s="395" t="str">
        <f t="shared" si="35"/>
        <v/>
      </c>
      <c r="L192" s="395" t="str">
        <f t="shared" si="36"/>
        <v/>
      </c>
      <c r="M192" s="395" t="str">
        <f t="shared" si="37"/>
        <v/>
      </c>
      <c r="N192" s="402" t="str">
        <f t="shared" si="38"/>
        <v/>
      </c>
      <c r="O192" t="s">
        <v>428</v>
      </c>
      <c r="P192" s="398">
        <f t="shared" si="39"/>
        <v>300000</v>
      </c>
      <c r="Q192" s="418">
        <f t="shared" si="40"/>
        <v>7</v>
      </c>
      <c r="R192" s="397"/>
      <c r="S192" s="397"/>
      <c r="T192" s="397"/>
      <c r="U192" s="419">
        <f t="shared" si="41"/>
        <v>2100000</v>
      </c>
    </row>
    <row r="193" spans="1:23">
      <c r="A193" s="344">
        <v>40</v>
      </c>
      <c r="B193" s="377" t="s">
        <v>27</v>
      </c>
      <c r="C193" s="346">
        <f>COUNTIF(DSATU,B193)</f>
        <v>0</v>
      </c>
      <c r="D193" s="346">
        <f>COUNTIF(DDUA,B193)</f>
        <v>2</v>
      </c>
      <c r="E193" s="365">
        <f>COUNTIF(JADWAL!$L$1:$L$89,'REKAP (2)'!B193)</f>
        <v>0</v>
      </c>
      <c r="F193" s="347">
        <f>SUM(C193:E193)</f>
        <v>2</v>
      </c>
      <c r="G193" s="348" t="s">
        <v>122</v>
      </c>
      <c r="H193" s="430">
        <v>13</v>
      </c>
      <c r="I193" s="435" t="str">
        <f t="shared" si="33"/>
        <v>Manajemen Sumber Daya Pendidikan dan Tenaga Kependidikan</v>
      </c>
      <c r="J193" s="435" t="str">
        <f t="shared" si="34"/>
        <v>MPI - 2C</v>
      </c>
      <c r="K193" s="435" t="str">
        <f t="shared" si="35"/>
        <v>Jumat</v>
      </c>
      <c r="L193" s="789" t="str">
        <f t="shared" si="36"/>
        <v>18.30 - 20.30</v>
      </c>
      <c r="M193" s="435" t="str">
        <f t="shared" si="37"/>
        <v>R12</v>
      </c>
      <c r="N193" s="452" t="str">
        <f t="shared" si="38"/>
        <v>Dr. H. Sofyan Tsauri, MM.</v>
      </c>
      <c r="O193" t="s">
        <v>27</v>
      </c>
      <c r="P193" s="438">
        <f t="shared" si="39"/>
        <v>225000</v>
      </c>
      <c r="Q193" s="441">
        <f t="shared" si="40"/>
        <v>7</v>
      </c>
      <c r="R193" s="437"/>
      <c r="S193" s="437"/>
      <c r="T193" s="437"/>
      <c r="U193" s="442">
        <f t="shared" si="41"/>
        <v>1575000</v>
      </c>
      <c r="V193" s="411">
        <f>SUM(U193:U195)</f>
        <v>4725000</v>
      </c>
      <c r="W193" s="411"/>
    </row>
    <row r="194" spans="1:23">
      <c r="A194" s="350"/>
      <c r="B194" s="369"/>
      <c r="C194" s="311"/>
      <c r="D194" s="311"/>
      <c r="E194" s="311"/>
      <c r="F194" s="352"/>
      <c r="G194" s="353" t="s">
        <v>122</v>
      </c>
      <c r="H194" s="354">
        <v>72</v>
      </c>
      <c r="I194" s="385" t="str">
        <f t="shared" ref="I194:I259" si="48">(IFERROR(VLOOKUP(H194,JADWAL,4,FALSE),"  "))</f>
        <v>PENGEMBANGAN BAHAN AJAR BAHASA INDONESIA MI</v>
      </c>
      <c r="J194" s="385" t="str">
        <f t="shared" ref="J194:J262" si="49">(IFERROR(VLOOKUP(H194,JADWAL,2,FALSE),"  "))</f>
        <v>PGMI - 2</v>
      </c>
      <c r="K194" s="385" t="str">
        <f t="shared" ref="K194:K262" si="50">(IFERROR(VLOOKUP(H194,JADWAL,9,FALSE),"  "))</f>
        <v>Jumat</v>
      </c>
      <c r="L194" s="786" t="str">
        <f t="shared" ref="L194:L262" si="51">(IFERROR(VLOOKUP(H194,JADWAL,10,FALSE),"  "))</f>
        <v>13.30 - 15.30</v>
      </c>
      <c r="M194" s="385" t="str">
        <f t="shared" ref="M194:M262" si="52">(IFERROR(VLOOKUP(H194,JADWAL,11,FALSE),"  "))</f>
        <v>R25</v>
      </c>
      <c r="N194" s="389" t="str">
        <f t="shared" ref="N194:N262" si="53">(IFERROR(VLOOKUP(H194,JADWAL,6,FALSE),"  "))</f>
        <v>Dr. Hj. St. Mislikhah, M.Ag.</v>
      </c>
      <c r="O194" s="387" t="str">
        <f t="shared" ref="O194:O262" si="54">(IFERROR(VLOOKUP(H194,JADWAL,7,FALSE),"  "))</f>
        <v>Dr. Khotibul Umam, M.A.</v>
      </c>
      <c r="P194" s="388">
        <f t="shared" si="39"/>
        <v>225000</v>
      </c>
      <c r="Q194" s="413">
        <f t="shared" si="40"/>
        <v>7</v>
      </c>
      <c r="R194" s="387"/>
      <c r="S194" s="387"/>
      <c r="T194" s="387"/>
      <c r="U194" s="414">
        <f t="shared" si="41"/>
        <v>1575000</v>
      </c>
    </row>
    <row r="195" spans="1:23">
      <c r="A195" s="359"/>
      <c r="B195" s="458"/>
      <c r="C195" s="361"/>
      <c r="D195" s="361"/>
      <c r="E195" s="361"/>
      <c r="F195" s="362"/>
      <c r="G195" s="363" t="s">
        <v>122</v>
      </c>
      <c r="H195" s="364"/>
      <c r="I195" s="395" t="str">
        <f t="shared" si="48"/>
        <v/>
      </c>
      <c r="J195" s="395" t="str">
        <f t="shared" si="49"/>
        <v/>
      </c>
      <c r="K195" s="395" t="str">
        <f t="shared" si="50"/>
        <v/>
      </c>
      <c r="L195" s="395" t="str">
        <f t="shared" si="51"/>
        <v/>
      </c>
      <c r="M195" s="395" t="str">
        <f t="shared" si="52"/>
        <v/>
      </c>
      <c r="N195" s="402" t="str">
        <f t="shared" si="53"/>
        <v/>
      </c>
      <c r="O195" s="397" t="str">
        <f t="shared" si="54"/>
        <v/>
      </c>
      <c r="P195" s="398">
        <f t="shared" si="39"/>
        <v>225000</v>
      </c>
      <c r="Q195" s="418">
        <f t="shared" si="40"/>
        <v>7</v>
      </c>
      <c r="R195" s="397"/>
      <c r="S195" s="397"/>
      <c r="T195" s="397"/>
      <c r="U195" s="419">
        <f t="shared" si="41"/>
        <v>1575000</v>
      </c>
    </row>
    <row r="196" spans="1:23">
      <c r="A196" s="344">
        <v>41</v>
      </c>
      <c r="B196" s="375" t="s">
        <v>366</v>
      </c>
      <c r="C196" s="346">
        <f>COUNTIF(DSATU,B196)</f>
        <v>0</v>
      </c>
      <c r="D196" s="346">
        <f>COUNTIF(DDUA,B196)</f>
        <v>2</v>
      </c>
      <c r="E196" s="365">
        <f>COUNTIF(JADWAL!$L$1:$L$89,'REKAP (2)'!B196)</f>
        <v>0</v>
      </c>
      <c r="F196" s="347">
        <f t="shared" ref="F196:F209" si="55">SUM(C196:E196)</f>
        <v>2</v>
      </c>
      <c r="G196" s="348" t="s">
        <v>122</v>
      </c>
      <c r="H196" s="349">
        <v>12</v>
      </c>
      <c r="I196" s="381" t="str">
        <f t="shared" si="48"/>
        <v>Analisis Kebijakan Pendidikan Islam</v>
      </c>
      <c r="J196" s="381" t="str">
        <f t="shared" si="49"/>
        <v>MPI - 2C</v>
      </c>
      <c r="K196" s="381" t="str">
        <f t="shared" si="50"/>
        <v>Jumat</v>
      </c>
      <c r="L196" s="784" t="str">
        <f t="shared" si="51"/>
        <v>15.45 - 17.45</v>
      </c>
      <c r="M196" s="381" t="str">
        <f t="shared" si="52"/>
        <v>R12</v>
      </c>
      <c r="N196" s="399" t="str">
        <f t="shared" si="53"/>
        <v>Dr. Hj. St. Rodliyah, M.Pd.</v>
      </c>
      <c r="O196" s="383" t="str">
        <f t="shared" si="54"/>
        <v>Dr. H. Abd. Muis, M.M.</v>
      </c>
      <c r="P196" s="384">
        <f t="shared" si="39"/>
        <v>225000</v>
      </c>
      <c r="Q196" s="409">
        <f t="shared" si="40"/>
        <v>7</v>
      </c>
      <c r="R196" s="383"/>
      <c r="S196" s="383"/>
      <c r="T196" s="383"/>
      <c r="U196" s="410">
        <f t="shared" si="41"/>
        <v>1575000</v>
      </c>
      <c r="V196" s="411">
        <f>SUM(U196:U197)</f>
        <v>3150000</v>
      </c>
      <c r="W196" s="411"/>
    </row>
    <row r="197" spans="1:23">
      <c r="A197" s="359"/>
      <c r="B197" s="451"/>
      <c r="C197" s="361"/>
      <c r="D197" s="361"/>
      <c r="E197" s="361"/>
      <c r="F197" s="362"/>
      <c r="G197" s="363" t="s">
        <v>122</v>
      </c>
      <c r="H197" s="364">
        <v>23</v>
      </c>
      <c r="I197" s="395" t="str">
        <f t="shared" si="48"/>
        <v>Kepemimpinan Pendidikan Islam</v>
      </c>
      <c r="J197" s="395" t="str">
        <f t="shared" si="49"/>
        <v>PAI - 2A</v>
      </c>
      <c r="K197" s="395" t="str">
        <f t="shared" si="50"/>
        <v>Kamis</v>
      </c>
      <c r="L197" s="788" t="str">
        <f t="shared" si="51"/>
        <v>13:30 - 15:30</v>
      </c>
      <c r="M197" s="395" t="str">
        <f t="shared" si="52"/>
        <v>R15</v>
      </c>
      <c r="N197" s="402" t="str">
        <f t="shared" si="53"/>
        <v>Prof. Dr. H. Moh. Khusnuridlo, M.Pd.</v>
      </c>
      <c r="O197" s="397" t="str">
        <f t="shared" si="54"/>
        <v>Dr. H. Abd. Muis, M.M.</v>
      </c>
      <c r="P197" s="398">
        <f t="shared" si="39"/>
        <v>225000</v>
      </c>
      <c r="Q197" s="418">
        <f t="shared" si="40"/>
        <v>7</v>
      </c>
      <c r="R197" s="397"/>
      <c r="S197" s="397"/>
      <c r="T197" s="397"/>
      <c r="U197" s="419">
        <f t="shared" si="41"/>
        <v>1575000</v>
      </c>
    </row>
    <row r="198" spans="1:23">
      <c r="A198" s="344">
        <v>42</v>
      </c>
      <c r="B198" s="375" t="s">
        <v>351</v>
      </c>
      <c r="C198" s="346">
        <f>COUNTIF(DSATU,B198)</f>
        <v>0</v>
      </c>
      <c r="D198" s="346">
        <f>COUNTIF(DDUA,B198)</f>
        <v>1</v>
      </c>
      <c r="E198" s="365">
        <f>COUNTIF(JADWAL!$L$1:$L$89,'REKAP (2)'!B198)</f>
        <v>0</v>
      </c>
      <c r="F198" s="347">
        <f t="shared" si="55"/>
        <v>1</v>
      </c>
      <c r="G198" s="348" t="s">
        <v>122</v>
      </c>
      <c r="H198" s="349">
        <v>69</v>
      </c>
      <c r="I198" s="381" t="str">
        <f t="shared" si="48"/>
        <v>Media dan Teknologi Komunikasi Massa</v>
      </c>
      <c r="J198" s="381" t="str">
        <f t="shared" si="49"/>
        <v>KPI - 2</v>
      </c>
      <c r="K198" s="381" t="str">
        <f t="shared" si="50"/>
        <v>SABTU</v>
      </c>
      <c r="L198" s="784" t="str">
        <f t="shared" si="51"/>
        <v>08.00 - 10.00</v>
      </c>
      <c r="M198" s="381" t="str">
        <f t="shared" si="52"/>
        <v>R24</v>
      </c>
      <c r="N198" s="399" t="str">
        <f t="shared" si="53"/>
        <v>Dr. Choirul Arif, M.Si.</v>
      </c>
      <c r="O198" s="383" t="str">
        <f t="shared" si="54"/>
        <v>Dr. Nurul Widyawati Islami R., M.Si.</v>
      </c>
      <c r="P198" s="384">
        <f t="shared" ref="P198:P257" si="56">VLOOKUP(G198,Trf,3,FALSE)</f>
        <v>225000</v>
      </c>
      <c r="Q198" s="409">
        <f t="shared" si="40"/>
        <v>7</v>
      </c>
      <c r="R198" s="383"/>
      <c r="S198" s="383"/>
      <c r="T198" s="383"/>
      <c r="U198" s="410">
        <f t="shared" si="41"/>
        <v>1575000</v>
      </c>
      <c r="V198" s="411">
        <f>SUM(U198:U201)</f>
        <v>6300000</v>
      </c>
      <c r="W198" s="411"/>
    </row>
    <row r="199" spans="1:23">
      <c r="A199" s="350"/>
      <c r="B199" s="376"/>
      <c r="C199" s="311"/>
      <c r="D199" s="311"/>
      <c r="E199" s="311"/>
      <c r="F199" s="352"/>
      <c r="G199" s="353" t="s">
        <v>122</v>
      </c>
      <c r="H199" s="354"/>
      <c r="I199" s="385" t="str">
        <f t="shared" si="48"/>
        <v/>
      </c>
      <c r="J199" s="385" t="str">
        <f t="shared" si="49"/>
        <v/>
      </c>
      <c r="K199" s="385" t="str">
        <f t="shared" si="50"/>
        <v/>
      </c>
      <c r="L199" s="385" t="str">
        <f t="shared" si="51"/>
        <v/>
      </c>
      <c r="M199" s="385" t="str">
        <f t="shared" si="52"/>
        <v/>
      </c>
      <c r="N199" s="389" t="str">
        <f t="shared" si="53"/>
        <v/>
      </c>
      <c r="O199" s="387" t="str">
        <f t="shared" si="54"/>
        <v/>
      </c>
      <c r="P199" s="388">
        <f t="shared" si="56"/>
        <v>225000</v>
      </c>
      <c r="Q199" s="413">
        <f t="shared" ref="Q199:Q258" si="57">$Q$3</f>
        <v>7</v>
      </c>
      <c r="R199" s="387"/>
      <c r="S199" s="387"/>
      <c r="T199" s="387"/>
      <c r="U199" s="414">
        <f t="shared" ref="U199:U257" si="58">(P199*Q199)+((R199+S199)*T199)</f>
        <v>1575000</v>
      </c>
    </row>
    <row r="200" spans="1:23">
      <c r="A200" s="350"/>
      <c r="B200" s="376"/>
      <c r="C200" s="311"/>
      <c r="D200" s="311"/>
      <c r="E200" s="311"/>
      <c r="F200" s="352"/>
      <c r="G200" s="353" t="s">
        <v>122</v>
      </c>
      <c r="H200" s="354"/>
      <c r="I200" s="385" t="str">
        <f t="shared" si="48"/>
        <v/>
      </c>
      <c r="J200" s="385" t="str">
        <f t="shared" si="49"/>
        <v/>
      </c>
      <c r="K200" s="385" t="str">
        <f t="shared" si="50"/>
        <v/>
      </c>
      <c r="L200" s="385" t="str">
        <f t="shared" si="51"/>
        <v/>
      </c>
      <c r="M200" s="385" t="str">
        <f t="shared" si="52"/>
        <v/>
      </c>
      <c r="N200" s="389" t="str">
        <f t="shared" si="53"/>
        <v/>
      </c>
      <c r="O200" s="387" t="str">
        <f t="shared" si="54"/>
        <v/>
      </c>
      <c r="P200" s="388">
        <f t="shared" si="56"/>
        <v>225000</v>
      </c>
      <c r="Q200" s="413">
        <f t="shared" si="57"/>
        <v>7</v>
      </c>
      <c r="R200" s="387"/>
      <c r="S200" s="387"/>
      <c r="T200" s="387"/>
      <c r="U200" s="414">
        <f t="shared" si="58"/>
        <v>1575000</v>
      </c>
    </row>
    <row r="201" spans="1:23">
      <c r="A201" s="359"/>
      <c r="B201" s="451"/>
      <c r="C201" s="361"/>
      <c r="D201" s="361"/>
      <c r="E201" s="361"/>
      <c r="F201" s="362"/>
      <c r="G201" s="363" t="s">
        <v>122</v>
      </c>
      <c r="H201" s="364"/>
      <c r="I201" s="395" t="str">
        <f t="shared" si="48"/>
        <v/>
      </c>
      <c r="J201" s="395" t="str">
        <f t="shared" si="49"/>
        <v/>
      </c>
      <c r="K201" s="395" t="str">
        <f t="shared" si="50"/>
        <v/>
      </c>
      <c r="L201" s="395" t="str">
        <f t="shared" si="51"/>
        <v/>
      </c>
      <c r="M201" s="395" t="str">
        <f t="shared" si="52"/>
        <v/>
      </c>
      <c r="N201" s="402" t="str">
        <f t="shared" si="53"/>
        <v/>
      </c>
      <c r="O201" s="397" t="str">
        <f t="shared" si="54"/>
        <v/>
      </c>
      <c r="P201" s="398">
        <f t="shared" si="56"/>
        <v>225000</v>
      </c>
      <c r="Q201" s="418">
        <f t="shared" si="57"/>
        <v>7</v>
      </c>
      <c r="R201" s="397"/>
      <c r="S201" s="397"/>
      <c r="T201" s="397"/>
      <c r="U201" s="419">
        <f t="shared" si="58"/>
        <v>1575000</v>
      </c>
    </row>
    <row r="202" spans="1:23">
      <c r="A202" s="344">
        <v>43</v>
      </c>
      <c r="B202" s="375" t="s">
        <v>367</v>
      </c>
      <c r="C202" s="346">
        <f>COUNTIF(DSATU,B202)</f>
        <v>1</v>
      </c>
      <c r="D202" s="346">
        <f>COUNTIF(DDUA,B202)</f>
        <v>1</v>
      </c>
      <c r="E202" s="365">
        <f>COUNTIF(JADWAL!$L$1:$L$89,'REKAP (2)'!B202)</f>
        <v>0</v>
      </c>
      <c r="F202" s="347">
        <f t="shared" si="55"/>
        <v>2</v>
      </c>
      <c r="G202" s="348" t="s">
        <v>122</v>
      </c>
      <c r="H202" s="349">
        <v>67</v>
      </c>
      <c r="I202" s="381" t="str">
        <f t="shared" si="48"/>
        <v>Studi Al - Quran</v>
      </c>
      <c r="J202" s="381" t="str">
        <f t="shared" si="49"/>
        <v>KPI - 2</v>
      </c>
      <c r="K202" s="381" t="str">
        <f t="shared" si="50"/>
        <v>JUMAT</v>
      </c>
      <c r="L202" s="784" t="str">
        <f t="shared" si="51"/>
        <v>15.45 - 17.45</v>
      </c>
      <c r="M202" s="381" t="str">
        <f t="shared" si="52"/>
        <v>R24</v>
      </c>
      <c r="N202" s="399" t="str">
        <f t="shared" si="53"/>
        <v>Dr. Syafruddin Edi Wibowo, M.Ag.</v>
      </c>
      <c r="O202" s="383" t="str">
        <f t="shared" si="54"/>
        <v>Dr. H. Faisol Nasar bin Madi, MA.</v>
      </c>
      <c r="P202" s="384">
        <f t="shared" si="56"/>
        <v>225000</v>
      </c>
      <c r="Q202" s="409">
        <f t="shared" si="57"/>
        <v>7</v>
      </c>
      <c r="R202" s="383"/>
      <c r="S202" s="383"/>
      <c r="T202" s="383"/>
      <c r="U202" s="410">
        <f t="shared" si="58"/>
        <v>1575000</v>
      </c>
      <c r="V202" s="411">
        <f>SUM(U202:U205)</f>
        <v>6300000</v>
      </c>
      <c r="W202" s="411"/>
    </row>
    <row r="203" spans="1:23">
      <c r="A203" s="350"/>
      <c r="B203" s="376"/>
      <c r="C203" s="311"/>
      <c r="D203" s="311"/>
      <c r="E203" s="311"/>
      <c r="F203" s="352"/>
      <c r="G203" s="353" t="s">
        <v>122</v>
      </c>
      <c r="H203" s="354">
        <v>75</v>
      </c>
      <c r="I203" s="385" t="str">
        <f t="shared" si="48"/>
        <v>STUDI HADITS</v>
      </c>
      <c r="J203" s="385" t="str">
        <f t="shared" si="49"/>
        <v>PGMI - 2</v>
      </c>
      <c r="K203" s="385" t="str">
        <f t="shared" si="50"/>
        <v>Sabtu</v>
      </c>
      <c r="L203" s="786" t="str">
        <f t="shared" si="51"/>
        <v>08.00 - 10.00</v>
      </c>
      <c r="M203" s="385" t="str">
        <f t="shared" si="52"/>
        <v>R25</v>
      </c>
      <c r="N203" s="389" t="str">
        <f t="shared" si="53"/>
        <v>Dr. Uun Yusufa, MA.</v>
      </c>
      <c r="O203" s="387" t="str">
        <f t="shared" si="54"/>
        <v>Dr. Syafruddin Edi Wibowo, M.Ag.</v>
      </c>
      <c r="P203" s="388">
        <f t="shared" si="56"/>
        <v>225000</v>
      </c>
      <c r="Q203" s="413">
        <f t="shared" si="57"/>
        <v>7</v>
      </c>
      <c r="R203" s="387"/>
      <c r="S203" s="387"/>
      <c r="T203" s="387"/>
      <c r="U203" s="414">
        <f t="shared" si="58"/>
        <v>1575000</v>
      </c>
    </row>
    <row r="204" spans="1:23">
      <c r="A204" s="350"/>
      <c r="B204" s="376"/>
      <c r="C204" s="311"/>
      <c r="D204" s="311"/>
      <c r="E204" s="311"/>
      <c r="F204" s="352"/>
      <c r="G204" s="353" t="s">
        <v>122</v>
      </c>
      <c r="H204" s="354"/>
      <c r="I204" s="385" t="str">
        <f t="shared" si="48"/>
        <v/>
      </c>
      <c r="J204" s="385" t="str">
        <f t="shared" si="49"/>
        <v/>
      </c>
      <c r="K204" s="385" t="str">
        <f t="shared" si="50"/>
        <v/>
      </c>
      <c r="L204" s="385" t="str">
        <f t="shared" si="51"/>
        <v/>
      </c>
      <c r="M204" s="385" t="str">
        <f t="shared" si="52"/>
        <v/>
      </c>
      <c r="N204" s="389" t="str">
        <f t="shared" si="53"/>
        <v/>
      </c>
      <c r="O204" s="387" t="str">
        <f t="shared" si="54"/>
        <v/>
      </c>
      <c r="P204" s="388">
        <f t="shared" si="56"/>
        <v>225000</v>
      </c>
      <c r="Q204" s="413">
        <f t="shared" si="57"/>
        <v>7</v>
      </c>
      <c r="R204" s="387"/>
      <c r="S204" s="387"/>
      <c r="T204" s="387"/>
      <c r="U204" s="414">
        <f t="shared" si="58"/>
        <v>1575000</v>
      </c>
    </row>
    <row r="205" spans="1:23">
      <c r="A205" s="359"/>
      <c r="B205" s="451"/>
      <c r="C205" s="361"/>
      <c r="D205" s="361"/>
      <c r="E205" s="361"/>
      <c r="F205" s="362"/>
      <c r="G205" s="363" t="s">
        <v>122</v>
      </c>
      <c r="H205" s="364"/>
      <c r="I205" s="395" t="str">
        <f t="shared" si="48"/>
        <v/>
      </c>
      <c r="J205" s="395" t="str">
        <f t="shared" si="49"/>
        <v/>
      </c>
      <c r="K205" s="395" t="str">
        <f t="shared" si="50"/>
        <v/>
      </c>
      <c r="L205" s="395" t="str">
        <f t="shared" si="51"/>
        <v/>
      </c>
      <c r="M205" s="395" t="str">
        <f t="shared" si="52"/>
        <v/>
      </c>
      <c r="N205" s="402" t="str">
        <f t="shared" si="53"/>
        <v/>
      </c>
      <c r="O205" s="397" t="str">
        <f t="shared" si="54"/>
        <v/>
      </c>
      <c r="P205" s="398">
        <f t="shared" si="56"/>
        <v>225000</v>
      </c>
      <c r="Q205" s="418">
        <f t="shared" si="57"/>
        <v>7</v>
      </c>
      <c r="R205" s="397"/>
      <c r="S205" s="397"/>
      <c r="T205" s="397"/>
      <c r="U205" s="419">
        <f t="shared" si="58"/>
        <v>1575000</v>
      </c>
    </row>
    <row r="206" spans="1:23">
      <c r="A206" s="459">
        <v>44</v>
      </c>
      <c r="B206" s="460" t="s">
        <v>368</v>
      </c>
      <c r="C206" s="461">
        <f>COUNTIF(DSATU,B206)</f>
        <v>0</v>
      </c>
      <c r="D206" s="461">
        <f>COUNTIF(DDUA,B206)</f>
        <v>0</v>
      </c>
      <c r="E206" s="462">
        <f>COUNTIF(JADWAL!$L$1:$L$89,'REKAP (2)'!B206)</f>
        <v>0</v>
      </c>
      <c r="F206" s="463">
        <f t="shared" si="55"/>
        <v>0</v>
      </c>
      <c r="G206" s="464" t="s">
        <v>122</v>
      </c>
      <c r="H206" s="465"/>
      <c r="I206" s="499" t="str">
        <f t="shared" si="48"/>
        <v/>
      </c>
      <c r="J206" s="499" t="str">
        <f t="shared" si="49"/>
        <v/>
      </c>
      <c r="K206" s="499" t="str">
        <f t="shared" si="50"/>
        <v/>
      </c>
      <c r="L206" s="499" t="str">
        <f t="shared" si="51"/>
        <v/>
      </c>
      <c r="M206" s="499" t="str">
        <f t="shared" si="52"/>
        <v/>
      </c>
      <c r="N206" s="462" t="str">
        <f t="shared" si="53"/>
        <v/>
      </c>
      <c r="O206" s="500" t="str">
        <f t="shared" si="54"/>
        <v/>
      </c>
      <c r="P206" s="501">
        <f t="shared" si="56"/>
        <v>225000</v>
      </c>
      <c r="Q206" s="509">
        <f t="shared" si="57"/>
        <v>7</v>
      </c>
      <c r="R206" s="500"/>
      <c r="S206" s="500"/>
      <c r="T206" s="500"/>
      <c r="U206" s="510">
        <f t="shared" si="58"/>
        <v>1575000</v>
      </c>
      <c r="V206" s="411">
        <f>SUM(U206)</f>
        <v>1575000</v>
      </c>
      <c r="W206" s="411"/>
    </row>
    <row r="207" spans="1:23">
      <c r="A207" s="344">
        <v>45</v>
      </c>
      <c r="B207" s="377" t="s">
        <v>369</v>
      </c>
      <c r="C207" s="346">
        <f>COUNTIF(DSATU,B207)</f>
        <v>0</v>
      </c>
      <c r="D207" s="346">
        <f>COUNTIF(DDUA,B207)</f>
        <v>2</v>
      </c>
      <c r="E207" s="365">
        <f>COUNTIF(JADWAL!$L$1:$L$89,'REKAP (2)'!B207)</f>
        <v>0</v>
      </c>
      <c r="F207" s="347">
        <f t="shared" si="55"/>
        <v>2</v>
      </c>
      <c r="G207" s="348" t="s">
        <v>122</v>
      </c>
      <c r="H207" s="349">
        <v>30</v>
      </c>
      <c r="I207" s="381" t="str">
        <f t="shared" si="48"/>
        <v>Kepemimpinan Pendidikan Islam</v>
      </c>
      <c r="J207" s="499" t="str">
        <f t="shared" si="49"/>
        <v>PAI - 2B</v>
      </c>
      <c r="K207" s="499" t="str">
        <f t="shared" si="50"/>
        <v>Sabtu</v>
      </c>
      <c r="L207" s="791" t="str">
        <f t="shared" si="51"/>
        <v>13:00 - 15:00</v>
      </c>
      <c r="M207" s="502" t="str">
        <f t="shared" si="52"/>
        <v>R14</v>
      </c>
      <c r="N207" s="399" t="str">
        <f t="shared" si="53"/>
        <v>Prof. Dr. H. Moh. Khusnuridlo, M.Pd.</v>
      </c>
      <c r="O207" s="383" t="str">
        <f t="shared" si="54"/>
        <v>Dr. H. Matkur, M.Pd.I.</v>
      </c>
      <c r="P207" s="384">
        <f t="shared" si="56"/>
        <v>225000</v>
      </c>
      <c r="Q207" s="409">
        <f t="shared" si="57"/>
        <v>7</v>
      </c>
      <c r="R207" s="383"/>
      <c r="S207" s="383"/>
      <c r="T207" s="383"/>
      <c r="U207" s="410">
        <f t="shared" si="58"/>
        <v>1575000</v>
      </c>
      <c r="V207" s="411">
        <f>SUM(U207:U208)</f>
        <v>3150000</v>
      </c>
      <c r="W207" s="411"/>
    </row>
    <row r="208" spans="1:23">
      <c r="A208" s="359"/>
      <c r="B208" s="451"/>
      <c r="C208" s="361"/>
      <c r="D208" s="361"/>
      <c r="E208" s="361"/>
      <c r="F208" s="362"/>
      <c r="G208" s="363" t="s">
        <v>122</v>
      </c>
      <c r="H208" s="364">
        <v>31</v>
      </c>
      <c r="I208" s="395" t="str">
        <f t="shared" si="48"/>
        <v>Kepemimpinan Pendidikan Islam</v>
      </c>
      <c r="J208" s="395" t="str">
        <f t="shared" si="49"/>
        <v>PAI - 2C</v>
      </c>
      <c r="K208" s="395" t="str">
        <f t="shared" si="50"/>
        <v>Jumat</v>
      </c>
      <c r="L208" s="788" t="str">
        <f t="shared" si="51"/>
        <v>13:30 - 15:30</v>
      </c>
      <c r="M208" s="395" t="str">
        <f t="shared" si="52"/>
        <v>R23</v>
      </c>
      <c r="N208" s="402" t="str">
        <f t="shared" si="53"/>
        <v>Prof. Dr. H. Moh. Khusnuridlo, M.Pd.</v>
      </c>
      <c r="O208" s="397" t="str">
        <f t="shared" si="54"/>
        <v>Dr. H. Matkur, M.Pd.I.</v>
      </c>
      <c r="P208" s="398">
        <f t="shared" si="56"/>
        <v>225000</v>
      </c>
      <c r="Q208" s="418">
        <f t="shared" si="57"/>
        <v>7</v>
      </c>
      <c r="R208" s="397"/>
      <c r="S208" s="397"/>
      <c r="T208" s="397"/>
      <c r="U208" s="419">
        <f t="shared" si="58"/>
        <v>1575000</v>
      </c>
    </row>
    <row r="209" spans="1:23">
      <c r="A209" s="427">
        <v>46</v>
      </c>
      <c r="B209" s="466" t="s">
        <v>370</v>
      </c>
      <c r="C209" s="429">
        <f>COUNTIF(DSATU,B209)</f>
        <v>1</v>
      </c>
      <c r="D209" s="429">
        <v>0</v>
      </c>
      <c r="E209" s="370">
        <f>COUNTIF(JADWAL!$L$1:$L$89,'REKAP (2)'!B209)</f>
        <v>0</v>
      </c>
      <c r="F209" s="371">
        <f t="shared" si="55"/>
        <v>1</v>
      </c>
      <c r="G209" s="353" t="s">
        <v>122</v>
      </c>
      <c r="H209" s="430">
        <v>73</v>
      </c>
      <c r="I209" s="435" t="str">
        <f t="shared" si="48"/>
        <v>DESAIN DAN ANALISIS MATERI MI</v>
      </c>
      <c r="J209" s="435" t="str">
        <f t="shared" si="49"/>
        <v>PGMI - 2</v>
      </c>
      <c r="K209" s="435" t="str">
        <f t="shared" si="50"/>
        <v>Jumat</v>
      </c>
      <c r="L209" s="789" t="str">
        <f t="shared" si="51"/>
        <v>15.45 - 17.45</v>
      </c>
      <c r="M209" s="435" t="str">
        <f t="shared" si="52"/>
        <v>R25</v>
      </c>
      <c r="N209" s="452" t="str">
        <f t="shared" si="53"/>
        <v>Dr. H. Saihan, S.Ag., M.Pd.I.</v>
      </c>
      <c r="O209" s="437" t="str">
        <f t="shared" si="54"/>
        <v>Dr. Hj. Erma Fatmawati, M.Pd.I</v>
      </c>
      <c r="P209" s="438">
        <f t="shared" si="56"/>
        <v>225000</v>
      </c>
      <c r="Q209" s="441">
        <f t="shared" si="57"/>
        <v>7</v>
      </c>
      <c r="R209" s="437"/>
      <c r="S209" s="437"/>
      <c r="T209" s="437"/>
      <c r="U209" s="442">
        <f t="shared" si="58"/>
        <v>1575000</v>
      </c>
      <c r="V209" s="411">
        <f>SUM(U209:U210)</f>
        <v>3150000</v>
      </c>
      <c r="W209" s="411"/>
    </row>
    <row r="210" spans="1:23">
      <c r="A210" s="359"/>
      <c r="B210" s="467"/>
      <c r="C210" s="361"/>
      <c r="D210" s="361"/>
      <c r="E210" s="361"/>
      <c r="F210" s="362"/>
      <c r="G210" s="353" t="s">
        <v>122</v>
      </c>
      <c r="H210" s="364"/>
      <c r="I210" s="395" t="str">
        <f t="shared" si="48"/>
        <v/>
      </c>
      <c r="J210" s="395" t="str">
        <f t="shared" si="49"/>
        <v/>
      </c>
      <c r="K210" s="395" t="str">
        <f t="shared" si="50"/>
        <v/>
      </c>
      <c r="L210" s="395" t="str">
        <f t="shared" si="51"/>
        <v/>
      </c>
      <c r="M210" s="395" t="str">
        <f t="shared" si="52"/>
        <v/>
      </c>
      <c r="N210" s="402" t="str">
        <f t="shared" si="53"/>
        <v/>
      </c>
      <c r="O210" s="397" t="str">
        <f t="shared" si="54"/>
        <v/>
      </c>
      <c r="P210" s="398">
        <f t="shared" si="56"/>
        <v>225000</v>
      </c>
      <c r="Q210" s="418">
        <f t="shared" si="57"/>
        <v>7</v>
      </c>
      <c r="R210" s="397"/>
      <c r="S210" s="397"/>
      <c r="T210" s="397"/>
      <c r="U210" s="419">
        <f t="shared" si="58"/>
        <v>1575000</v>
      </c>
    </row>
    <row r="211" spans="1:23">
      <c r="A211" s="344">
        <v>47</v>
      </c>
      <c r="B211" s="377" t="s">
        <v>371</v>
      </c>
      <c r="C211" s="346">
        <f>COUNTIF(DSATU,B211)</f>
        <v>0</v>
      </c>
      <c r="D211" s="346">
        <f>COUNTIF(DDUA,B211)</f>
        <v>1</v>
      </c>
      <c r="E211" s="365">
        <f>COUNTIF(JADWAL!$L$1:$L$89,'REKAP (2)'!B211)</f>
        <v>0</v>
      </c>
      <c r="F211" s="347">
        <f>SUM(C211:E211)</f>
        <v>1</v>
      </c>
      <c r="G211" s="348" t="s">
        <v>122</v>
      </c>
      <c r="H211" s="349">
        <v>76</v>
      </c>
      <c r="I211" s="381" t="str">
        <f t="shared" si="48"/>
        <v>PENGEMBANGAN MEDIA PEMBELAJARAN BERDASARKAN ICT</v>
      </c>
      <c r="J211" s="381" t="str">
        <f t="shared" si="49"/>
        <v>PGMI - 2</v>
      </c>
      <c r="K211" s="381" t="str">
        <f t="shared" si="50"/>
        <v>Sabtu</v>
      </c>
      <c r="L211" s="784" t="str">
        <f t="shared" si="51"/>
        <v>10.15 - 12.15</v>
      </c>
      <c r="M211" s="381" t="str">
        <f t="shared" si="52"/>
        <v>R25</v>
      </c>
      <c r="N211" s="399" t="str">
        <f t="shared" si="53"/>
        <v>Dr. H. Mundir. M.Pd.</v>
      </c>
      <c r="O211" s="383" t="str">
        <f t="shared" si="54"/>
        <v>Dr. Andi Suhardi, M.Pd.</v>
      </c>
      <c r="P211" s="384">
        <f t="shared" si="56"/>
        <v>225000</v>
      </c>
      <c r="Q211" s="409">
        <f t="shared" si="57"/>
        <v>7</v>
      </c>
      <c r="R211" s="383"/>
      <c r="S211" s="383"/>
      <c r="T211" s="383"/>
      <c r="U211" s="410">
        <f t="shared" si="58"/>
        <v>1575000</v>
      </c>
      <c r="V211" s="411">
        <f>SUM(U211:U212)</f>
        <v>3150000</v>
      </c>
      <c r="W211" s="411"/>
    </row>
    <row r="212" spans="1:23">
      <c r="A212" s="359"/>
      <c r="B212" s="467"/>
      <c r="C212" s="468"/>
      <c r="D212" s="468"/>
      <c r="E212" s="373"/>
      <c r="F212" s="374"/>
      <c r="G212" s="363" t="s">
        <v>122</v>
      </c>
      <c r="H212" s="450"/>
      <c r="I212" s="503" t="str">
        <f t="shared" si="48"/>
        <v/>
      </c>
      <c r="J212" s="503" t="str">
        <f t="shared" si="49"/>
        <v/>
      </c>
      <c r="K212" s="503" t="str">
        <f t="shared" si="50"/>
        <v/>
      </c>
      <c r="L212" s="503" t="str">
        <f t="shared" si="51"/>
        <v/>
      </c>
      <c r="M212" s="503" t="str">
        <f t="shared" si="52"/>
        <v/>
      </c>
      <c r="N212" s="373" t="str">
        <f t="shared" si="53"/>
        <v/>
      </c>
      <c r="O212" s="504" t="str">
        <f t="shared" si="54"/>
        <v/>
      </c>
      <c r="P212" s="505">
        <f t="shared" si="56"/>
        <v>225000</v>
      </c>
      <c r="Q212" s="511">
        <f t="shared" si="57"/>
        <v>7</v>
      </c>
      <c r="R212" s="504"/>
      <c r="S212" s="504"/>
      <c r="T212" s="504"/>
      <c r="U212" s="512">
        <f t="shared" si="58"/>
        <v>1575000</v>
      </c>
    </row>
    <row r="213" spans="1:23">
      <c r="A213" s="344">
        <v>48</v>
      </c>
      <c r="B213" s="377" t="s">
        <v>372</v>
      </c>
      <c r="C213" s="346">
        <f>COUNTIF(DSATU,B213)</f>
        <v>0</v>
      </c>
      <c r="D213" s="346">
        <f>COUNTIF(DDUA,B213)</f>
        <v>1</v>
      </c>
      <c r="E213" s="365">
        <f>COUNTIF(JADWAL!$L$1:$L$89,'REKAP (2)'!B213)</f>
        <v>0</v>
      </c>
      <c r="F213" s="347">
        <f>SUM(C213:E213)</f>
        <v>1</v>
      </c>
      <c r="G213" s="348" t="s">
        <v>122</v>
      </c>
      <c r="H213" s="349">
        <v>74</v>
      </c>
      <c r="I213" s="381" t="str">
        <f t="shared" si="48"/>
        <v>ANALISIS STRATEGI PEMBELAJARAN TEMATIK TERPADU</v>
      </c>
      <c r="J213" s="381" t="str">
        <f t="shared" si="49"/>
        <v>PGMI - 2</v>
      </c>
      <c r="K213" s="381" t="str">
        <f t="shared" si="50"/>
        <v>Jumat</v>
      </c>
      <c r="L213" s="784" t="str">
        <f t="shared" si="51"/>
        <v>18.30 - 20.30</v>
      </c>
      <c r="M213" s="381" t="str">
        <f t="shared" si="52"/>
        <v>R25</v>
      </c>
      <c r="N213" s="399" t="str">
        <f t="shared" si="53"/>
        <v>Dr. Hj. Mukni’ah, M.Pd.I.</v>
      </c>
      <c r="O213" s="383" t="str">
        <f t="shared" si="54"/>
        <v>Dr. H. Abd. Muhith, M.Pd.I</v>
      </c>
      <c r="P213" s="384">
        <f t="shared" si="56"/>
        <v>225000</v>
      </c>
      <c r="Q213" s="409">
        <f t="shared" si="57"/>
        <v>7</v>
      </c>
      <c r="R213" s="383"/>
      <c r="S213" s="383"/>
      <c r="T213" s="383"/>
      <c r="U213" s="410">
        <f t="shared" si="58"/>
        <v>1575000</v>
      </c>
      <c r="V213" s="411">
        <f>SUM(U213:U215)</f>
        <v>4725000</v>
      </c>
      <c r="W213" s="411"/>
    </row>
    <row r="214" spans="1:23">
      <c r="A214" s="431"/>
      <c r="B214" s="469"/>
      <c r="C214" s="311"/>
      <c r="D214" s="311"/>
      <c r="E214" s="311"/>
      <c r="F214" s="352"/>
      <c r="G214" s="353" t="s">
        <v>122</v>
      </c>
      <c r="H214" s="354"/>
      <c r="I214" s="385" t="str">
        <f t="shared" si="48"/>
        <v/>
      </c>
      <c r="J214" s="385" t="str">
        <f t="shared" si="49"/>
        <v/>
      </c>
      <c r="K214" s="385" t="str">
        <f t="shared" si="50"/>
        <v/>
      </c>
      <c r="L214" s="385" t="str">
        <f t="shared" si="51"/>
        <v/>
      </c>
      <c r="M214" s="385" t="str">
        <f t="shared" si="52"/>
        <v/>
      </c>
      <c r="N214" s="389" t="str">
        <f t="shared" si="53"/>
        <v/>
      </c>
      <c r="O214" s="387" t="str">
        <f t="shared" si="54"/>
        <v/>
      </c>
      <c r="P214" s="388">
        <f t="shared" si="56"/>
        <v>225000</v>
      </c>
      <c r="Q214" s="413">
        <f t="shared" si="57"/>
        <v>7</v>
      </c>
      <c r="R214" s="387"/>
      <c r="S214" s="387"/>
      <c r="T214" s="387"/>
      <c r="U214" s="414">
        <f t="shared" si="58"/>
        <v>1575000</v>
      </c>
    </row>
    <row r="215" spans="1:23">
      <c r="A215" s="470"/>
      <c r="B215" s="467"/>
      <c r="C215" s="361"/>
      <c r="D215" s="361"/>
      <c r="E215" s="361"/>
      <c r="F215" s="362"/>
      <c r="G215" s="363" t="s">
        <v>122</v>
      </c>
      <c r="H215" s="364"/>
      <c r="I215" s="395" t="str">
        <f t="shared" si="48"/>
        <v/>
      </c>
      <c r="J215" s="395" t="str">
        <f t="shared" si="49"/>
        <v/>
      </c>
      <c r="K215" s="395" t="str">
        <f t="shared" si="50"/>
        <v/>
      </c>
      <c r="L215" s="395" t="str">
        <f t="shared" si="51"/>
        <v/>
      </c>
      <c r="M215" s="395" t="str">
        <f t="shared" si="52"/>
        <v/>
      </c>
      <c r="N215" s="402" t="str">
        <f t="shared" si="53"/>
        <v/>
      </c>
      <c r="O215" s="397" t="str">
        <f t="shared" si="54"/>
        <v/>
      </c>
      <c r="P215" s="398">
        <f t="shared" si="56"/>
        <v>225000</v>
      </c>
      <c r="Q215" s="418">
        <f t="shared" si="57"/>
        <v>7</v>
      </c>
      <c r="R215" s="397"/>
      <c r="S215" s="397"/>
      <c r="T215" s="397"/>
      <c r="U215" s="419">
        <f t="shared" si="58"/>
        <v>1575000</v>
      </c>
    </row>
    <row r="216" spans="1:23">
      <c r="A216" s="344">
        <v>49</v>
      </c>
      <c r="B216" s="377" t="s">
        <v>373</v>
      </c>
      <c r="C216" s="346">
        <f>COUNTIF(DSATU,B216)</f>
        <v>0</v>
      </c>
      <c r="D216" s="346">
        <f>COUNTIF(DDUA,B216)</f>
        <v>0</v>
      </c>
      <c r="E216" s="365">
        <f>COUNTIF(JADWAL!$L$1:$L$89,'REKAP (2)'!B216)</f>
        <v>0</v>
      </c>
      <c r="F216" s="347">
        <f>SUM(C216:E216)</f>
        <v>0</v>
      </c>
      <c r="G216" s="471" t="s">
        <v>122</v>
      </c>
      <c r="H216" s="349"/>
      <c r="I216" s="381" t="str">
        <f t="shared" si="48"/>
        <v/>
      </c>
      <c r="J216" s="499" t="str">
        <f t="shared" si="49"/>
        <v/>
      </c>
      <c r="K216" s="499" t="str">
        <f t="shared" si="50"/>
        <v/>
      </c>
      <c r="L216" s="499" t="str">
        <f t="shared" si="51"/>
        <v/>
      </c>
      <c r="M216" s="502" t="str">
        <f t="shared" si="52"/>
        <v/>
      </c>
      <c r="N216" s="399" t="str">
        <f t="shared" si="53"/>
        <v/>
      </c>
      <c r="O216" s="383" t="str">
        <f t="shared" si="54"/>
        <v/>
      </c>
      <c r="P216" s="384">
        <f t="shared" si="56"/>
        <v>225000</v>
      </c>
      <c r="Q216" s="409">
        <f t="shared" si="57"/>
        <v>7</v>
      </c>
      <c r="R216" s="383"/>
      <c r="S216" s="383"/>
      <c r="T216" s="383"/>
      <c r="U216" s="410">
        <f t="shared" si="58"/>
        <v>1575000</v>
      </c>
      <c r="V216" s="411">
        <f>SUM(U216:U217)</f>
        <v>3150000</v>
      </c>
      <c r="W216" s="411"/>
    </row>
    <row r="217" spans="1:23">
      <c r="A217" s="470"/>
      <c r="B217" s="467"/>
      <c r="C217" s="361"/>
      <c r="D217" s="361"/>
      <c r="E217" s="361"/>
      <c r="F217" s="362"/>
      <c r="G217" s="472" t="s">
        <v>122</v>
      </c>
      <c r="H217" s="364"/>
      <c r="I217" s="395" t="str">
        <f t="shared" si="48"/>
        <v/>
      </c>
      <c r="J217" s="395" t="str">
        <f t="shared" si="49"/>
        <v/>
      </c>
      <c r="K217" s="395" t="str">
        <f t="shared" si="50"/>
        <v/>
      </c>
      <c r="L217" s="395" t="str">
        <f t="shared" si="51"/>
        <v/>
      </c>
      <c r="M217" s="395" t="str">
        <f t="shared" si="52"/>
        <v/>
      </c>
      <c r="N217" s="402" t="str">
        <f t="shared" si="53"/>
        <v/>
      </c>
      <c r="O217" s="397" t="str">
        <f t="shared" si="54"/>
        <v/>
      </c>
      <c r="P217" s="398">
        <f t="shared" si="56"/>
        <v>225000</v>
      </c>
      <c r="Q217" s="418">
        <f t="shared" si="57"/>
        <v>7</v>
      </c>
      <c r="R217" s="397"/>
      <c r="S217" s="397"/>
      <c r="T217" s="397"/>
      <c r="U217" s="419">
        <f t="shared" si="58"/>
        <v>1575000</v>
      </c>
    </row>
    <row r="218" spans="1:23">
      <c r="A218" s="344">
        <v>50</v>
      </c>
      <c r="B218" s="377" t="s">
        <v>374</v>
      </c>
      <c r="C218" s="346">
        <f>COUNTIF(DSATU,B218)</f>
        <v>0</v>
      </c>
      <c r="D218" s="346">
        <f>COUNTIF(DDUA,B218)</f>
        <v>3</v>
      </c>
      <c r="E218" s="365">
        <f>COUNTIF(JADWAL!$L$1:$L$89,'REKAP (2)'!B218)</f>
        <v>0</v>
      </c>
      <c r="F218" s="347">
        <f>SUM(C218:E218)</f>
        <v>3</v>
      </c>
      <c r="G218" s="348" t="s">
        <v>122</v>
      </c>
      <c r="H218" s="349">
        <v>52</v>
      </c>
      <c r="I218" s="381" t="str">
        <f t="shared" si="48"/>
        <v>Makro Ekonomi Islam</v>
      </c>
      <c r="J218" s="381" t="str">
        <f t="shared" si="49"/>
        <v>ES - 2A</v>
      </c>
      <c r="K218" s="381" t="str">
        <f t="shared" si="50"/>
        <v>Sabtu</v>
      </c>
      <c r="L218" s="381" t="str">
        <f t="shared" si="51"/>
        <v>10.15 - 12.15</v>
      </c>
      <c r="M218" s="435" t="str">
        <f t="shared" si="52"/>
        <v>R15</v>
      </c>
      <c r="N218" s="389" t="str">
        <f t="shared" si="53"/>
        <v>Dr. H. Moh. Armoyu, MM.</v>
      </c>
      <c r="O218" s="387" t="str">
        <f t="shared" si="54"/>
        <v>Dr. Khamdan Rifa'i, S.E., M.Si.</v>
      </c>
      <c r="P218" s="388">
        <f t="shared" si="56"/>
        <v>225000</v>
      </c>
      <c r="Q218" s="413">
        <f t="shared" si="57"/>
        <v>7</v>
      </c>
      <c r="R218" s="387"/>
      <c r="S218" s="387"/>
      <c r="T218" s="387"/>
      <c r="U218" s="410">
        <f t="shared" si="58"/>
        <v>1575000</v>
      </c>
      <c r="V218" s="411">
        <f>SUM(U218:U221)</f>
        <v>6300000</v>
      </c>
      <c r="W218" s="411"/>
    </row>
    <row r="219" spans="1:23">
      <c r="A219" s="431"/>
      <c r="B219" s="369"/>
      <c r="C219" s="311"/>
      <c r="D219" s="311"/>
      <c r="E219" s="311"/>
      <c r="F219" s="352"/>
      <c r="G219" s="353" t="s">
        <v>122</v>
      </c>
      <c r="H219" s="354">
        <v>59</v>
      </c>
      <c r="I219" s="385" t="str">
        <f t="shared" si="48"/>
        <v>Makro Ekonomi Islam</v>
      </c>
      <c r="J219" s="385" t="str">
        <f t="shared" si="49"/>
        <v>ES - 2B</v>
      </c>
      <c r="K219" s="385" t="str">
        <f t="shared" si="50"/>
        <v>Sabtu</v>
      </c>
      <c r="L219" s="385" t="str">
        <f t="shared" si="51"/>
        <v>13.30 - 15.30</v>
      </c>
      <c r="M219" s="385" t="str">
        <f t="shared" si="52"/>
        <v>RU23</v>
      </c>
      <c r="N219" s="389" t="str">
        <f t="shared" si="53"/>
        <v>Dr. H. Moh. Armoyu, MM.</v>
      </c>
      <c r="O219" s="387" t="str">
        <f t="shared" si="54"/>
        <v>Dr. Khamdan Rifa'i, S.E., M.Si.</v>
      </c>
      <c r="P219" s="388">
        <f t="shared" si="56"/>
        <v>225000</v>
      </c>
      <c r="Q219" s="413">
        <f t="shared" si="57"/>
        <v>7</v>
      </c>
      <c r="R219" s="387"/>
      <c r="S219" s="387"/>
      <c r="T219" s="387"/>
      <c r="U219" s="414">
        <f t="shared" si="58"/>
        <v>1575000</v>
      </c>
    </row>
    <row r="220" spans="1:23">
      <c r="A220" s="431"/>
      <c r="B220" s="369"/>
      <c r="C220" s="311"/>
      <c r="D220" s="311"/>
      <c r="E220" s="311"/>
      <c r="F220" s="352"/>
      <c r="G220" s="353" t="s">
        <v>122</v>
      </c>
      <c r="H220" s="354">
        <v>60</v>
      </c>
      <c r="I220" s="385" t="str">
        <f t="shared" si="48"/>
        <v>Makro Ekonomi Islam</v>
      </c>
      <c r="J220" s="385" t="str">
        <f t="shared" si="49"/>
        <v>ES - 2C</v>
      </c>
      <c r="K220" s="385" t="str">
        <f t="shared" si="50"/>
        <v>Jum’at</v>
      </c>
      <c r="L220" s="786" t="str">
        <f t="shared" si="51"/>
        <v>13.30 - 15.30</v>
      </c>
      <c r="M220" s="385" t="str">
        <f t="shared" si="52"/>
        <v>RU24</v>
      </c>
      <c r="N220" s="389" t="str">
        <f t="shared" si="53"/>
        <v>Dr. H. Moh. Armoyu, MM.</v>
      </c>
      <c r="O220" s="387" t="str">
        <f t="shared" si="54"/>
        <v>Dr. Khamdan Rifa'i, S.E., M.Si.</v>
      </c>
      <c r="P220" s="388">
        <f t="shared" si="56"/>
        <v>225000</v>
      </c>
      <c r="Q220" s="413">
        <f t="shared" si="57"/>
        <v>7</v>
      </c>
      <c r="R220" s="387"/>
      <c r="S220" s="387"/>
      <c r="T220" s="387"/>
      <c r="U220" s="414">
        <f t="shared" si="58"/>
        <v>1575000</v>
      </c>
    </row>
    <row r="221" spans="1:23">
      <c r="A221" s="431"/>
      <c r="B221" s="369"/>
      <c r="C221" s="311"/>
      <c r="D221" s="311"/>
      <c r="E221" s="311"/>
      <c r="F221" s="352"/>
      <c r="G221" s="353" t="s">
        <v>122</v>
      </c>
      <c r="H221" s="354"/>
      <c r="I221" s="385" t="str">
        <f t="shared" si="48"/>
        <v/>
      </c>
      <c r="J221" s="385" t="str">
        <f t="shared" si="49"/>
        <v/>
      </c>
      <c r="K221" s="385" t="str">
        <f t="shared" si="50"/>
        <v/>
      </c>
      <c r="L221" s="385" t="str">
        <f t="shared" si="51"/>
        <v/>
      </c>
      <c r="M221" s="385" t="str">
        <f t="shared" si="52"/>
        <v/>
      </c>
      <c r="N221" s="389" t="str">
        <f t="shared" si="53"/>
        <v/>
      </c>
      <c r="O221" s="397" t="str">
        <f t="shared" si="54"/>
        <v/>
      </c>
      <c r="P221" s="398">
        <f t="shared" si="56"/>
        <v>225000</v>
      </c>
      <c r="Q221" s="418">
        <f t="shared" si="57"/>
        <v>7</v>
      </c>
      <c r="R221" s="397"/>
      <c r="S221" s="397"/>
      <c r="T221" s="397"/>
      <c r="U221" s="414">
        <f t="shared" si="58"/>
        <v>1575000</v>
      </c>
    </row>
    <row r="222" spans="1:23">
      <c r="A222" s="344">
        <v>51</v>
      </c>
      <c r="B222" s="377" t="s">
        <v>375</v>
      </c>
      <c r="C222" s="346">
        <f>COUNTIF(DSATU,B222)</f>
        <v>0</v>
      </c>
      <c r="D222" s="346">
        <f>COUNTIF(DDUA,B222)</f>
        <v>1</v>
      </c>
      <c r="E222" s="365">
        <f>COUNTIF(JADWAL!$L$1:$L$89,'REKAP (2)'!B222)</f>
        <v>0</v>
      </c>
      <c r="F222" s="347">
        <f t="shared" ref="F222:F251" si="59">SUM(C222:E222)</f>
        <v>1</v>
      </c>
      <c r="G222" s="473" t="s">
        <v>122</v>
      </c>
      <c r="H222" s="349">
        <v>62</v>
      </c>
      <c r="I222" s="381" t="str">
        <f t="shared" si="48"/>
        <v>Metodologi Penelitian Ekonomi</v>
      </c>
      <c r="J222" s="499" t="str">
        <f t="shared" si="49"/>
        <v>ES - 2C</v>
      </c>
      <c r="K222" s="499" t="str">
        <f t="shared" si="50"/>
        <v>Jum’at</v>
      </c>
      <c r="L222" s="791" t="str">
        <f t="shared" si="51"/>
        <v>18.30 - 20.30</v>
      </c>
      <c r="M222" s="502" t="str">
        <f t="shared" si="52"/>
        <v>RU24</v>
      </c>
      <c r="N222" s="399" t="str">
        <f t="shared" si="53"/>
        <v>Dr. Imam Suroso, SE, M.Si.</v>
      </c>
      <c r="O222" s="383" t="str">
        <f t="shared" si="54"/>
        <v>Dr. H. Misbahul Munir, MM.</v>
      </c>
      <c r="P222" s="384">
        <f t="shared" si="56"/>
        <v>225000</v>
      </c>
      <c r="Q222" s="409">
        <f t="shared" si="57"/>
        <v>7</v>
      </c>
      <c r="R222" s="383"/>
      <c r="S222" s="383"/>
      <c r="T222" s="383"/>
      <c r="U222" s="410">
        <f t="shared" si="58"/>
        <v>1575000</v>
      </c>
      <c r="V222" s="411">
        <f>SUM(U222:U223)</f>
        <v>3150000</v>
      </c>
      <c r="W222" s="411"/>
    </row>
    <row r="223" spans="1:23">
      <c r="A223" s="470"/>
      <c r="B223" s="372"/>
      <c r="C223" s="361"/>
      <c r="D223" s="361"/>
      <c r="E223" s="361"/>
      <c r="F223" s="362"/>
      <c r="G223" s="472" t="s">
        <v>122</v>
      </c>
      <c r="H223" s="364"/>
      <c r="I223" s="395" t="str">
        <f t="shared" si="48"/>
        <v/>
      </c>
      <c r="J223" s="395" t="str">
        <f t="shared" si="49"/>
        <v/>
      </c>
      <c r="K223" s="395" t="str">
        <f t="shared" si="50"/>
        <v/>
      </c>
      <c r="L223" s="395" t="str">
        <f t="shared" si="51"/>
        <v/>
      </c>
      <c r="M223" s="395" t="str">
        <f t="shared" si="52"/>
        <v/>
      </c>
      <c r="N223" s="402" t="str">
        <f t="shared" si="53"/>
        <v/>
      </c>
      <c r="O223" s="397" t="str">
        <f t="shared" si="54"/>
        <v/>
      </c>
      <c r="P223" s="398">
        <f t="shared" si="56"/>
        <v>225000</v>
      </c>
      <c r="Q223" s="418">
        <f t="shared" si="57"/>
        <v>7</v>
      </c>
      <c r="R223" s="397"/>
      <c r="S223" s="397"/>
      <c r="T223" s="397"/>
      <c r="U223" s="419">
        <f t="shared" si="58"/>
        <v>1575000</v>
      </c>
    </row>
    <row r="224" spans="1:23">
      <c r="A224" s="344">
        <v>52</v>
      </c>
      <c r="B224" s="377" t="s">
        <v>282</v>
      </c>
      <c r="C224" s="346">
        <f>COUNTIF(DSATU,B224)</f>
        <v>0</v>
      </c>
      <c r="D224" s="346">
        <f>COUNTIF(DDUA,B224)</f>
        <v>0</v>
      </c>
      <c r="E224" s="365">
        <f>COUNTIF(JADWAL!$L$1:$L$89,'REKAP (2)'!B224)</f>
        <v>0</v>
      </c>
      <c r="F224" s="347">
        <f t="shared" si="59"/>
        <v>0</v>
      </c>
      <c r="G224" s="474" t="s">
        <v>122</v>
      </c>
      <c r="H224" s="349"/>
      <c r="I224" s="381" t="str">
        <f t="shared" si="48"/>
        <v/>
      </c>
      <c r="J224" s="381" t="str">
        <f t="shared" si="49"/>
        <v/>
      </c>
      <c r="K224" s="381" t="str">
        <f t="shared" si="50"/>
        <v/>
      </c>
      <c r="L224" s="381" t="str">
        <f t="shared" si="51"/>
        <v/>
      </c>
      <c r="M224" s="381" t="str">
        <f t="shared" si="52"/>
        <v/>
      </c>
      <c r="N224" s="399" t="str">
        <f t="shared" si="53"/>
        <v/>
      </c>
      <c r="O224" s="383" t="str">
        <f t="shared" si="54"/>
        <v/>
      </c>
      <c r="P224" s="384">
        <f t="shared" si="56"/>
        <v>225000</v>
      </c>
      <c r="Q224" s="409">
        <f t="shared" si="57"/>
        <v>7</v>
      </c>
      <c r="R224" s="383"/>
      <c r="S224" s="383"/>
      <c r="T224" s="383"/>
      <c r="U224" s="410">
        <f t="shared" si="58"/>
        <v>1575000</v>
      </c>
      <c r="V224" s="411">
        <f>SUM(U224:U225)</f>
        <v>3150000</v>
      </c>
      <c r="W224" s="411"/>
    </row>
    <row r="225" spans="1:23">
      <c r="A225" s="350"/>
      <c r="B225" s="314"/>
      <c r="C225" s="311"/>
      <c r="D225" s="311"/>
      <c r="E225" s="311"/>
      <c r="F225" s="352"/>
      <c r="G225" s="475" t="s">
        <v>122</v>
      </c>
      <c r="H225" s="354"/>
      <c r="I225" s="385" t="str">
        <f t="shared" si="48"/>
        <v/>
      </c>
      <c r="J225" s="385" t="str">
        <f t="shared" si="49"/>
        <v/>
      </c>
      <c r="K225" s="385" t="str">
        <f t="shared" si="50"/>
        <v/>
      </c>
      <c r="L225" s="385" t="str">
        <f t="shared" si="51"/>
        <v/>
      </c>
      <c r="M225" s="385" t="str">
        <f t="shared" si="52"/>
        <v/>
      </c>
      <c r="N225" s="389" t="str">
        <f t="shared" si="53"/>
        <v/>
      </c>
      <c r="O225" s="387" t="str">
        <f t="shared" si="54"/>
        <v/>
      </c>
      <c r="P225" s="388">
        <f t="shared" si="56"/>
        <v>225000</v>
      </c>
      <c r="Q225" s="413">
        <f t="shared" si="57"/>
        <v>7</v>
      </c>
      <c r="R225" s="387"/>
      <c r="S225" s="387"/>
      <c r="T225" s="387"/>
      <c r="U225" s="414">
        <f t="shared" si="58"/>
        <v>1575000</v>
      </c>
    </row>
    <row r="226" spans="1:23">
      <c r="A226" s="344">
        <v>53</v>
      </c>
      <c r="B226" s="377" t="s">
        <v>287</v>
      </c>
      <c r="C226" s="346">
        <f>COUNTIF(DSATU,B226)</f>
        <v>0</v>
      </c>
      <c r="D226" s="346">
        <f>COUNTIF(DDUA,B226)</f>
        <v>1</v>
      </c>
      <c r="E226" s="365">
        <f>COUNTIF(JADWAL!$L$1:$L$89,'REKAP (2)'!B226)</f>
        <v>0</v>
      </c>
      <c r="F226" s="347">
        <f t="shared" si="59"/>
        <v>1</v>
      </c>
      <c r="G226" s="473" t="s">
        <v>122</v>
      </c>
      <c r="H226" s="349">
        <v>68</v>
      </c>
      <c r="I226" s="499" t="str">
        <f t="shared" si="48"/>
        <v>Sosiologi Komunikasi dan Media</v>
      </c>
      <c r="J226" s="499" t="str">
        <f t="shared" si="49"/>
        <v>KPI - 2</v>
      </c>
      <c r="K226" s="499" t="str">
        <f t="shared" si="50"/>
        <v>JUMAT</v>
      </c>
      <c r="L226" s="791" t="str">
        <f t="shared" si="51"/>
        <v>18.30 - 20.30</v>
      </c>
      <c r="M226" s="502" t="str">
        <f t="shared" si="52"/>
        <v>R24</v>
      </c>
      <c r="N226" s="399" t="str">
        <f t="shared" si="53"/>
        <v>Dr. M. Khusna Amal, S.Ag., Msi.</v>
      </c>
      <c r="O226" s="383" t="str">
        <f t="shared" si="54"/>
        <v>Dr. Kun Wazis, M.I.Kom.</v>
      </c>
      <c r="P226" s="384">
        <f t="shared" si="56"/>
        <v>225000</v>
      </c>
      <c r="Q226" s="409">
        <f t="shared" si="57"/>
        <v>7</v>
      </c>
      <c r="R226" s="383"/>
      <c r="S226" s="383"/>
      <c r="T226" s="383"/>
      <c r="U226" s="410">
        <f t="shared" si="58"/>
        <v>1575000</v>
      </c>
      <c r="V226" s="411">
        <f>SUM(U226:U228)</f>
        <v>4725000</v>
      </c>
      <c r="W226" s="411"/>
    </row>
    <row r="227" spans="1:23">
      <c r="A227" s="350"/>
      <c r="B227" s="314"/>
      <c r="C227" s="429"/>
      <c r="D227" s="429"/>
      <c r="E227" s="370"/>
      <c r="F227" s="371"/>
      <c r="G227" s="476" t="s">
        <v>122</v>
      </c>
      <c r="H227" s="354"/>
      <c r="I227" s="499" t="str">
        <f t="shared" si="48"/>
        <v/>
      </c>
      <c r="J227" s="499" t="str">
        <f t="shared" si="49"/>
        <v/>
      </c>
      <c r="K227" s="499" t="str">
        <f t="shared" si="50"/>
        <v/>
      </c>
      <c r="L227" s="499" t="str">
        <f t="shared" si="51"/>
        <v/>
      </c>
      <c r="M227" s="506" t="str">
        <f t="shared" si="52"/>
        <v/>
      </c>
      <c r="N227" s="389" t="str">
        <f t="shared" si="53"/>
        <v/>
      </c>
      <c r="O227" s="387" t="str">
        <f t="shared" si="54"/>
        <v/>
      </c>
      <c r="P227" s="388">
        <f t="shared" si="56"/>
        <v>225000</v>
      </c>
      <c r="Q227" s="413">
        <f t="shared" si="57"/>
        <v>7</v>
      </c>
      <c r="R227" s="387"/>
      <c r="S227" s="387"/>
      <c r="T227" s="387"/>
      <c r="U227" s="414">
        <f t="shared" si="58"/>
        <v>1575000</v>
      </c>
    </row>
    <row r="228" spans="1:23">
      <c r="A228" s="359"/>
      <c r="B228" s="477"/>
      <c r="C228" s="372"/>
      <c r="D228" s="372"/>
      <c r="E228" s="361"/>
      <c r="F228" s="362"/>
      <c r="G228" s="478" t="s">
        <v>122</v>
      </c>
      <c r="H228" s="364"/>
      <c r="I228" s="499" t="str">
        <f t="shared" si="48"/>
        <v/>
      </c>
      <c r="J228" s="499" t="str">
        <f t="shared" si="49"/>
        <v/>
      </c>
      <c r="K228" s="499" t="str">
        <f t="shared" si="50"/>
        <v/>
      </c>
      <c r="L228" s="499" t="str">
        <f t="shared" si="51"/>
        <v/>
      </c>
      <c r="M228" s="503" t="str">
        <f t="shared" si="52"/>
        <v/>
      </c>
      <c r="N228" s="402" t="str">
        <f t="shared" si="53"/>
        <v/>
      </c>
      <c r="O228" s="397" t="str">
        <f t="shared" si="54"/>
        <v/>
      </c>
      <c r="P228" s="398">
        <f t="shared" si="56"/>
        <v>225000</v>
      </c>
      <c r="Q228" s="418">
        <f t="shared" si="57"/>
        <v>7</v>
      </c>
      <c r="R228" s="397"/>
      <c r="S228" s="397"/>
      <c r="T228" s="397"/>
      <c r="U228" s="419">
        <f t="shared" si="58"/>
        <v>1575000</v>
      </c>
    </row>
    <row r="229" spans="1:23">
      <c r="A229" s="459">
        <v>54</v>
      </c>
      <c r="B229" s="460" t="s">
        <v>377</v>
      </c>
      <c r="C229" s="461">
        <f>COUNTIF(DSATU,B229)</f>
        <v>0</v>
      </c>
      <c r="D229" s="461">
        <f>COUNTIF(DDUA,B229)</f>
        <v>0</v>
      </c>
      <c r="E229" s="462">
        <f>COUNTIF(JADWAL!$L$1:$L$89,'REKAP (2)'!B229)</f>
        <v>0</v>
      </c>
      <c r="F229" s="463">
        <f>SUM(C229:E229)</f>
        <v>0</v>
      </c>
      <c r="G229" s="464" t="s">
        <v>122</v>
      </c>
      <c r="H229" s="465"/>
      <c r="I229" s="499" t="str">
        <f t="shared" si="48"/>
        <v/>
      </c>
      <c r="J229" s="499" t="str">
        <f t="shared" si="49"/>
        <v/>
      </c>
      <c r="K229" s="499" t="str">
        <f t="shared" si="50"/>
        <v/>
      </c>
      <c r="L229" s="499" t="str">
        <f t="shared" si="51"/>
        <v/>
      </c>
      <c r="M229" s="499" t="str">
        <f t="shared" si="52"/>
        <v/>
      </c>
      <c r="N229" s="462" t="str">
        <f t="shared" si="53"/>
        <v/>
      </c>
      <c r="O229" s="500" t="str">
        <f t="shared" si="54"/>
        <v/>
      </c>
      <c r="P229" s="501">
        <f t="shared" si="56"/>
        <v>225000</v>
      </c>
      <c r="Q229" s="509">
        <f t="shared" si="57"/>
        <v>7</v>
      </c>
      <c r="R229" s="500"/>
      <c r="S229" s="500"/>
      <c r="T229" s="500"/>
      <c r="U229" s="510">
        <f t="shared" si="58"/>
        <v>1575000</v>
      </c>
      <c r="V229" s="411">
        <f>SUM(U229)</f>
        <v>1575000</v>
      </c>
      <c r="W229" s="411"/>
    </row>
    <row r="230" spans="1:23">
      <c r="A230" s="344">
        <v>55</v>
      </c>
      <c r="B230" s="377" t="s">
        <v>234</v>
      </c>
      <c r="C230" s="346">
        <f>COUNTIF(DSATU,B230)</f>
        <v>1</v>
      </c>
      <c r="D230" s="346">
        <f>COUNTIF(DDUA,B230)</f>
        <v>1</v>
      </c>
      <c r="E230" s="365">
        <f>COUNTIF(JADWAL!$L$1:$L$89,'REKAP (2)'!B230)</f>
        <v>0</v>
      </c>
      <c r="F230" s="347">
        <f>SUM(C230:E230)</f>
        <v>2</v>
      </c>
      <c r="G230" s="348" t="s">
        <v>122</v>
      </c>
      <c r="H230" s="349">
        <v>75</v>
      </c>
      <c r="I230" s="381" t="str">
        <f t="shared" si="48"/>
        <v>STUDI HADITS</v>
      </c>
      <c r="J230" s="381" t="str">
        <f t="shared" si="49"/>
        <v>PGMI - 2</v>
      </c>
      <c r="K230" s="381" t="str">
        <f t="shared" si="50"/>
        <v>Sabtu</v>
      </c>
      <c r="L230" s="784" t="str">
        <f t="shared" si="51"/>
        <v>08.00 - 10.00</v>
      </c>
      <c r="M230" s="381" t="str">
        <f t="shared" si="52"/>
        <v>R25</v>
      </c>
      <c r="N230" s="399" t="str">
        <f t="shared" si="53"/>
        <v>Dr. Uun Yusufa, MA.</v>
      </c>
      <c r="O230" s="383" t="str">
        <f t="shared" si="54"/>
        <v>Dr. Syafruddin Edi Wibowo, M.Ag.</v>
      </c>
      <c r="P230" s="384">
        <f t="shared" si="56"/>
        <v>225000</v>
      </c>
      <c r="Q230" s="409">
        <f t="shared" si="57"/>
        <v>7</v>
      </c>
      <c r="R230" s="383"/>
      <c r="S230" s="383"/>
      <c r="T230" s="383"/>
      <c r="U230" s="410">
        <f t="shared" si="58"/>
        <v>1575000</v>
      </c>
      <c r="V230" s="411">
        <f>SUM(U230:U233)</f>
        <v>6300000</v>
      </c>
      <c r="W230" s="411"/>
    </row>
    <row r="231" spans="1:23">
      <c r="A231" s="350"/>
      <c r="B231" s="311"/>
      <c r="C231" s="311"/>
      <c r="D231" s="311"/>
      <c r="E231" s="311"/>
      <c r="F231" s="352"/>
      <c r="G231" s="353" t="s">
        <v>122</v>
      </c>
      <c r="H231" s="354">
        <v>15</v>
      </c>
      <c r="I231" s="385" t="str">
        <f t="shared" si="48"/>
        <v>Studi Hadits</v>
      </c>
      <c r="J231" s="385" t="str">
        <f t="shared" si="49"/>
        <v>MPI - 2C</v>
      </c>
      <c r="K231" s="385" t="str">
        <f t="shared" si="50"/>
        <v>Sabtu</v>
      </c>
      <c r="L231" s="385" t="str">
        <f t="shared" si="51"/>
        <v>10.00 - 12.00</v>
      </c>
      <c r="M231" s="385" t="str">
        <f t="shared" si="52"/>
        <v>R12</v>
      </c>
      <c r="N231" s="389" t="str">
        <f t="shared" si="53"/>
        <v>Dr. H. Aminullah, M.Ag.</v>
      </c>
      <c r="O231" s="387" t="str">
        <f t="shared" si="54"/>
        <v>Dr. Uun Yusufa, MA.</v>
      </c>
      <c r="P231" s="388">
        <f t="shared" si="56"/>
        <v>225000</v>
      </c>
      <c r="Q231" s="413">
        <f t="shared" si="57"/>
        <v>7</v>
      </c>
      <c r="R231" s="387"/>
      <c r="S231" s="387"/>
      <c r="T231" s="387"/>
      <c r="U231" s="414">
        <f t="shared" si="58"/>
        <v>1575000</v>
      </c>
    </row>
    <row r="232" spans="1:23">
      <c r="A232" s="350"/>
      <c r="B232" s="311"/>
      <c r="C232" s="311"/>
      <c r="D232" s="311"/>
      <c r="E232" s="311"/>
      <c r="F232" s="352"/>
      <c r="G232" s="353" t="s">
        <v>122</v>
      </c>
      <c r="H232" s="354"/>
      <c r="I232" s="385" t="str">
        <f t="shared" si="48"/>
        <v/>
      </c>
      <c r="J232" s="385" t="str">
        <f t="shared" si="49"/>
        <v/>
      </c>
      <c r="K232" s="385" t="str">
        <f t="shared" si="50"/>
        <v/>
      </c>
      <c r="L232" s="385" t="str">
        <f t="shared" si="51"/>
        <v/>
      </c>
      <c r="M232" s="385" t="str">
        <f t="shared" si="52"/>
        <v/>
      </c>
      <c r="N232" s="389" t="str">
        <f t="shared" si="53"/>
        <v/>
      </c>
      <c r="O232" s="387" t="str">
        <f t="shared" si="54"/>
        <v/>
      </c>
      <c r="P232" s="388">
        <f t="shared" si="56"/>
        <v>225000</v>
      </c>
      <c r="Q232" s="413">
        <f t="shared" si="57"/>
        <v>7</v>
      </c>
      <c r="R232" s="387"/>
      <c r="S232" s="387"/>
      <c r="T232" s="387"/>
      <c r="U232" s="414">
        <f t="shared" si="58"/>
        <v>1575000</v>
      </c>
    </row>
    <row r="233" spans="1:23">
      <c r="A233" s="359"/>
      <c r="B233" s="361"/>
      <c r="C233" s="361"/>
      <c r="D233" s="361"/>
      <c r="E233" s="361"/>
      <c r="F233" s="362"/>
      <c r="G233" s="363" t="s">
        <v>122</v>
      </c>
      <c r="H233" s="364"/>
      <c r="I233" s="395" t="str">
        <f t="shared" si="48"/>
        <v/>
      </c>
      <c r="J233" s="395" t="str">
        <f t="shared" si="49"/>
        <v/>
      </c>
      <c r="K233" s="395" t="str">
        <f t="shared" si="50"/>
        <v/>
      </c>
      <c r="L233" s="395" t="str">
        <f t="shared" si="51"/>
        <v/>
      </c>
      <c r="M233" s="395" t="str">
        <f t="shared" si="52"/>
        <v/>
      </c>
      <c r="N233" s="402" t="str">
        <f t="shared" si="53"/>
        <v/>
      </c>
      <c r="O233" s="397" t="str">
        <f t="shared" si="54"/>
        <v/>
      </c>
      <c r="P233" s="398">
        <f t="shared" si="56"/>
        <v>225000</v>
      </c>
      <c r="Q233" s="418">
        <f t="shared" si="57"/>
        <v>7</v>
      </c>
      <c r="R233" s="397"/>
      <c r="S233" s="397"/>
      <c r="T233" s="397"/>
      <c r="U233" s="419">
        <f t="shared" si="58"/>
        <v>1575000</v>
      </c>
    </row>
    <row r="234" spans="1:23">
      <c r="A234" s="479">
        <v>56</v>
      </c>
      <c r="B234" s="377" t="s">
        <v>379</v>
      </c>
      <c r="C234" s="346">
        <f t="shared" ref="C234:C245" si="60">COUNTIF(DSATU,B234)</f>
        <v>0</v>
      </c>
      <c r="D234" s="346">
        <f t="shared" ref="D234:D245" si="61">COUNTIF(DDUA,B234)</f>
        <v>3</v>
      </c>
      <c r="E234" s="365">
        <f>COUNTIF(JADWAL!$L$1:$L$89,'REKAP (2)'!B234)</f>
        <v>0</v>
      </c>
      <c r="F234" s="347">
        <f>SUM(C234:E234)</f>
        <v>3</v>
      </c>
      <c r="G234" s="473" t="s">
        <v>122</v>
      </c>
      <c r="H234" s="349">
        <v>50</v>
      </c>
      <c r="I234" s="381" t="str">
        <f t="shared" si="48"/>
        <v>Mikro Ekonomi Islam</v>
      </c>
      <c r="J234" s="499" t="str">
        <f t="shared" si="49"/>
        <v>ES - 2A</v>
      </c>
      <c r="K234" s="499" t="str">
        <f t="shared" si="50"/>
        <v>Jum'at</v>
      </c>
      <c r="L234" s="791" t="str">
        <f t="shared" si="51"/>
        <v>18.30 - 20.30</v>
      </c>
      <c r="M234" s="502" t="str">
        <f t="shared" si="52"/>
        <v>R15</v>
      </c>
      <c r="N234" s="399" t="str">
        <f t="shared" si="53"/>
        <v>Dr. Fatkhurrozi, M.Si.</v>
      </c>
      <c r="O234" s="383" t="str">
        <f t="shared" si="54"/>
        <v>Dr. Moh. Haris Balady, S.E., M.M.</v>
      </c>
      <c r="P234" s="384">
        <f t="shared" si="56"/>
        <v>225000</v>
      </c>
      <c r="Q234" s="409">
        <f t="shared" si="57"/>
        <v>7</v>
      </c>
      <c r="R234" s="383"/>
      <c r="S234" s="383"/>
      <c r="T234" s="383"/>
      <c r="U234" s="410">
        <f t="shared" si="58"/>
        <v>1575000</v>
      </c>
      <c r="V234" s="411">
        <f>SUM(U234:U236)</f>
        <v>4725000</v>
      </c>
      <c r="W234" s="411"/>
    </row>
    <row r="235" spans="1:23">
      <c r="A235" s="350"/>
      <c r="B235" s="311"/>
      <c r="C235" s="311"/>
      <c r="D235" s="311"/>
      <c r="E235" s="311"/>
      <c r="F235" s="352"/>
      <c r="G235" s="353" t="s">
        <v>122</v>
      </c>
      <c r="H235" s="354">
        <v>54</v>
      </c>
      <c r="I235" s="385" t="str">
        <f t="shared" si="48"/>
        <v>Mikro Ekonomi Islam</v>
      </c>
      <c r="J235" s="385" t="str">
        <f t="shared" ref="J235" si="62">(IFERROR(VLOOKUP(H235,JADWAL,2,FALSE),"  "))</f>
        <v>ES - 2B</v>
      </c>
      <c r="K235" s="385" t="str">
        <f t="shared" ref="K235" si="63">(IFERROR(VLOOKUP(H235,JADWAL,9,FALSE),"  "))</f>
        <v>Jum’at</v>
      </c>
      <c r="L235" s="786" t="str">
        <f t="shared" ref="L235" si="64">(IFERROR(VLOOKUP(H235,JADWAL,10,FALSE),"  "))</f>
        <v>13.30 - 15.30</v>
      </c>
      <c r="M235" s="385" t="str">
        <f t="shared" ref="M235" si="65">(IFERROR(VLOOKUP(H235,JADWAL,11,FALSE),"  "))</f>
        <v>RU23</v>
      </c>
      <c r="N235" s="389" t="str">
        <f t="shared" ref="N235" si="66">(IFERROR(VLOOKUP(H235,JADWAL,6,FALSE),"  "))</f>
        <v>Dr. Fatkhurrozi, M.Si.</v>
      </c>
      <c r="O235" s="387" t="str">
        <f t="shared" ref="O235" si="67">(IFERROR(VLOOKUP(H235,JADWAL,7,FALSE),"  "))</f>
        <v>Dr. Moh. Haris Balady, S.E., M.M.</v>
      </c>
      <c r="P235" s="388">
        <f t="shared" ref="P235" si="68">VLOOKUP(G235,Trf,3,FALSE)</f>
        <v>225000</v>
      </c>
      <c r="Q235" s="413">
        <f t="shared" si="57"/>
        <v>7</v>
      </c>
      <c r="R235" s="387"/>
      <c r="S235" s="387"/>
      <c r="T235" s="387"/>
      <c r="U235" s="414">
        <f t="shared" ref="U235" si="69">(P235*Q235)+((R235+S235)*T235)</f>
        <v>1575000</v>
      </c>
    </row>
    <row r="236" spans="1:23">
      <c r="A236" s="359"/>
      <c r="B236" s="361"/>
      <c r="C236" s="372"/>
      <c r="D236" s="372"/>
      <c r="E236" s="361"/>
      <c r="F236" s="362"/>
      <c r="G236" s="480" t="s">
        <v>122</v>
      </c>
      <c r="H236" s="364">
        <v>61</v>
      </c>
      <c r="I236" s="385" t="str">
        <f t="shared" si="48"/>
        <v>Mikro Ekonomi Islam</v>
      </c>
      <c r="J236" s="499" t="str">
        <f t="shared" si="49"/>
        <v>ES - 2C</v>
      </c>
      <c r="K236" s="499" t="str">
        <f t="shared" si="50"/>
        <v>Jum’at</v>
      </c>
      <c r="L236" s="791" t="str">
        <f t="shared" si="51"/>
        <v>15.45 - 17.45</v>
      </c>
      <c r="M236" s="503" t="str">
        <f t="shared" si="52"/>
        <v>RU24</v>
      </c>
      <c r="N236" s="402" t="str">
        <f t="shared" si="53"/>
        <v>Dr. Fatkhurrozi, M.Si.</v>
      </c>
      <c r="O236" s="397" t="str">
        <f t="shared" si="54"/>
        <v>Dr. Moh. Haris Balady, S.E., M.M.</v>
      </c>
      <c r="P236" s="398">
        <f t="shared" si="56"/>
        <v>225000</v>
      </c>
      <c r="Q236" s="418">
        <f t="shared" si="57"/>
        <v>7</v>
      </c>
      <c r="R236" s="397"/>
      <c r="S236" s="397"/>
      <c r="T236" s="397"/>
      <c r="U236" s="419">
        <f t="shared" si="58"/>
        <v>1575000</v>
      </c>
    </row>
    <row r="237" spans="1:23">
      <c r="A237" s="481">
        <v>57</v>
      </c>
      <c r="B237" s="460" t="s">
        <v>380</v>
      </c>
      <c r="C237" s="461">
        <f t="shared" si="60"/>
        <v>0</v>
      </c>
      <c r="D237" s="461">
        <f t="shared" si="61"/>
        <v>0</v>
      </c>
      <c r="E237" s="462">
        <f>COUNTIF(JADWAL!$L$1:$L$89,'REKAP (2)'!B237)</f>
        <v>0</v>
      </c>
      <c r="F237" s="463">
        <f>SUM(C237:E237)</f>
        <v>0</v>
      </c>
      <c r="G237" s="482" t="s">
        <v>122</v>
      </c>
      <c r="H237" s="465"/>
      <c r="I237" s="499" t="str">
        <f t="shared" si="48"/>
        <v/>
      </c>
      <c r="J237" s="499" t="str">
        <f t="shared" si="49"/>
        <v/>
      </c>
      <c r="K237" s="499" t="str">
        <f t="shared" si="50"/>
        <v/>
      </c>
      <c r="L237" s="499" t="str">
        <f t="shared" si="51"/>
        <v/>
      </c>
      <c r="M237" s="499" t="str">
        <f t="shared" si="52"/>
        <v/>
      </c>
      <c r="N237" s="462" t="str">
        <f t="shared" si="53"/>
        <v/>
      </c>
      <c r="O237" s="500" t="str">
        <f t="shared" si="54"/>
        <v/>
      </c>
      <c r="P237" s="501">
        <f t="shared" si="56"/>
        <v>225000</v>
      </c>
      <c r="Q237" s="509">
        <f t="shared" si="57"/>
        <v>7</v>
      </c>
      <c r="R237" s="500"/>
      <c r="S237" s="500"/>
      <c r="T237" s="500"/>
      <c r="U237" s="510">
        <f t="shared" si="58"/>
        <v>1575000</v>
      </c>
      <c r="V237" s="411">
        <f>SUM(U237)</f>
        <v>1575000</v>
      </c>
      <c r="W237" s="411"/>
    </row>
    <row r="238" spans="1:23">
      <c r="A238" s="344">
        <v>58</v>
      </c>
      <c r="B238" s="377" t="s">
        <v>381</v>
      </c>
      <c r="C238" s="346">
        <f t="shared" si="60"/>
        <v>0</v>
      </c>
      <c r="D238" s="346">
        <f t="shared" si="61"/>
        <v>2</v>
      </c>
      <c r="E238" s="365">
        <f>COUNTIF(JADWAL!$L$1:$L$89,'REKAP (2)'!B238)</f>
        <v>0</v>
      </c>
      <c r="F238" s="347">
        <f>SUM(C238:E238)</f>
        <v>2</v>
      </c>
      <c r="G238" s="348" t="s">
        <v>122</v>
      </c>
      <c r="H238" s="349">
        <v>5</v>
      </c>
      <c r="I238" s="381" t="str">
        <f t="shared" si="48"/>
        <v>Analisis Kebijakan Pendidikan Islam</v>
      </c>
      <c r="J238" s="381" t="str">
        <f t="shared" si="49"/>
        <v>MPI - 2A</v>
      </c>
      <c r="K238" s="381" t="str">
        <f t="shared" si="50"/>
        <v>Kamis</v>
      </c>
      <c r="L238" s="784" t="str">
        <f t="shared" si="51"/>
        <v>13.30 - 15.30</v>
      </c>
      <c r="M238" s="381" t="str">
        <f t="shared" si="52"/>
        <v>R16</v>
      </c>
      <c r="N238" s="399" t="str">
        <f t="shared" si="53"/>
        <v>Prof. Dr. H. Abd. Halim Soebahar, M.A.</v>
      </c>
      <c r="O238" s="383" t="str">
        <f t="shared" si="54"/>
        <v>Dr. Gunawan, M.Pd.I.</v>
      </c>
      <c r="P238" s="384">
        <f t="shared" si="56"/>
        <v>225000</v>
      </c>
      <c r="Q238" s="409">
        <f t="shared" si="57"/>
        <v>7</v>
      </c>
      <c r="R238" s="383"/>
      <c r="S238" s="383"/>
      <c r="T238" s="383"/>
      <c r="U238" s="410">
        <f t="shared" si="58"/>
        <v>1575000</v>
      </c>
      <c r="V238" s="411">
        <f>SUM(U238:U239)</f>
        <v>3150000</v>
      </c>
      <c r="W238" s="411"/>
    </row>
    <row r="239" spans="1:23">
      <c r="A239" s="483"/>
      <c r="B239" s="484"/>
      <c r="C239" s="468"/>
      <c r="D239" s="468"/>
      <c r="E239" s="373"/>
      <c r="F239" s="374"/>
      <c r="G239" s="363" t="s">
        <v>122</v>
      </c>
      <c r="H239" s="450">
        <v>9</v>
      </c>
      <c r="I239" s="503" t="str">
        <f t="shared" si="48"/>
        <v>Analisis Kebijakan Pendidikan Islam</v>
      </c>
      <c r="J239" s="503" t="str">
        <f t="shared" si="49"/>
        <v>MPI - 2B</v>
      </c>
      <c r="K239" s="503" t="str">
        <f t="shared" si="50"/>
        <v>Sabtu</v>
      </c>
      <c r="L239" s="792" t="str">
        <f t="shared" si="51"/>
        <v>08.00 - 10.00</v>
      </c>
      <c r="M239" s="503" t="str">
        <f t="shared" si="52"/>
        <v>R11</v>
      </c>
      <c r="N239" s="373" t="str">
        <f t="shared" si="53"/>
        <v>Prof. Dr. H. Abd. Halim Soebahar, M.A.</v>
      </c>
      <c r="O239" s="504" t="str">
        <f t="shared" si="54"/>
        <v>Dr. Gunawan, M.Pd.I.</v>
      </c>
      <c r="P239" s="505">
        <f t="shared" si="56"/>
        <v>225000</v>
      </c>
      <c r="Q239" s="511">
        <f t="shared" si="57"/>
        <v>7</v>
      </c>
      <c r="R239" s="504"/>
      <c r="S239" s="504"/>
      <c r="T239" s="504"/>
      <c r="U239" s="512">
        <f t="shared" si="58"/>
        <v>1575000</v>
      </c>
    </row>
    <row r="240" spans="1:23">
      <c r="A240" s="459">
        <v>59</v>
      </c>
      <c r="B240" s="460" t="s">
        <v>382</v>
      </c>
      <c r="C240" s="461">
        <f t="shared" si="60"/>
        <v>0</v>
      </c>
      <c r="D240" s="461">
        <f t="shared" si="61"/>
        <v>0</v>
      </c>
      <c r="E240" s="462">
        <f>COUNTIF(JADWAL!$L$1:$L$89,'REKAP (2)'!B240)</f>
        <v>0</v>
      </c>
      <c r="F240" s="463">
        <f>SUM(C240:E240)</f>
        <v>0</v>
      </c>
      <c r="G240" s="464" t="s">
        <v>122</v>
      </c>
      <c r="H240" s="465"/>
      <c r="I240" s="499" t="str">
        <f t="shared" si="48"/>
        <v/>
      </c>
      <c r="J240" s="499" t="str">
        <f t="shared" si="49"/>
        <v/>
      </c>
      <c r="K240" s="499" t="str">
        <f t="shared" si="50"/>
        <v/>
      </c>
      <c r="L240" s="499" t="str">
        <f t="shared" si="51"/>
        <v/>
      </c>
      <c r="M240" s="499" t="str">
        <f t="shared" si="52"/>
        <v/>
      </c>
      <c r="N240" s="462" t="str">
        <f t="shared" si="53"/>
        <v/>
      </c>
      <c r="O240" s="500" t="str">
        <f t="shared" si="54"/>
        <v/>
      </c>
      <c r="P240" s="501">
        <f t="shared" si="56"/>
        <v>225000</v>
      </c>
      <c r="Q240" s="509">
        <f t="shared" si="57"/>
        <v>7</v>
      </c>
      <c r="R240" s="500"/>
      <c r="S240" s="500"/>
      <c r="T240" s="500"/>
      <c r="U240" s="510">
        <f t="shared" si="58"/>
        <v>1575000</v>
      </c>
      <c r="V240" s="411">
        <f>SUM(U240)</f>
        <v>1575000</v>
      </c>
      <c r="W240" s="411"/>
    </row>
    <row r="241" spans="1:23">
      <c r="A241" s="344">
        <v>60</v>
      </c>
      <c r="B241" s="345" t="s">
        <v>383</v>
      </c>
      <c r="C241" s="346">
        <f t="shared" si="60"/>
        <v>2</v>
      </c>
      <c r="D241" s="346">
        <f t="shared" si="61"/>
        <v>0</v>
      </c>
      <c r="E241" s="365">
        <f>COUNTIF(JADWAL!$L$1:$L$89,'REKAP (2)'!B241)</f>
        <v>0</v>
      </c>
      <c r="F241" s="347">
        <f t="shared" si="59"/>
        <v>2</v>
      </c>
      <c r="G241" s="348" t="s">
        <v>122</v>
      </c>
      <c r="H241" s="349">
        <v>39</v>
      </c>
      <c r="I241" s="381" t="str">
        <f t="shared" si="48"/>
        <v>PERADILAN AGAMA DI INDONESIA</v>
      </c>
      <c r="J241" s="381" t="str">
        <f t="shared" si="49"/>
        <v>HK - 2A</v>
      </c>
      <c r="K241" s="381" t="str">
        <f t="shared" si="50"/>
        <v>Jumat</v>
      </c>
      <c r="L241" s="381" t="str">
        <f t="shared" si="51"/>
        <v>18.30 - 20.30</v>
      </c>
      <c r="M241" s="381" t="str">
        <f t="shared" si="52"/>
        <v>R16</v>
      </c>
      <c r="N241" s="399" t="str">
        <f t="shared" si="53"/>
        <v>Dr. Sri Lum'atus Sa’adah, M.H.I.</v>
      </c>
      <c r="O241" s="383" t="str">
        <f t="shared" si="54"/>
        <v>Dr. Muhammad Faisol, M.Ag</v>
      </c>
      <c r="P241" s="384">
        <f t="shared" si="56"/>
        <v>225000</v>
      </c>
      <c r="Q241" s="409">
        <f t="shared" si="57"/>
        <v>7</v>
      </c>
      <c r="R241" s="383"/>
      <c r="S241" s="383"/>
      <c r="T241" s="383"/>
      <c r="U241" s="410">
        <f t="shared" si="58"/>
        <v>1575000</v>
      </c>
      <c r="V241" s="411">
        <f>SUM(U241:U242)</f>
        <v>3150000</v>
      </c>
      <c r="W241" s="411"/>
    </row>
    <row r="242" spans="1:23">
      <c r="A242" s="483"/>
      <c r="B242" s="485"/>
      <c r="C242" s="372"/>
      <c r="D242" s="372"/>
      <c r="E242" s="373"/>
      <c r="F242" s="374"/>
      <c r="G242" s="363" t="s">
        <v>122</v>
      </c>
      <c r="H242" s="364">
        <v>42</v>
      </c>
      <c r="I242" s="395" t="str">
        <f t="shared" si="48"/>
        <v>PERADILAN AGAMA DI INDONESIA</v>
      </c>
      <c r="J242" s="395" t="str">
        <f t="shared" si="49"/>
        <v>HK - 2B</v>
      </c>
      <c r="K242" s="395" t="str">
        <f t="shared" si="50"/>
        <v>Jumat</v>
      </c>
      <c r="L242" s="788" t="str">
        <f t="shared" si="51"/>
        <v>13.30 - 15.30</v>
      </c>
      <c r="M242" s="395" t="str">
        <f t="shared" si="52"/>
        <v>RU22</v>
      </c>
      <c r="N242" s="402" t="str">
        <f t="shared" si="53"/>
        <v>Dr. Sri Lum'atus Sa’adah, M.H.I.</v>
      </c>
      <c r="O242" s="397" t="str">
        <f t="shared" si="54"/>
        <v>Dr. Muhammad Faisol, M.Ag</v>
      </c>
      <c r="P242" s="398">
        <f t="shared" si="56"/>
        <v>225000</v>
      </c>
      <c r="Q242" s="418">
        <f t="shared" si="57"/>
        <v>7</v>
      </c>
      <c r="R242" s="397"/>
      <c r="S242" s="397"/>
      <c r="T242" s="397"/>
      <c r="U242" s="419">
        <f t="shared" si="58"/>
        <v>1575000</v>
      </c>
    </row>
    <row r="243" spans="1:23">
      <c r="A243" s="344">
        <v>61</v>
      </c>
      <c r="B243" s="345" t="s">
        <v>156</v>
      </c>
      <c r="C243" s="346">
        <f t="shared" si="60"/>
        <v>0</v>
      </c>
      <c r="D243" s="346">
        <f t="shared" si="61"/>
        <v>1</v>
      </c>
      <c r="E243" s="365">
        <f>COUNTIF(JADWAL!$L$1:$L$89,'REKAP (2)'!B243)</f>
        <v>0</v>
      </c>
      <c r="F243" s="347">
        <f t="shared" si="59"/>
        <v>1</v>
      </c>
      <c r="G243" s="348" t="s">
        <v>122</v>
      </c>
      <c r="H243" s="349">
        <v>84</v>
      </c>
      <c r="I243" s="381" t="str">
        <f t="shared" si="48"/>
        <v>Manhaju al Bahtsi fi Ta'lim al Lughoh Arobiyah</v>
      </c>
      <c r="J243" s="381" t="str">
        <f t="shared" si="49"/>
        <v>PBA - 2</v>
      </c>
      <c r="K243" s="381" t="str">
        <f t="shared" si="50"/>
        <v>Sabtu</v>
      </c>
      <c r="L243" s="381" t="str">
        <f t="shared" si="51"/>
        <v>10.00 - 12.00</v>
      </c>
      <c r="M243" s="381" t="str">
        <f t="shared" si="52"/>
        <v>RU21</v>
      </c>
      <c r="N243" s="399" t="str">
        <f t="shared" si="53"/>
        <v>Dr. M. Khusna Amal, S.Ag., Msi.</v>
      </c>
      <c r="O243" s="383" t="str">
        <f t="shared" si="54"/>
        <v>Dr. Imam Bonjol, M.Si.</v>
      </c>
      <c r="P243" s="384">
        <f t="shared" si="56"/>
        <v>225000</v>
      </c>
      <c r="Q243" s="409">
        <f t="shared" si="57"/>
        <v>7</v>
      </c>
      <c r="R243" s="383"/>
      <c r="S243" s="383"/>
      <c r="T243" s="383"/>
      <c r="U243" s="410">
        <f t="shared" si="58"/>
        <v>1575000</v>
      </c>
      <c r="V243" s="411">
        <f>SUM(U243:U244)</f>
        <v>3150000</v>
      </c>
      <c r="W243" s="411"/>
    </row>
    <row r="244" spans="1:23">
      <c r="A244" s="483"/>
      <c r="B244" s="485"/>
      <c r="C244" s="468"/>
      <c r="D244" s="468"/>
      <c r="E244" s="373"/>
      <c r="F244" s="374"/>
      <c r="G244" s="363" t="s">
        <v>122</v>
      </c>
      <c r="H244" s="450"/>
      <c r="I244" s="395" t="str">
        <f t="shared" si="48"/>
        <v/>
      </c>
      <c r="J244" s="395" t="str">
        <f t="shared" si="49"/>
        <v/>
      </c>
      <c r="K244" s="395" t="str">
        <f t="shared" si="50"/>
        <v/>
      </c>
      <c r="L244" s="503" t="str">
        <f t="shared" si="51"/>
        <v/>
      </c>
      <c r="M244" s="503" t="str">
        <f t="shared" si="52"/>
        <v/>
      </c>
      <c r="N244" s="373" t="str">
        <f t="shared" si="53"/>
        <v/>
      </c>
      <c r="O244" s="504" t="str">
        <f t="shared" si="54"/>
        <v/>
      </c>
      <c r="P244" s="505">
        <f t="shared" si="56"/>
        <v>225000</v>
      </c>
      <c r="Q244" s="511">
        <f t="shared" si="57"/>
        <v>7</v>
      </c>
      <c r="R244" s="504"/>
      <c r="S244" s="504"/>
      <c r="T244" s="504"/>
      <c r="U244" s="419">
        <f t="shared" si="58"/>
        <v>1575000</v>
      </c>
    </row>
    <row r="245" spans="1:23">
      <c r="A245" s="344">
        <v>62</v>
      </c>
      <c r="B245" s="345" t="s">
        <v>242</v>
      </c>
      <c r="C245" s="346">
        <f t="shared" si="60"/>
        <v>3</v>
      </c>
      <c r="D245" s="346">
        <f t="shared" si="61"/>
        <v>0</v>
      </c>
      <c r="E245" s="365">
        <f>COUNTIF(JADWAL!$L$1:$L$89,'REKAP (2)'!B245)</f>
        <v>0</v>
      </c>
      <c r="F245" s="347">
        <f t="shared" si="59"/>
        <v>3</v>
      </c>
      <c r="G245" s="348" t="s">
        <v>122</v>
      </c>
      <c r="H245" s="349">
        <v>53</v>
      </c>
      <c r="I245" s="381" t="str">
        <f t="shared" si="48"/>
        <v>Ekonometrika</v>
      </c>
      <c r="J245" s="381" t="str">
        <f t="shared" si="49"/>
        <v>ES - 2A</v>
      </c>
      <c r="K245" s="381" t="str">
        <f t="shared" si="50"/>
        <v>Sabtu</v>
      </c>
      <c r="L245" s="381" t="str">
        <f t="shared" si="51"/>
        <v>12.45 - 14.45</v>
      </c>
      <c r="M245" s="381" t="str">
        <f t="shared" si="52"/>
        <v>R15</v>
      </c>
      <c r="N245" s="399" t="str">
        <f t="shared" si="53"/>
        <v>Dr. Hj. Khoirunnisa, ST., M.M.T.</v>
      </c>
      <c r="O245" s="383" t="str">
        <f t="shared" si="54"/>
        <v>Dr. Fatkhurrozi, M.Si.</v>
      </c>
      <c r="P245" s="384">
        <f t="shared" si="56"/>
        <v>225000</v>
      </c>
      <c r="Q245" s="409">
        <f t="shared" si="57"/>
        <v>7</v>
      </c>
      <c r="R245" s="383"/>
      <c r="S245" s="383"/>
      <c r="T245" s="383"/>
      <c r="U245" s="410">
        <f t="shared" si="58"/>
        <v>1575000</v>
      </c>
      <c r="V245" s="411">
        <f>SUM(U245:U248)</f>
        <v>6300000</v>
      </c>
      <c r="W245" s="411"/>
    </row>
    <row r="246" spans="1:23">
      <c r="A246" s="486"/>
      <c r="B246" s="310"/>
      <c r="C246" s="369"/>
      <c r="D246" s="369"/>
      <c r="E246" s="311"/>
      <c r="F246" s="352"/>
      <c r="G246" s="353" t="s">
        <v>122</v>
      </c>
      <c r="H246" s="354">
        <v>57</v>
      </c>
      <c r="I246" s="385" t="str">
        <f t="shared" si="48"/>
        <v>Ekonometrika</v>
      </c>
      <c r="J246" s="385" t="str">
        <f t="shared" si="49"/>
        <v>ES - 2B</v>
      </c>
      <c r="K246" s="385" t="str">
        <f t="shared" si="50"/>
        <v>Sabtu</v>
      </c>
      <c r="L246" s="786" t="str">
        <f t="shared" si="51"/>
        <v>08.00 - 10.00</v>
      </c>
      <c r="M246" s="385" t="str">
        <f t="shared" si="52"/>
        <v>RU23</v>
      </c>
      <c r="N246" s="389" t="str">
        <f t="shared" si="53"/>
        <v>Dr. Hj. Khoirunnisa, ST., M.M.T.</v>
      </c>
      <c r="O246" s="387" t="str">
        <f t="shared" si="54"/>
        <v>Dr. Fatkhurrozi, M.Si.</v>
      </c>
      <c r="P246" s="388">
        <f t="shared" si="56"/>
        <v>225000</v>
      </c>
      <c r="Q246" s="413">
        <f t="shared" si="57"/>
        <v>7</v>
      </c>
      <c r="R246" s="387"/>
      <c r="S246" s="387"/>
      <c r="T246" s="387"/>
      <c r="U246" s="414">
        <f t="shared" si="58"/>
        <v>1575000</v>
      </c>
    </row>
    <row r="247" spans="1:23">
      <c r="A247" s="486"/>
      <c r="B247" s="310"/>
      <c r="C247" s="369"/>
      <c r="D247" s="369"/>
      <c r="E247" s="311"/>
      <c r="F247" s="352"/>
      <c r="G247" s="353" t="s">
        <v>122</v>
      </c>
      <c r="H247" s="354">
        <v>64</v>
      </c>
      <c r="I247" s="385" t="str">
        <f t="shared" si="48"/>
        <v>Ekonometrika</v>
      </c>
      <c r="J247" s="385" t="str">
        <f t="shared" si="49"/>
        <v>ES - 2C</v>
      </c>
      <c r="K247" s="385" t="str">
        <f t="shared" si="50"/>
        <v>Sabtu</v>
      </c>
      <c r="L247" s="385" t="str">
        <f t="shared" si="51"/>
        <v>10.15 - 12.15</v>
      </c>
      <c r="M247" s="385" t="str">
        <f t="shared" si="52"/>
        <v>RU24</v>
      </c>
      <c r="N247" s="389" t="str">
        <f t="shared" si="53"/>
        <v>Dr. Hj. Khoirunnisa, ST., M.M.T.</v>
      </c>
      <c r="O247" s="387" t="str">
        <f t="shared" si="54"/>
        <v>Dr. Fatkhurrozi, M.Si.</v>
      </c>
      <c r="P247" s="388">
        <f t="shared" si="56"/>
        <v>225000</v>
      </c>
      <c r="Q247" s="413">
        <f t="shared" si="57"/>
        <v>7</v>
      </c>
      <c r="R247" s="387"/>
      <c r="S247" s="387"/>
      <c r="T247" s="387"/>
      <c r="U247" s="414">
        <f t="shared" si="58"/>
        <v>1575000</v>
      </c>
    </row>
    <row r="248" spans="1:23">
      <c r="A248" s="486"/>
      <c r="B248" s="310"/>
      <c r="C248" s="369"/>
      <c r="D248" s="369"/>
      <c r="E248" s="311"/>
      <c r="F248" s="352"/>
      <c r="G248" s="353" t="s">
        <v>122</v>
      </c>
      <c r="H248" s="354"/>
      <c r="I248" s="385" t="str">
        <f t="shared" si="48"/>
        <v/>
      </c>
      <c r="J248" s="385" t="str">
        <f t="shared" si="49"/>
        <v/>
      </c>
      <c r="K248" s="385" t="str">
        <f t="shared" si="50"/>
        <v/>
      </c>
      <c r="L248" s="385" t="str">
        <f t="shared" si="51"/>
        <v/>
      </c>
      <c r="M248" s="385" t="str">
        <f t="shared" si="52"/>
        <v/>
      </c>
      <c r="N248" s="389" t="str">
        <f t="shared" si="53"/>
        <v/>
      </c>
      <c r="O248" s="387" t="str">
        <f t="shared" si="54"/>
        <v/>
      </c>
      <c r="P248" s="388">
        <f t="shared" si="56"/>
        <v>225000</v>
      </c>
      <c r="Q248" s="413">
        <f t="shared" si="57"/>
        <v>7</v>
      </c>
      <c r="R248" s="387"/>
      <c r="S248" s="387"/>
      <c r="T248" s="387"/>
      <c r="U248" s="414">
        <f t="shared" si="58"/>
        <v>1575000</v>
      </c>
    </row>
    <row r="249" spans="1:23">
      <c r="A249" s="366">
        <v>63</v>
      </c>
      <c r="B249" s="487" t="s">
        <v>384</v>
      </c>
      <c r="C249" s="368">
        <f>COUNTIF(DSATU,B249)</f>
        <v>0</v>
      </c>
      <c r="D249" s="368">
        <v>0</v>
      </c>
      <c r="E249" s="488">
        <f>COUNTIF(JADWAL!$L$1:$L$89,'REKAP (2)'!B249)</f>
        <v>0</v>
      </c>
      <c r="F249" s="489">
        <f>SUM(C249:E249)</f>
        <v>0</v>
      </c>
      <c r="G249" s="490" t="s">
        <v>122</v>
      </c>
      <c r="H249" s="491"/>
      <c r="I249" s="502" t="str">
        <f t="shared" si="48"/>
        <v/>
      </c>
      <c r="J249" s="502" t="str">
        <f t="shared" si="49"/>
        <v/>
      </c>
      <c r="K249" s="502" t="str">
        <f t="shared" si="50"/>
        <v/>
      </c>
      <c r="L249" s="502" t="str">
        <f t="shared" si="51"/>
        <v/>
      </c>
      <c r="M249" s="502" t="str">
        <f t="shared" si="52"/>
        <v/>
      </c>
      <c r="N249" s="488" t="str">
        <f t="shared" si="53"/>
        <v/>
      </c>
      <c r="O249" s="507" t="str">
        <f t="shared" si="54"/>
        <v/>
      </c>
      <c r="P249" s="508">
        <f t="shared" si="56"/>
        <v>225000</v>
      </c>
      <c r="Q249" s="513">
        <f t="shared" si="57"/>
        <v>7</v>
      </c>
      <c r="R249" s="507"/>
      <c r="S249" s="507"/>
      <c r="T249" s="507"/>
      <c r="U249" s="514">
        <f t="shared" si="58"/>
        <v>1575000</v>
      </c>
      <c r="V249" s="411">
        <f t="shared" ref="V249:V251" si="70">SUM(U249)</f>
        <v>1575000</v>
      </c>
      <c r="W249" s="411"/>
    </row>
    <row r="250" spans="1:23">
      <c r="A250" s="366">
        <v>64</v>
      </c>
      <c r="B250" s="487" t="s">
        <v>385</v>
      </c>
      <c r="C250" s="461">
        <f t="shared" ref="C250:C251" si="71">COUNTIF(DSATU,B250)</f>
        <v>0</v>
      </c>
      <c r="D250" s="461">
        <v>0</v>
      </c>
      <c r="E250" s="462">
        <f>COUNTIF(JADWAL!$L$1:$L$89,'REKAP (2)'!B250)</f>
        <v>0</v>
      </c>
      <c r="F250" s="463">
        <f t="shared" si="59"/>
        <v>0</v>
      </c>
      <c r="G250" s="464" t="s">
        <v>122</v>
      </c>
      <c r="H250" s="462"/>
      <c r="I250" s="499" t="str">
        <f t="shared" si="48"/>
        <v/>
      </c>
      <c r="J250" s="499" t="str">
        <f t="shared" si="49"/>
        <v/>
      </c>
      <c r="K250" s="499" t="str">
        <f t="shared" si="50"/>
        <v/>
      </c>
      <c r="L250" s="499" t="str">
        <f t="shared" si="51"/>
        <v/>
      </c>
      <c r="M250" s="499" t="str">
        <f t="shared" si="52"/>
        <v/>
      </c>
      <c r="N250" s="462" t="str">
        <f t="shared" si="53"/>
        <v/>
      </c>
      <c r="O250" s="500" t="str">
        <f t="shared" si="54"/>
        <v/>
      </c>
      <c r="P250" s="501">
        <f t="shared" si="56"/>
        <v>225000</v>
      </c>
      <c r="Q250" s="509">
        <f t="shared" si="57"/>
        <v>7</v>
      </c>
      <c r="R250" s="500"/>
      <c r="S250" s="500"/>
      <c r="T250" s="500"/>
      <c r="U250" s="510">
        <f t="shared" si="58"/>
        <v>1575000</v>
      </c>
      <c r="V250" s="411">
        <f t="shared" si="70"/>
        <v>1575000</v>
      </c>
      <c r="W250" s="411"/>
    </row>
    <row r="251" spans="1:23">
      <c r="A251" s="366">
        <v>65</v>
      </c>
      <c r="B251" s="487" t="s">
        <v>386</v>
      </c>
      <c r="C251" s="461">
        <f t="shared" si="71"/>
        <v>0</v>
      </c>
      <c r="D251">
        <v>0</v>
      </c>
      <c r="E251" s="462">
        <f>COUNTIF(JADWAL!$L$1:$L$89,'REKAP (2)'!B251)</f>
        <v>0</v>
      </c>
      <c r="F251" s="463">
        <f t="shared" si="59"/>
        <v>0</v>
      </c>
      <c r="G251" s="492" t="s">
        <v>122</v>
      </c>
      <c r="H251" s="462"/>
      <c r="I251" s="499" t="str">
        <f t="shared" si="48"/>
        <v/>
      </c>
      <c r="J251" s="499" t="str">
        <f t="shared" si="49"/>
        <v/>
      </c>
      <c r="K251" s="499" t="str">
        <f t="shared" si="50"/>
        <v/>
      </c>
      <c r="L251" s="499" t="str">
        <f t="shared" si="51"/>
        <v/>
      </c>
      <c r="M251" s="499" t="str">
        <f t="shared" si="52"/>
        <v/>
      </c>
      <c r="N251" s="462" t="str">
        <f t="shared" si="53"/>
        <v/>
      </c>
      <c r="O251" s="500" t="str">
        <f t="shared" si="54"/>
        <v/>
      </c>
      <c r="P251" s="501">
        <f t="shared" si="56"/>
        <v>225000</v>
      </c>
      <c r="Q251" s="509">
        <f t="shared" si="57"/>
        <v>7</v>
      </c>
      <c r="R251" s="500"/>
      <c r="S251" s="500"/>
      <c r="T251" s="500"/>
      <c r="U251" s="510">
        <f t="shared" si="58"/>
        <v>1575000</v>
      </c>
      <c r="V251" s="411">
        <f t="shared" si="70"/>
        <v>1575000</v>
      </c>
      <c r="W251" s="411"/>
    </row>
    <row r="252" spans="1:23">
      <c r="A252" s="366">
        <v>66</v>
      </c>
      <c r="B252" s="487" t="s">
        <v>387</v>
      </c>
      <c r="C252" s="368">
        <v>1</v>
      </c>
      <c r="D252" s="368">
        <f t="shared" ref="D252:D262" si="72">COUNTIF(DDUA,B252)</f>
        <v>0</v>
      </c>
      <c r="E252" s="488">
        <f>COUNTIF(JADWAL!$L$1:$L$89,'REKAP (2)'!B252)</f>
        <v>0</v>
      </c>
      <c r="F252" s="489">
        <f t="shared" ref="F252:F262" si="73">SUM(C252:E252)</f>
        <v>1</v>
      </c>
      <c r="G252" s="473" t="s">
        <v>122</v>
      </c>
      <c r="H252" s="493">
        <v>80</v>
      </c>
      <c r="I252" s="502" t="str">
        <f t="shared" si="48"/>
        <v>Idaaroh Ta'lim al Lughoh al Arobiyah Dakhila al Shof</v>
      </c>
      <c r="J252" s="502" t="str">
        <f t="shared" si="49"/>
        <v>PBA - 2</v>
      </c>
      <c r="K252" s="502" t="str">
        <f t="shared" si="50"/>
        <v>Jumat</v>
      </c>
      <c r="L252" s="793" t="str">
        <f t="shared" si="51"/>
        <v>15.45 - 17.45</v>
      </c>
      <c r="M252" s="502" t="str">
        <f t="shared" si="52"/>
        <v>RU21</v>
      </c>
      <c r="N252" s="488" t="str">
        <f t="shared" si="53"/>
        <v>Dr. H. Syamsul Anam, M.Pd</v>
      </c>
      <c r="O252" s="507" t="str">
        <f t="shared" si="54"/>
        <v>Dr. H. Zainuddin Alhaj Zaini, M.Pd.I.</v>
      </c>
      <c r="P252" s="508">
        <f t="shared" si="56"/>
        <v>225000</v>
      </c>
      <c r="Q252" s="513">
        <f t="shared" si="57"/>
        <v>7</v>
      </c>
      <c r="R252" s="507"/>
      <c r="S252" s="507"/>
      <c r="T252" s="507"/>
      <c r="U252" s="514">
        <f t="shared" si="58"/>
        <v>1575000</v>
      </c>
      <c r="V252" s="411">
        <f>SUM(U252:U256)</f>
        <v>7875000</v>
      </c>
      <c r="W252" s="411"/>
    </row>
    <row r="253" spans="1:23">
      <c r="A253" s="350"/>
      <c r="B253" s="494"/>
      <c r="C253" s="495"/>
      <c r="D253" s="495"/>
      <c r="E253" s="331"/>
      <c r="F253" s="357"/>
      <c r="G253" s="496" t="s">
        <v>122</v>
      </c>
      <c r="H253" s="453"/>
      <c r="I253" s="390" t="str">
        <f t="shared" si="48"/>
        <v/>
      </c>
      <c r="J253" s="390" t="str">
        <f t="shared" si="49"/>
        <v/>
      </c>
      <c r="K253" s="390" t="str">
        <f t="shared" si="50"/>
        <v/>
      </c>
      <c r="L253" s="390" t="str">
        <f t="shared" si="51"/>
        <v/>
      </c>
      <c r="M253" s="390" t="str">
        <f t="shared" si="52"/>
        <v/>
      </c>
      <c r="N253" s="391" t="str">
        <f t="shared" si="53"/>
        <v/>
      </c>
      <c r="O253" s="392" t="str">
        <f t="shared" si="54"/>
        <v/>
      </c>
      <c r="P253" s="393">
        <f t="shared" si="56"/>
        <v>225000</v>
      </c>
      <c r="Q253" s="416">
        <f t="shared" si="57"/>
        <v>7</v>
      </c>
      <c r="R253" s="392"/>
      <c r="S253" s="392"/>
      <c r="T253" s="392"/>
      <c r="U253" s="417">
        <f t="shared" si="58"/>
        <v>1575000</v>
      </c>
    </row>
    <row r="254" spans="1:23">
      <c r="A254" s="350"/>
      <c r="B254" s="494"/>
      <c r="C254" s="495"/>
      <c r="D254" s="495"/>
      <c r="E254" s="331"/>
      <c r="F254" s="357"/>
      <c r="G254" s="496" t="s">
        <v>122</v>
      </c>
      <c r="H254" s="453"/>
      <c r="I254" s="390" t="str">
        <f t="shared" si="48"/>
        <v/>
      </c>
      <c r="J254" s="390" t="str">
        <f t="shared" si="49"/>
        <v/>
      </c>
      <c r="K254" s="390" t="str">
        <f t="shared" si="50"/>
        <v/>
      </c>
      <c r="L254" s="390" t="str">
        <f t="shared" si="51"/>
        <v/>
      </c>
      <c r="M254" s="390" t="str">
        <f t="shared" si="52"/>
        <v/>
      </c>
      <c r="N254" s="391" t="str">
        <f t="shared" si="53"/>
        <v/>
      </c>
      <c r="O254" s="392" t="str">
        <f t="shared" si="54"/>
        <v/>
      </c>
      <c r="P254" s="393">
        <f t="shared" si="56"/>
        <v>225000</v>
      </c>
      <c r="Q254" s="416">
        <f t="shared" si="57"/>
        <v>7</v>
      </c>
      <c r="R254" s="392"/>
      <c r="S254" s="392"/>
      <c r="T254" s="392"/>
      <c r="U254" s="417">
        <f t="shared" si="58"/>
        <v>1575000</v>
      </c>
    </row>
    <row r="255" spans="1:23">
      <c r="A255" s="350"/>
      <c r="B255" s="494"/>
      <c r="C255" s="495"/>
      <c r="D255" s="495"/>
      <c r="E255" s="331"/>
      <c r="F255" s="357"/>
      <c r="G255" s="496" t="s">
        <v>122</v>
      </c>
      <c r="H255" s="453"/>
      <c r="I255" s="390" t="str">
        <f t="shared" si="48"/>
        <v/>
      </c>
      <c r="J255" s="390" t="str">
        <f t="shared" si="49"/>
        <v/>
      </c>
      <c r="K255" s="390" t="str">
        <f t="shared" si="50"/>
        <v/>
      </c>
      <c r="L255" s="390" t="str">
        <f t="shared" si="51"/>
        <v/>
      </c>
      <c r="M255" s="390" t="str">
        <f t="shared" si="52"/>
        <v/>
      </c>
      <c r="N255" s="391" t="str">
        <f t="shared" si="53"/>
        <v/>
      </c>
      <c r="O255" s="392" t="str">
        <f t="shared" si="54"/>
        <v/>
      </c>
      <c r="P255" s="393">
        <f t="shared" si="56"/>
        <v>225000</v>
      </c>
      <c r="Q255" s="416">
        <f t="shared" si="57"/>
        <v>7</v>
      </c>
      <c r="R255" s="392"/>
      <c r="S255" s="392"/>
      <c r="T255" s="392"/>
      <c r="U255" s="417">
        <f t="shared" si="58"/>
        <v>1575000</v>
      </c>
    </row>
    <row r="256" spans="1:23">
      <c r="A256" s="359"/>
      <c r="B256" s="497"/>
      <c r="C256" s="372"/>
      <c r="D256" s="372"/>
      <c r="E256" s="361"/>
      <c r="F256" s="362"/>
      <c r="G256" s="498" t="s">
        <v>122</v>
      </c>
      <c r="H256" s="432"/>
      <c r="I256" s="395" t="str">
        <f t="shared" si="48"/>
        <v/>
      </c>
      <c r="J256" s="395" t="str">
        <f t="shared" si="49"/>
        <v/>
      </c>
      <c r="K256" s="395" t="str">
        <f t="shared" si="50"/>
        <v/>
      </c>
      <c r="L256" s="395" t="str">
        <f t="shared" si="51"/>
        <v/>
      </c>
      <c r="M256" s="395" t="str">
        <f t="shared" si="52"/>
        <v/>
      </c>
      <c r="N256" s="402" t="str">
        <f t="shared" si="53"/>
        <v/>
      </c>
      <c r="O256" s="397" t="str">
        <f t="shared" si="54"/>
        <v/>
      </c>
      <c r="P256" s="398">
        <f t="shared" si="56"/>
        <v>225000</v>
      </c>
      <c r="Q256" s="418">
        <f t="shared" si="57"/>
        <v>7</v>
      </c>
      <c r="R256" s="397"/>
      <c r="S256" s="397"/>
      <c r="T256" s="397"/>
      <c r="U256" s="419">
        <f t="shared" si="58"/>
        <v>1575000</v>
      </c>
    </row>
    <row r="257" spans="1:23">
      <c r="A257" s="515">
        <v>67</v>
      </c>
      <c r="B257" s="516" t="s">
        <v>388</v>
      </c>
      <c r="C257">
        <v>0</v>
      </c>
      <c r="D257" s="461">
        <f t="shared" si="72"/>
        <v>2</v>
      </c>
      <c r="E257" s="462">
        <f>COUNTIF(JADWAL!$L$1:$L$89,'REKAP (2)'!B257)</f>
        <v>0</v>
      </c>
      <c r="F257" s="463">
        <f t="shared" si="73"/>
        <v>2</v>
      </c>
      <c r="G257" s="517" t="s">
        <v>122</v>
      </c>
      <c r="H257" s="499">
        <v>39</v>
      </c>
      <c r="I257" s="499" t="str">
        <f t="shared" si="48"/>
        <v>PERADILAN AGAMA DI INDONESIA</v>
      </c>
      <c r="J257" s="499" t="str">
        <f t="shared" si="49"/>
        <v>HK - 2A</v>
      </c>
      <c r="K257" s="499" t="str">
        <f t="shared" si="50"/>
        <v>Jumat</v>
      </c>
      <c r="L257" s="499" t="str">
        <f t="shared" si="51"/>
        <v>18.30 - 20.30</v>
      </c>
      <c r="M257" s="499" t="str">
        <f t="shared" si="52"/>
        <v>R16</v>
      </c>
      <c r="N257" s="462" t="str">
        <f t="shared" si="53"/>
        <v>Dr. Sri Lum'atus Sa’adah, M.H.I.</v>
      </c>
      <c r="O257" s="500" t="str">
        <f t="shared" si="54"/>
        <v>Dr. Muhammad Faisol, M.Ag</v>
      </c>
      <c r="P257" s="501">
        <f t="shared" si="56"/>
        <v>225000</v>
      </c>
      <c r="Q257" s="509">
        <f t="shared" si="57"/>
        <v>7</v>
      </c>
      <c r="R257" s="500"/>
      <c r="S257" s="500"/>
      <c r="T257" s="500"/>
      <c r="U257" s="510">
        <f t="shared" si="58"/>
        <v>1575000</v>
      </c>
      <c r="V257" s="411">
        <f t="shared" ref="V257" si="74">SUM(U257)</f>
        <v>1575000</v>
      </c>
      <c r="W257" s="411"/>
    </row>
    <row r="258" spans="1:23">
      <c r="A258" s="350"/>
      <c r="B258" s="494"/>
      <c r="C258" s="495"/>
      <c r="D258" s="495"/>
      <c r="E258" s="331"/>
      <c r="F258" s="357"/>
      <c r="G258" s="496" t="s">
        <v>122</v>
      </c>
      <c r="H258" s="453">
        <v>42</v>
      </c>
      <c r="I258" s="390" t="str">
        <f t="shared" si="48"/>
        <v>PERADILAN AGAMA DI INDONESIA</v>
      </c>
      <c r="J258" s="390" t="str">
        <f t="shared" ref="J258" si="75">(IFERROR(VLOOKUP(H258,JADWAL,2,FALSE),"  "))</f>
        <v>HK - 2B</v>
      </c>
      <c r="K258" s="390" t="str">
        <f t="shared" ref="K258" si="76">(IFERROR(VLOOKUP(H258,JADWAL,9,FALSE),"  "))</f>
        <v>Jumat</v>
      </c>
      <c r="L258" s="790" t="str">
        <f t="shared" ref="L258" si="77">(IFERROR(VLOOKUP(H258,JADWAL,10,FALSE),"  "))</f>
        <v>13.30 - 15.30</v>
      </c>
      <c r="M258" s="390" t="str">
        <f t="shared" ref="M258" si="78">(IFERROR(VLOOKUP(H258,JADWAL,11,FALSE),"  "))</f>
        <v>RU22</v>
      </c>
      <c r="N258" s="391" t="str">
        <f t="shared" ref="N258" si="79">(IFERROR(VLOOKUP(H258,JADWAL,6,FALSE),"  "))</f>
        <v>Dr. Sri Lum'atus Sa’adah, M.H.I.</v>
      </c>
      <c r="O258" s="392" t="str">
        <f t="shared" ref="O258" si="80">(IFERROR(VLOOKUP(H258,JADWAL,7,FALSE),"  "))</f>
        <v>Dr. Muhammad Faisol, M.Ag</v>
      </c>
      <c r="P258" s="393">
        <f t="shared" ref="P258" si="81">VLOOKUP(G258,Trf,3,FALSE)</f>
        <v>225000</v>
      </c>
      <c r="Q258" s="416">
        <f t="shared" si="57"/>
        <v>7</v>
      </c>
      <c r="R258" s="392"/>
      <c r="S258" s="392"/>
      <c r="T258" s="392"/>
      <c r="U258" s="417">
        <f t="shared" ref="U258" si="82">(P258*Q258)+((R258+S258)*T258)</f>
        <v>1575000</v>
      </c>
    </row>
    <row r="259" spans="1:23">
      <c r="A259" s="518">
        <v>64</v>
      </c>
      <c r="B259" s="519" t="s">
        <v>430</v>
      </c>
      <c r="C259" s="429">
        <f>COUNTIF(DSATU,B259)</f>
        <v>0</v>
      </c>
      <c r="D259" s="429">
        <v>1</v>
      </c>
      <c r="E259" s="370">
        <f>COUNTIF(JADWAL!$L$1:$L$89,'REKAP (2)'!B259)</f>
        <v>0</v>
      </c>
      <c r="F259" s="371">
        <f t="shared" si="73"/>
        <v>1</v>
      </c>
      <c r="G259" s="338"/>
      <c r="H259" s="370">
        <v>77</v>
      </c>
      <c r="I259" s="435" t="str">
        <f t="shared" si="48"/>
        <v>PENGEMBANGAN BAHAN AJAR MATEMATIKA MI</v>
      </c>
      <c r="J259" s="435" t="str">
        <f t="shared" si="49"/>
        <v>PGMI - 2</v>
      </c>
      <c r="K259" s="435" t="str">
        <f t="shared" si="50"/>
        <v>Sabtu</v>
      </c>
      <c r="L259" s="789" t="str">
        <f t="shared" si="51"/>
        <v>13.00 - 15.00</v>
      </c>
      <c r="M259" s="435" t="str">
        <f t="shared" si="52"/>
        <v>R25</v>
      </c>
      <c r="N259" s="452" t="str">
        <f t="shared" si="53"/>
        <v>Dr. Susanto, M.Pd.</v>
      </c>
      <c r="O259" s="452" t="str">
        <f t="shared" si="54"/>
        <v>Dr. Umi Farihah, MM., M.Pd.</v>
      </c>
      <c r="P259" s="435"/>
      <c r="Q259" s="545"/>
      <c r="R259" s="435"/>
      <c r="S259" s="435"/>
      <c r="T259" s="435"/>
    </row>
    <row r="260" spans="1:23">
      <c r="A260" s="520">
        <v>65</v>
      </c>
      <c r="B260" s="322" t="s">
        <v>431</v>
      </c>
      <c r="C260" s="369">
        <f>COUNTIF(DSATU,B260)</f>
        <v>0</v>
      </c>
      <c r="D260" s="369">
        <f>COUNTIF(DDUA,B260)</f>
        <v>0</v>
      </c>
      <c r="E260" s="311">
        <f>COUNTIF(JADWAL!$L$1:$L$89,'REKAP (2)'!B260)</f>
        <v>0</v>
      </c>
      <c r="F260" s="352">
        <f t="shared" si="73"/>
        <v>0</v>
      </c>
      <c r="H260" s="311"/>
      <c r="I260" s="385" t="str">
        <f t="shared" ref="I260:I262" si="83">(IFERROR(VLOOKUP(H260,JADWAL,4,FALSE),"  "))</f>
        <v/>
      </c>
      <c r="J260" s="385" t="str">
        <f t="shared" si="49"/>
        <v/>
      </c>
      <c r="K260" s="385" t="str">
        <f t="shared" si="50"/>
        <v/>
      </c>
      <c r="L260" s="385" t="str">
        <f t="shared" si="51"/>
        <v/>
      </c>
      <c r="M260" s="385" t="str">
        <f t="shared" si="52"/>
        <v/>
      </c>
      <c r="N260" s="389" t="str">
        <f t="shared" si="53"/>
        <v/>
      </c>
      <c r="O260" s="389" t="str">
        <f t="shared" si="54"/>
        <v/>
      </c>
      <c r="P260" s="385"/>
      <c r="Q260" s="546"/>
      <c r="R260" s="385"/>
      <c r="S260" s="385"/>
      <c r="T260" s="385"/>
    </row>
    <row r="261" spans="1:23">
      <c r="A261" s="520">
        <v>67</v>
      </c>
      <c r="B261" s="310" t="s">
        <v>432</v>
      </c>
      <c r="C261" s="369">
        <f>COUNTIF(DSATU,B261)</f>
        <v>0</v>
      </c>
      <c r="D261" s="369">
        <f>COUNTIF(DDUA,B261)</f>
        <v>0</v>
      </c>
      <c r="E261" s="311">
        <f>COUNTIF(JADWAL!$L$1:$L$89,'REKAP (2)'!B261)</f>
        <v>0</v>
      </c>
      <c r="F261" s="352">
        <f t="shared" si="73"/>
        <v>0</v>
      </c>
      <c r="G261" s="338"/>
      <c r="H261" s="311"/>
      <c r="I261" s="385" t="str">
        <f t="shared" si="83"/>
        <v/>
      </c>
      <c r="J261" s="385" t="str">
        <f t="shared" si="49"/>
        <v/>
      </c>
      <c r="K261" s="385" t="str">
        <f t="shared" si="50"/>
        <v/>
      </c>
      <c r="L261" s="385" t="str">
        <f t="shared" si="51"/>
        <v/>
      </c>
      <c r="M261" s="385" t="str">
        <f t="shared" si="52"/>
        <v/>
      </c>
      <c r="N261" s="389" t="str">
        <f t="shared" si="53"/>
        <v/>
      </c>
      <c r="O261" s="389" t="str">
        <f t="shared" si="54"/>
        <v/>
      </c>
      <c r="P261" s="385"/>
      <c r="Q261" s="546"/>
      <c r="R261" s="385"/>
      <c r="S261" s="385"/>
      <c r="T261" s="385"/>
    </row>
    <row r="262" spans="1:23">
      <c r="A262" s="520">
        <v>71</v>
      </c>
      <c r="B262" s="314" t="s">
        <v>433</v>
      </c>
      <c r="C262">
        <v>0</v>
      </c>
      <c r="D262" s="369">
        <f t="shared" si="72"/>
        <v>0</v>
      </c>
      <c r="E262" s="311">
        <f>COUNTIF(JADWAL!$L$1:$L$89,'REKAP (2)'!B262)</f>
        <v>0</v>
      </c>
      <c r="F262" s="352">
        <f t="shared" si="73"/>
        <v>0</v>
      </c>
      <c r="G262" s="490"/>
      <c r="H262" s="453"/>
      <c r="I262" s="390" t="str">
        <f t="shared" si="83"/>
        <v/>
      </c>
      <c r="J262" s="390" t="str">
        <f t="shared" si="49"/>
        <v/>
      </c>
      <c r="K262" s="390" t="str">
        <f t="shared" si="50"/>
        <v/>
      </c>
      <c r="L262" s="390" t="str">
        <f t="shared" si="51"/>
        <v/>
      </c>
      <c r="M262" s="390" t="str">
        <f t="shared" si="52"/>
        <v/>
      </c>
      <c r="N262" s="391" t="str">
        <f t="shared" si="53"/>
        <v/>
      </c>
      <c r="O262" s="391" t="str">
        <f t="shared" si="54"/>
        <v/>
      </c>
      <c r="P262" s="390"/>
      <c r="Q262" s="547"/>
      <c r="R262" s="390"/>
      <c r="S262" s="390"/>
      <c r="T262" s="390"/>
      <c r="U262" s="202" t="s">
        <v>398</v>
      </c>
      <c r="V262" s="548">
        <f>V264-V263</f>
        <v>49435000</v>
      </c>
    </row>
    <row r="263" spans="1:23">
      <c r="A263" s="521"/>
      <c r="U263" s="404" t="s">
        <v>399</v>
      </c>
      <c r="V263" s="549">
        <v>38660000</v>
      </c>
    </row>
    <row r="264" spans="1:23">
      <c r="A264" s="339" t="s">
        <v>400</v>
      </c>
      <c r="B264" s="340" t="s">
        <v>401</v>
      </c>
      <c r="C264" s="340" t="s">
        <v>402</v>
      </c>
      <c r="D264" s="340" t="s">
        <v>403</v>
      </c>
      <c r="E264" s="340" t="s">
        <v>404</v>
      </c>
      <c r="F264" s="341" t="s">
        <v>405</v>
      </c>
      <c r="G264" s="342"/>
      <c r="H264" s="343"/>
      <c r="I264" s="379" t="s">
        <v>326</v>
      </c>
      <c r="J264" s="379" t="s">
        <v>406</v>
      </c>
      <c r="K264" s="379" t="s">
        <v>328</v>
      </c>
      <c r="L264" s="379" t="s">
        <v>329</v>
      </c>
      <c r="M264" s="379" t="s">
        <v>330</v>
      </c>
      <c r="N264" s="542" t="s">
        <v>402</v>
      </c>
      <c r="O264" s="542" t="s">
        <v>403</v>
      </c>
      <c r="P264" s="380" t="s">
        <v>434</v>
      </c>
      <c r="Q264" s="407">
        <v>6.5</v>
      </c>
      <c r="R264" s="407" t="s">
        <v>408</v>
      </c>
      <c r="S264" s="407" t="s">
        <v>409</v>
      </c>
      <c r="T264" s="407">
        <v>0</v>
      </c>
      <c r="U264" s="407" t="s">
        <v>410</v>
      </c>
      <c r="V264" s="408">
        <f>SUM(U265:U291)</f>
        <v>88095000</v>
      </c>
    </row>
    <row r="265" spans="1:23">
      <c r="A265" s="344">
        <v>1</v>
      </c>
      <c r="B265" s="345" t="s">
        <v>435</v>
      </c>
      <c r="C265" s="346">
        <f>COUNTIF(DSATU,B265)</f>
        <v>3</v>
      </c>
      <c r="D265" s="346">
        <f>COUNTIF(DDUA,B265)</f>
        <v>0</v>
      </c>
      <c r="E265" s="365">
        <f>COUNTIF(JADWAL!$L$1:$L$89,'REKAP (2)'!B265)</f>
        <v>0</v>
      </c>
      <c r="F265" s="347">
        <f>SUM(C265:E265)</f>
        <v>3</v>
      </c>
      <c r="G265" s="474" t="s">
        <v>419</v>
      </c>
      <c r="H265" s="493">
        <v>48</v>
      </c>
      <c r="I265" s="493" t="str">
        <f t="shared" ref="I265:I320" si="84">(IFERROR(VLOOKUP(H265,JADWAL,4,FALSE),"  "))</f>
        <v>Metodologi Penelitian Ekonomi</v>
      </c>
      <c r="J265" s="493" t="str">
        <f t="shared" ref="J265:J320" si="85">(IFERROR(VLOOKUP(H265,JADWAL,2,FALSE),"  "))</f>
        <v>ES - 2A</v>
      </c>
      <c r="K265" s="493" t="str">
        <f t="shared" ref="K265:K320" si="86">(IFERROR(VLOOKUP(H265,JADWAL,9,FALSE),"  "))</f>
        <v>Jum'at</v>
      </c>
      <c r="L265" s="794" t="str">
        <f t="shared" ref="L265:L320" si="87">(IFERROR(VLOOKUP(H265,JADWAL,10,FALSE),"  "))</f>
        <v>13.30 - 15.30</v>
      </c>
      <c r="M265" s="493" t="str">
        <f t="shared" ref="M265:M320" si="88">(IFERROR(VLOOKUP(H265,JADWAL,11,FALSE),"  "))</f>
        <v>R15</v>
      </c>
      <c r="N265" s="365" t="str">
        <f t="shared" ref="N265:N320" si="89">(IFERROR(VLOOKUP(H265,JADWAL,6,FALSE),"  "))</f>
        <v>Dr. Imam Suroso, SE, M.Si.</v>
      </c>
      <c r="O265" s="543" t="str">
        <f t="shared" ref="O265:O320" si="90">(IFERROR(VLOOKUP(H265,JADWAL,7,FALSE),"  "))</f>
        <v>Dr. H. Misbahul Munir, MM.</v>
      </c>
      <c r="P265" s="544">
        <f t="shared" ref="P265:P291" si="91">VLOOKUP(G265,Trf,3,FALSE)</f>
        <v>450000</v>
      </c>
      <c r="Q265" s="550">
        <f t="shared" ref="Q265:Q291" si="92">$Q$3</f>
        <v>7</v>
      </c>
      <c r="R265" s="543"/>
      <c r="S265" s="544"/>
      <c r="T265" s="543"/>
      <c r="U265" s="544">
        <f t="shared" ref="U265:U291" si="93">(P265*Q265)+((R265+S265)*T265)</f>
        <v>3150000</v>
      </c>
      <c r="V265" s="411">
        <f>SUM(U265:U267)</f>
        <v>9450000</v>
      </c>
    </row>
    <row r="266" spans="1:23">
      <c r="A266" s="522"/>
      <c r="B266" s="351"/>
      <c r="C266" s="311"/>
      <c r="D266" s="311"/>
      <c r="E266" s="311"/>
      <c r="F266" s="352"/>
      <c r="G266" s="475" t="s">
        <v>419</v>
      </c>
      <c r="H266" s="453">
        <v>55</v>
      </c>
      <c r="I266" s="453" t="str">
        <f t="shared" si="84"/>
        <v>Metodologi Penelitian Ekonomi</v>
      </c>
      <c r="J266" s="453" t="str">
        <f t="shared" si="85"/>
        <v>ES - 2B</v>
      </c>
      <c r="K266" s="453" t="str">
        <f t="shared" si="86"/>
        <v>Jum’at</v>
      </c>
      <c r="L266" s="795" t="str">
        <f t="shared" si="87"/>
        <v>15.45 - 17.45</v>
      </c>
      <c r="M266" s="453" t="str">
        <f t="shared" si="88"/>
        <v>RU23</v>
      </c>
      <c r="N266" s="311" t="str">
        <f t="shared" si="89"/>
        <v>Dr. Imam Suroso, SE, M.Si.</v>
      </c>
      <c r="O266" s="456" t="str">
        <f t="shared" si="90"/>
        <v>Dr. H. Misbahul Munir, MM.</v>
      </c>
      <c r="P266" s="454">
        <f t="shared" si="91"/>
        <v>450000</v>
      </c>
      <c r="Q266" s="551">
        <f t="shared" si="92"/>
        <v>7</v>
      </c>
      <c r="R266" s="456"/>
      <c r="S266" s="454"/>
      <c r="T266" s="456"/>
      <c r="U266" s="454">
        <f t="shared" si="93"/>
        <v>3150000</v>
      </c>
    </row>
    <row r="267" spans="1:23">
      <c r="A267" s="523"/>
      <c r="B267" s="360"/>
      <c r="C267" s="361"/>
      <c r="D267" s="361"/>
      <c r="E267" s="361"/>
      <c r="F267" s="362"/>
      <c r="G267" s="524" t="s">
        <v>419</v>
      </c>
      <c r="H267" s="432">
        <v>62</v>
      </c>
      <c r="I267" s="432" t="str">
        <f t="shared" si="84"/>
        <v>Metodologi Penelitian Ekonomi</v>
      </c>
      <c r="J267" s="432" t="str">
        <f t="shared" si="85"/>
        <v>ES - 2C</v>
      </c>
      <c r="K267" s="432" t="str">
        <f t="shared" si="86"/>
        <v>Jum’at</v>
      </c>
      <c r="L267" s="796" t="str">
        <f t="shared" si="87"/>
        <v>18.30 - 20.30</v>
      </c>
      <c r="M267" s="432" t="str">
        <f t="shared" si="88"/>
        <v>RU24</v>
      </c>
      <c r="N267" s="361" t="str">
        <f t="shared" si="89"/>
        <v>Dr. Imam Suroso, SE, M.Si.</v>
      </c>
      <c r="O267" s="433" t="str">
        <f t="shared" si="90"/>
        <v>Dr. H. Misbahul Munir, MM.</v>
      </c>
      <c r="P267" s="434">
        <f t="shared" si="91"/>
        <v>450000</v>
      </c>
      <c r="Q267" s="552">
        <f t="shared" si="92"/>
        <v>7</v>
      </c>
      <c r="R267" s="433"/>
      <c r="S267" s="434"/>
      <c r="T267" s="433"/>
      <c r="U267" s="434">
        <f t="shared" si="93"/>
        <v>3150000</v>
      </c>
    </row>
    <row r="268" spans="1:23">
      <c r="A268" s="344">
        <v>2</v>
      </c>
      <c r="B268" s="377" t="s">
        <v>389</v>
      </c>
      <c r="C268" s="346">
        <f>COUNTIF(DSATU,B268)</f>
        <v>0</v>
      </c>
      <c r="D268" s="346">
        <f>COUNTIF(DDUA,B268)</f>
        <v>0</v>
      </c>
      <c r="E268" s="365">
        <f>COUNTIF(JADWAL!$L$1:$L$89,'REKAP (2)'!B268)</f>
        <v>0</v>
      </c>
      <c r="F268" s="347">
        <f>SUM(C268:E268)</f>
        <v>0</v>
      </c>
      <c r="G268" s="474" t="s">
        <v>419</v>
      </c>
      <c r="H268" s="493">
        <v>68</v>
      </c>
      <c r="I268" s="493" t="str">
        <f t="shared" si="84"/>
        <v>Sosiologi Komunikasi dan Media</v>
      </c>
      <c r="J268" s="493" t="str">
        <f t="shared" si="85"/>
        <v>KPI - 2</v>
      </c>
      <c r="K268" s="493" t="str">
        <f t="shared" si="86"/>
        <v>JUMAT</v>
      </c>
      <c r="L268" s="794" t="str">
        <f t="shared" si="87"/>
        <v>18.30 - 20.30</v>
      </c>
      <c r="M268" s="493" t="str">
        <f t="shared" si="88"/>
        <v>R24</v>
      </c>
      <c r="N268" s="365" t="str">
        <f t="shared" si="89"/>
        <v>Dr. M. Khusna Amal, S.Ag., Msi.</v>
      </c>
      <c r="O268" s="543" t="str">
        <f t="shared" si="90"/>
        <v>Dr. Kun Wazis, M.I.Kom.</v>
      </c>
      <c r="P268" s="544">
        <f t="shared" si="91"/>
        <v>450000</v>
      </c>
      <c r="Q268" s="550">
        <f t="shared" si="92"/>
        <v>7</v>
      </c>
      <c r="R268" s="543"/>
      <c r="S268" s="544"/>
      <c r="T268" s="543"/>
      <c r="U268" s="544">
        <f t="shared" si="93"/>
        <v>3150000</v>
      </c>
      <c r="V268" s="411">
        <f>SUM(U268:U269)</f>
        <v>9000000</v>
      </c>
    </row>
    <row r="269" spans="1:23">
      <c r="A269" s="525"/>
      <c r="B269" s="467"/>
      <c r="C269" s="361"/>
      <c r="D269" s="361"/>
      <c r="E269" s="361"/>
      <c r="F269" s="362"/>
      <c r="G269" s="524" t="s">
        <v>419</v>
      </c>
      <c r="H269" s="432"/>
      <c r="I269" s="432" t="str">
        <f t="shared" si="84"/>
        <v/>
      </c>
      <c r="J269" s="432" t="str">
        <f t="shared" si="85"/>
        <v/>
      </c>
      <c r="K269" s="432" t="str">
        <f t="shared" si="86"/>
        <v/>
      </c>
      <c r="L269" s="432" t="str">
        <f t="shared" si="87"/>
        <v/>
      </c>
      <c r="M269" s="432" t="str">
        <f t="shared" si="88"/>
        <v/>
      </c>
      <c r="N269" s="361" t="str">
        <f t="shared" si="89"/>
        <v/>
      </c>
      <c r="O269" s="433" t="str">
        <f t="shared" si="90"/>
        <v/>
      </c>
      <c r="P269" s="434">
        <f t="shared" si="91"/>
        <v>450000</v>
      </c>
      <c r="Q269" s="552">
        <v>13</v>
      </c>
      <c r="R269" s="433"/>
      <c r="S269" s="434"/>
      <c r="T269" s="433"/>
      <c r="U269" s="434">
        <f t="shared" si="93"/>
        <v>5850000</v>
      </c>
    </row>
    <row r="270" spans="1:23">
      <c r="A270" s="459">
        <v>3</v>
      </c>
      <c r="B270" s="460" t="s">
        <v>344</v>
      </c>
      <c r="C270" s="461">
        <f>COUNTIF(DSATU,B270)</f>
        <v>0</v>
      </c>
      <c r="D270" s="461">
        <f>COUNTIF(DDUA,B270)</f>
        <v>1</v>
      </c>
      <c r="E270" s="462">
        <f>COUNTIF(JADWAL!$L$1:$L$89,'REKAP (2)'!B270)</f>
        <v>0</v>
      </c>
      <c r="F270" s="463">
        <f t="shared" ref="F270:F275" si="94">SUM(C270:E270)</f>
        <v>1</v>
      </c>
      <c r="G270" s="482" t="s">
        <v>419</v>
      </c>
      <c r="H270" s="499">
        <v>73</v>
      </c>
      <c r="I270" s="499" t="str">
        <f t="shared" si="84"/>
        <v>DESAIN DAN ANALISIS MATERI MI</v>
      </c>
      <c r="J270" s="499" t="str">
        <f t="shared" si="85"/>
        <v>PGMI - 2</v>
      </c>
      <c r="K270" s="499" t="str">
        <f t="shared" si="86"/>
        <v>Jumat</v>
      </c>
      <c r="L270" s="791" t="str">
        <f t="shared" si="87"/>
        <v>15.45 - 17.45</v>
      </c>
      <c r="M270" s="499" t="str">
        <f t="shared" si="88"/>
        <v>R25</v>
      </c>
      <c r="N270" s="462" t="str">
        <f t="shared" si="89"/>
        <v>Dr. H. Saihan, S.Ag., M.Pd.I.</v>
      </c>
      <c r="O270" s="500" t="str">
        <f t="shared" si="90"/>
        <v>Dr. Hj. Erma Fatmawati, M.Pd.I</v>
      </c>
      <c r="P270" s="501">
        <f t="shared" si="91"/>
        <v>450000</v>
      </c>
      <c r="Q270" s="553">
        <f t="shared" si="92"/>
        <v>7</v>
      </c>
      <c r="R270" s="500"/>
      <c r="S270" s="501"/>
      <c r="T270" s="500"/>
      <c r="U270" s="501">
        <f t="shared" si="93"/>
        <v>3150000</v>
      </c>
      <c r="V270" s="411">
        <f t="shared" ref="V270:V273" si="95">SUM(U270)</f>
        <v>3150000</v>
      </c>
    </row>
    <row r="271" spans="1:23">
      <c r="A271" s="459">
        <v>4</v>
      </c>
      <c r="B271" s="460" t="s">
        <v>390</v>
      </c>
      <c r="C271" s="461">
        <f>COUNTIF(DSATU,B271)</f>
        <v>0</v>
      </c>
      <c r="D271" s="461">
        <f>COUNTIF(DDUA,B271)</f>
        <v>0</v>
      </c>
      <c r="E271" s="462">
        <f>COUNTIF(JADWAL!$L$1:$L$89,'REKAP (2)'!B271)</f>
        <v>0</v>
      </c>
      <c r="F271" s="463">
        <f t="shared" si="94"/>
        <v>0</v>
      </c>
      <c r="G271" s="482" t="s">
        <v>419</v>
      </c>
      <c r="H271" s="499"/>
      <c r="I271" s="499" t="str">
        <f t="shared" si="84"/>
        <v/>
      </c>
      <c r="J271" s="499" t="str">
        <f t="shared" si="85"/>
        <v/>
      </c>
      <c r="K271" s="499" t="str">
        <f t="shared" si="86"/>
        <v/>
      </c>
      <c r="L271" s="499" t="str">
        <f t="shared" si="87"/>
        <v/>
      </c>
      <c r="M271" s="499" t="str">
        <f t="shared" si="88"/>
        <v/>
      </c>
      <c r="N271" s="462" t="str">
        <f t="shared" si="89"/>
        <v/>
      </c>
      <c r="O271" s="500" t="str">
        <f t="shared" si="90"/>
        <v/>
      </c>
      <c r="P271" s="501">
        <f t="shared" si="91"/>
        <v>450000</v>
      </c>
      <c r="Q271" s="553">
        <f t="shared" si="92"/>
        <v>7</v>
      </c>
      <c r="R271" s="500"/>
      <c r="S271" s="501"/>
      <c r="T271" s="500"/>
      <c r="U271" s="501">
        <f t="shared" si="93"/>
        <v>3150000</v>
      </c>
      <c r="V271" s="411">
        <f t="shared" si="95"/>
        <v>3150000</v>
      </c>
    </row>
    <row r="272" spans="1:23">
      <c r="A272" s="459">
        <v>5</v>
      </c>
      <c r="B272" s="460" t="s">
        <v>284</v>
      </c>
      <c r="C272" s="461">
        <f>COUNTIF(DSATU,B272)</f>
        <v>0</v>
      </c>
      <c r="D272" s="461">
        <f>COUNTIF(DDUA,B272)</f>
        <v>0</v>
      </c>
      <c r="E272" s="462">
        <f>COUNTIF(JADWAL!$L$1:$L$89,'REKAP (2)'!B272)</f>
        <v>0</v>
      </c>
      <c r="F272" s="463">
        <f t="shared" si="94"/>
        <v>0</v>
      </c>
      <c r="G272" s="482" t="s">
        <v>419</v>
      </c>
      <c r="H272" s="499"/>
      <c r="I272" s="499" t="str">
        <f t="shared" si="84"/>
        <v/>
      </c>
      <c r="J272" s="499" t="str">
        <f t="shared" si="85"/>
        <v/>
      </c>
      <c r="K272" s="499" t="str">
        <f t="shared" si="86"/>
        <v/>
      </c>
      <c r="L272" s="499" t="str">
        <f t="shared" si="87"/>
        <v/>
      </c>
      <c r="M272" s="499" t="str">
        <f t="shared" si="88"/>
        <v/>
      </c>
      <c r="N272" s="462" t="str">
        <f t="shared" si="89"/>
        <v/>
      </c>
      <c r="O272" s="500" t="str">
        <f t="shared" si="90"/>
        <v/>
      </c>
      <c r="P272" s="501">
        <f t="shared" si="91"/>
        <v>450000</v>
      </c>
      <c r="Q272" s="553">
        <f t="shared" si="92"/>
        <v>7</v>
      </c>
      <c r="R272" s="500"/>
      <c r="S272" s="501">
        <v>160000</v>
      </c>
      <c r="T272" s="500">
        <v>3</v>
      </c>
      <c r="U272" s="501">
        <f t="shared" si="93"/>
        <v>3630000</v>
      </c>
      <c r="V272" s="411">
        <f t="shared" si="95"/>
        <v>3630000</v>
      </c>
    </row>
    <row r="273" spans="1:22">
      <c r="A273" s="344">
        <v>6</v>
      </c>
      <c r="B273" s="526" t="s">
        <v>76</v>
      </c>
      <c r="C273" s="346">
        <f>COUNTIF(DSATU,B273)</f>
        <v>0</v>
      </c>
      <c r="D273" s="346">
        <f>COUNTIF(DDUA,B273)</f>
        <v>0</v>
      </c>
      <c r="E273" s="365">
        <f>COUNTIF(JADWAL!$L$1:$L$89,'REKAP (2)'!B273)</f>
        <v>0</v>
      </c>
      <c r="F273" s="347">
        <f t="shared" si="94"/>
        <v>0</v>
      </c>
      <c r="G273" s="474" t="s">
        <v>419</v>
      </c>
      <c r="H273" s="493"/>
      <c r="I273" s="493" t="str">
        <f t="shared" si="84"/>
        <v/>
      </c>
      <c r="J273" s="493" t="str">
        <f t="shared" si="85"/>
        <v/>
      </c>
      <c r="K273" s="493" t="str">
        <f t="shared" si="86"/>
        <v/>
      </c>
      <c r="L273" s="493" t="str">
        <f t="shared" si="87"/>
        <v/>
      </c>
      <c r="M273" s="493" t="str">
        <f t="shared" si="88"/>
        <v/>
      </c>
      <c r="N273" s="365" t="str">
        <f t="shared" si="89"/>
        <v/>
      </c>
      <c r="O273" s="543" t="str">
        <f t="shared" si="90"/>
        <v/>
      </c>
      <c r="P273" s="544">
        <f t="shared" si="91"/>
        <v>450000</v>
      </c>
      <c r="Q273" s="550">
        <f t="shared" si="92"/>
        <v>7</v>
      </c>
      <c r="R273" s="543"/>
      <c r="S273" s="544"/>
      <c r="T273" s="543"/>
      <c r="U273" s="544">
        <f t="shared" si="93"/>
        <v>3150000</v>
      </c>
      <c r="V273" s="411">
        <f t="shared" si="95"/>
        <v>3150000</v>
      </c>
    </row>
    <row r="274" spans="1:22">
      <c r="A274" s="359"/>
      <c r="B274" s="527"/>
      <c r="C274" s="372"/>
      <c r="D274" s="372"/>
      <c r="E274" s="361"/>
      <c r="F274" s="362"/>
      <c r="G274" s="524" t="s">
        <v>419</v>
      </c>
      <c r="H274" s="432"/>
      <c r="I274" s="432" t="str">
        <f t="shared" si="84"/>
        <v/>
      </c>
      <c r="J274" s="432" t="str">
        <f t="shared" si="85"/>
        <v/>
      </c>
      <c r="K274" s="432" t="str">
        <f t="shared" si="86"/>
        <v/>
      </c>
      <c r="L274" s="432" t="str">
        <f t="shared" si="87"/>
        <v/>
      </c>
      <c r="M274" s="432" t="str">
        <f t="shared" si="88"/>
        <v/>
      </c>
      <c r="N274" s="361" t="str">
        <f t="shared" si="89"/>
        <v/>
      </c>
      <c r="O274" s="433" t="str">
        <f t="shared" si="90"/>
        <v/>
      </c>
      <c r="P274" s="434">
        <f t="shared" si="91"/>
        <v>450000</v>
      </c>
      <c r="Q274" s="552">
        <f t="shared" si="92"/>
        <v>7</v>
      </c>
      <c r="R274" s="433"/>
      <c r="S274" s="434"/>
      <c r="T274" s="433"/>
      <c r="U274" s="434">
        <f t="shared" si="93"/>
        <v>3150000</v>
      </c>
    </row>
    <row r="275" spans="1:22">
      <c r="A275" s="344">
        <v>7</v>
      </c>
      <c r="B275" s="377" t="s">
        <v>152</v>
      </c>
      <c r="C275" s="346">
        <f>COUNTIF(DSATU,B275)</f>
        <v>1</v>
      </c>
      <c r="D275" s="346">
        <f>COUNTIF(DDUA,B275)</f>
        <v>0</v>
      </c>
      <c r="E275" s="365">
        <f>COUNTIF(JADWAL!$L$1:$L$89,'REKAP (2)'!B275)</f>
        <v>0</v>
      </c>
      <c r="F275" s="347">
        <f t="shared" si="94"/>
        <v>1</v>
      </c>
      <c r="G275" s="348" t="s">
        <v>419</v>
      </c>
      <c r="H275" s="493">
        <v>83</v>
      </c>
      <c r="I275" s="493" t="str">
        <f t="shared" si="84"/>
        <v>Tasmim Manahij Ta'limi al Lughoh al 'Arobiyah wa Binaauha</v>
      </c>
      <c r="J275" s="493" t="str">
        <f t="shared" si="85"/>
        <v>PBA - 2</v>
      </c>
      <c r="K275" s="493" t="str">
        <f t="shared" si="86"/>
        <v>Sabtu</v>
      </c>
      <c r="L275" s="493" t="str">
        <f t="shared" si="87"/>
        <v>10.00 - 12.00</v>
      </c>
      <c r="M275" s="493" t="str">
        <f t="shared" si="88"/>
        <v>RU21</v>
      </c>
      <c r="N275" s="365" t="str">
        <f t="shared" si="89"/>
        <v>Dr. Mirwan</v>
      </c>
      <c r="O275" s="543">
        <f t="shared" si="90"/>
        <v>0</v>
      </c>
      <c r="P275" s="544">
        <f t="shared" si="91"/>
        <v>450000</v>
      </c>
      <c r="Q275" s="550">
        <f t="shared" si="92"/>
        <v>7</v>
      </c>
      <c r="R275" s="543"/>
      <c r="S275" s="544">
        <v>160000</v>
      </c>
      <c r="T275" s="543">
        <v>3</v>
      </c>
      <c r="U275" s="544">
        <f t="shared" si="93"/>
        <v>3630000</v>
      </c>
      <c r="V275" s="411">
        <f t="shared" ref="V275" si="96">SUM(U275)</f>
        <v>3630000</v>
      </c>
    </row>
    <row r="276" spans="1:22">
      <c r="A276" s="359"/>
      <c r="B276" s="467"/>
      <c r="C276" s="373"/>
      <c r="D276" s="361"/>
      <c r="E276" s="361"/>
      <c r="F276" s="362"/>
      <c r="G276" s="363" t="s">
        <v>419</v>
      </c>
      <c r="H276" s="432"/>
      <c r="I276" s="432" t="str">
        <f t="shared" si="84"/>
        <v/>
      </c>
      <c r="J276" s="432" t="str">
        <f t="shared" si="85"/>
        <v/>
      </c>
      <c r="K276" s="432" t="str">
        <f t="shared" si="86"/>
        <v/>
      </c>
      <c r="L276" s="432" t="str">
        <f t="shared" si="87"/>
        <v/>
      </c>
      <c r="M276" s="432" t="str">
        <f t="shared" si="88"/>
        <v/>
      </c>
      <c r="N276" s="361" t="str">
        <f t="shared" si="89"/>
        <v/>
      </c>
      <c r="O276" s="433" t="str">
        <f t="shared" si="90"/>
        <v/>
      </c>
      <c r="P276" s="434">
        <f t="shared" si="91"/>
        <v>450000</v>
      </c>
      <c r="Q276" s="552">
        <f t="shared" si="92"/>
        <v>7</v>
      </c>
      <c r="R276" s="433"/>
      <c r="S276" s="434"/>
      <c r="T276" s="433"/>
      <c r="U276" s="434">
        <f t="shared" si="93"/>
        <v>3150000</v>
      </c>
    </row>
    <row r="277" spans="1:22">
      <c r="A277" s="344">
        <v>8</v>
      </c>
      <c r="B277" s="528" t="s">
        <v>148</v>
      </c>
      <c r="C277" s="346">
        <f>COUNTIF(DSATU,B277)</f>
        <v>1</v>
      </c>
      <c r="D277" s="346">
        <f>COUNTIF(DDUA,B277)</f>
        <v>0</v>
      </c>
      <c r="E277" s="365">
        <f>COUNTIF(JADWAL!$L$1:$L$89,'REKAP (2)'!B277)</f>
        <v>0</v>
      </c>
      <c r="F277" s="347">
        <f>SUM(C277:E277)</f>
        <v>1</v>
      </c>
      <c r="G277" s="348" t="s">
        <v>419</v>
      </c>
      <c r="H277" s="493">
        <v>79</v>
      </c>
      <c r="I277" s="493" t="str">
        <f t="shared" si="84"/>
        <v>Ilmu al Lughoh wa Tatbiquha fi ta'lim al lughoh Arobiyah</v>
      </c>
      <c r="J277" s="493" t="str">
        <f t="shared" si="85"/>
        <v>PBA - 2</v>
      </c>
      <c r="K277" s="493" t="str">
        <f t="shared" si="86"/>
        <v>Jumat</v>
      </c>
      <c r="L277" s="794" t="str">
        <f t="shared" si="87"/>
        <v>13.30 - 15.30</v>
      </c>
      <c r="M277" s="493" t="str">
        <f t="shared" si="88"/>
        <v>RU21</v>
      </c>
      <c r="N277" s="365" t="str">
        <f t="shared" si="89"/>
        <v>Dr. H. Wildana Wargadinata, Lc., M.Ag.</v>
      </c>
      <c r="O277" s="543" t="str">
        <f t="shared" si="90"/>
        <v>Dr. Nur Hasan, M.A.</v>
      </c>
      <c r="P277" s="544">
        <f t="shared" si="91"/>
        <v>450000</v>
      </c>
      <c r="Q277" s="550">
        <f t="shared" si="92"/>
        <v>7</v>
      </c>
      <c r="R277" s="543"/>
      <c r="S277" s="544"/>
      <c r="T277" s="543"/>
      <c r="U277" s="544">
        <f t="shared" si="93"/>
        <v>3150000</v>
      </c>
      <c r="V277" s="411">
        <f t="shared" ref="V277" si="97">SUM(U277)</f>
        <v>3150000</v>
      </c>
    </row>
    <row r="278" spans="1:22">
      <c r="A278" s="359"/>
      <c r="B278" s="529"/>
      <c r="C278" s="361"/>
      <c r="D278" s="361"/>
      <c r="E278" s="361"/>
      <c r="F278" s="362"/>
      <c r="G278" s="524" t="s">
        <v>419</v>
      </c>
      <c r="H278" s="432"/>
      <c r="I278" s="432" t="str">
        <f t="shared" si="84"/>
        <v/>
      </c>
      <c r="J278" s="432" t="str">
        <f t="shared" si="85"/>
        <v/>
      </c>
      <c r="K278" s="432" t="str">
        <f t="shared" si="86"/>
        <v/>
      </c>
      <c r="L278" s="432" t="str">
        <f t="shared" si="87"/>
        <v/>
      </c>
      <c r="M278" s="432" t="str">
        <f t="shared" si="88"/>
        <v/>
      </c>
      <c r="N278" s="361" t="str">
        <f t="shared" si="89"/>
        <v/>
      </c>
      <c r="O278" s="433" t="str">
        <f t="shared" si="90"/>
        <v/>
      </c>
      <c r="P278" s="434">
        <f t="shared" si="91"/>
        <v>450000</v>
      </c>
      <c r="Q278" s="552">
        <f t="shared" si="92"/>
        <v>7</v>
      </c>
      <c r="R278" s="433"/>
      <c r="S278" s="434"/>
      <c r="T278" s="433"/>
      <c r="U278" s="434">
        <f t="shared" si="93"/>
        <v>3150000</v>
      </c>
    </row>
    <row r="279" spans="1:22">
      <c r="A279" s="344">
        <v>9</v>
      </c>
      <c r="B279" s="345" t="s">
        <v>391</v>
      </c>
      <c r="C279" s="346">
        <f>COUNTIF(DSATU,B279)</f>
        <v>0</v>
      </c>
      <c r="D279" s="346">
        <f>COUNTIF(DDUA,B279)</f>
        <v>0</v>
      </c>
      <c r="E279" s="365">
        <f>COUNTIF(JADWAL!$L$1:$L$89,'REKAP (2)'!B279)</f>
        <v>0</v>
      </c>
      <c r="F279" s="347">
        <f t="shared" ref="F279:F283" si="98">SUM(C279:E279)</f>
        <v>0</v>
      </c>
      <c r="G279" s="348" t="s">
        <v>419</v>
      </c>
      <c r="H279" s="493"/>
      <c r="I279" s="493" t="str">
        <f t="shared" si="84"/>
        <v/>
      </c>
      <c r="J279" s="493" t="str">
        <f t="shared" si="85"/>
        <v/>
      </c>
      <c r="K279" s="493" t="str">
        <f t="shared" si="86"/>
        <v/>
      </c>
      <c r="L279" s="493" t="str">
        <f t="shared" si="87"/>
        <v/>
      </c>
      <c r="M279" s="493" t="str">
        <f t="shared" si="88"/>
        <v/>
      </c>
      <c r="N279" s="365" t="str">
        <f t="shared" si="89"/>
        <v/>
      </c>
      <c r="O279" s="543" t="str">
        <f t="shared" si="90"/>
        <v/>
      </c>
      <c r="P279" s="544">
        <f t="shared" si="91"/>
        <v>450000</v>
      </c>
      <c r="Q279" s="550">
        <f t="shared" si="92"/>
        <v>7</v>
      </c>
      <c r="R279" s="543"/>
      <c r="S279" s="544"/>
      <c r="T279" s="543"/>
      <c r="U279" s="544">
        <f t="shared" si="93"/>
        <v>3150000</v>
      </c>
      <c r="V279" s="411">
        <f t="shared" ref="V279" si="99">SUM(U279)</f>
        <v>3150000</v>
      </c>
    </row>
    <row r="280" spans="1:22">
      <c r="A280" s="359"/>
      <c r="B280" s="529"/>
      <c r="C280" s="461"/>
      <c r="D280" s="461"/>
      <c r="E280" s="462"/>
      <c r="F280" s="362"/>
      <c r="G280" s="464" t="s">
        <v>419</v>
      </c>
      <c r="H280" s="432"/>
      <c r="I280" s="432" t="str">
        <f t="shared" si="84"/>
        <v/>
      </c>
      <c r="J280" s="432" t="str">
        <f t="shared" si="85"/>
        <v/>
      </c>
      <c r="K280" s="432" t="str">
        <f t="shared" si="86"/>
        <v/>
      </c>
      <c r="L280" s="432" t="str">
        <f t="shared" si="87"/>
        <v/>
      </c>
      <c r="M280" s="432" t="str">
        <f t="shared" si="88"/>
        <v/>
      </c>
      <c r="N280" s="361" t="str">
        <f t="shared" si="89"/>
        <v/>
      </c>
      <c r="O280" s="433" t="str">
        <f t="shared" si="90"/>
        <v/>
      </c>
      <c r="P280" s="434">
        <f t="shared" si="91"/>
        <v>450000</v>
      </c>
      <c r="Q280" s="552">
        <f t="shared" si="92"/>
        <v>7</v>
      </c>
      <c r="R280" s="433"/>
      <c r="S280" s="434"/>
      <c r="T280" s="433"/>
      <c r="U280" s="434">
        <f t="shared" si="93"/>
        <v>3150000</v>
      </c>
    </row>
    <row r="281" spans="1:22">
      <c r="A281" s="344">
        <v>10</v>
      </c>
      <c r="B281" s="345" t="s">
        <v>392</v>
      </c>
      <c r="C281" s="346">
        <f>COUNTIF(DSATU,B281)</f>
        <v>0</v>
      </c>
      <c r="D281" s="346">
        <f>COUNTIF(DDUA,B281)</f>
        <v>0</v>
      </c>
      <c r="E281" s="365">
        <f>COUNTIF(JADWAL!$L$1:$L$89,'REKAP (2)'!B281)</f>
        <v>0</v>
      </c>
      <c r="F281" s="347">
        <f t="shared" si="98"/>
        <v>0</v>
      </c>
      <c r="G281" s="348" t="s">
        <v>419</v>
      </c>
      <c r="H281" s="493"/>
      <c r="I281" s="493" t="str">
        <f t="shared" si="84"/>
        <v/>
      </c>
      <c r="J281" s="493" t="str">
        <f t="shared" si="85"/>
        <v/>
      </c>
      <c r="K281" s="493" t="str">
        <f t="shared" si="86"/>
        <v/>
      </c>
      <c r="L281" s="493" t="str">
        <f t="shared" si="87"/>
        <v/>
      </c>
      <c r="M281" s="493" t="str">
        <f t="shared" si="88"/>
        <v/>
      </c>
      <c r="N281" s="365" t="str">
        <f t="shared" si="89"/>
        <v/>
      </c>
      <c r="O281" s="543" t="str">
        <f t="shared" si="90"/>
        <v/>
      </c>
      <c r="P281" s="544">
        <f t="shared" si="91"/>
        <v>450000</v>
      </c>
      <c r="Q281" s="550">
        <f t="shared" si="92"/>
        <v>7</v>
      </c>
      <c r="R281" s="543"/>
      <c r="S281" s="544"/>
      <c r="T281" s="543"/>
      <c r="U281" s="544">
        <f t="shared" si="93"/>
        <v>3150000</v>
      </c>
      <c r="V281" s="411">
        <f t="shared" ref="V281" si="100">SUM(U281)</f>
        <v>3150000</v>
      </c>
    </row>
    <row r="282" spans="1:22">
      <c r="A282" s="359"/>
      <c r="B282" s="360"/>
      <c r="C282" s="361"/>
      <c r="D282" s="361"/>
      <c r="E282" s="361"/>
      <c r="F282" s="362"/>
      <c r="G282" s="363" t="s">
        <v>419</v>
      </c>
      <c r="H282" s="432"/>
      <c r="I282" s="432" t="str">
        <f t="shared" si="84"/>
        <v/>
      </c>
      <c r="J282" s="432" t="str">
        <f t="shared" si="85"/>
        <v/>
      </c>
      <c r="K282" s="432" t="str">
        <f t="shared" si="86"/>
        <v/>
      </c>
      <c r="L282" s="432" t="str">
        <f t="shared" si="87"/>
        <v/>
      </c>
      <c r="M282" s="432" t="str">
        <f t="shared" si="88"/>
        <v/>
      </c>
      <c r="N282" s="361" t="str">
        <f t="shared" si="89"/>
        <v/>
      </c>
      <c r="O282" s="433" t="str">
        <f t="shared" si="90"/>
        <v/>
      </c>
      <c r="P282" s="434">
        <f t="shared" si="91"/>
        <v>450000</v>
      </c>
      <c r="Q282" s="552">
        <f t="shared" si="92"/>
        <v>7</v>
      </c>
      <c r="R282" s="433"/>
      <c r="S282" s="434"/>
      <c r="T282" s="433"/>
      <c r="U282" s="434">
        <f t="shared" si="93"/>
        <v>3150000</v>
      </c>
    </row>
    <row r="283" spans="1:22">
      <c r="A283" s="344">
        <v>11</v>
      </c>
      <c r="B283" s="345" t="s">
        <v>393</v>
      </c>
      <c r="C283" s="346">
        <f>COUNTIF(DSATU,B283)</f>
        <v>0</v>
      </c>
      <c r="D283" s="346">
        <f>COUNTIF(DDUA,B283)</f>
        <v>1</v>
      </c>
      <c r="E283" s="365">
        <f>COUNTIF(JADWAL!$L$1:$L$89,'REKAP (2)'!B283)</f>
        <v>0</v>
      </c>
      <c r="F283" s="347">
        <f t="shared" si="98"/>
        <v>1</v>
      </c>
      <c r="G283" s="348" t="s">
        <v>419</v>
      </c>
      <c r="H283" s="493">
        <v>79</v>
      </c>
      <c r="I283" s="493" t="str">
        <f t="shared" si="84"/>
        <v>Ilmu al Lughoh wa Tatbiquha fi ta'lim al lughoh Arobiyah</v>
      </c>
      <c r="J283" s="493" t="str">
        <f t="shared" si="85"/>
        <v>PBA - 2</v>
      </c>
      <c r="K283" s="493" t="str">
        <f t="shared" si="86"/>
        <v>Jumat</v>
      </c>
      <c r="L283" s="794" t="str">
        <f t="shared" si="87"/>
        <v>13.30 - 15.30</v>
      </c>
      <c r="M283" s="493" t="str">
        <f t="shared" si="88"/>
        <v>RU21</v>
      </c>
      <c r="N283" s="365" t="str">
        <f t="shared" si="89"/>
        <v>Dr. H. Wildana Wargadinata, Lc., M.Ag.</v>
      </c>
      <c r="O283" s="543" t="str">
        <f t="shared" si="90"/>
        <v>Dr. Nur Hasan, M.A.</v>
      </c>
      <c r="P283" s="544">
        <f t="shared" si="91"/>
        <v>450000</v>
      </c>
      <c r="Q283" s="550">
        <f t="shared" si="92"/>
        <v>7</v>
      </c>
      <c r="R283" s="543"/>
      <c r="S283" s="544">
        <v>160000</v>
      </c>
      <c r="T283" s="543">
        <v>3</v>
      </c>
      <c r="U283" s="544">
        <f t="shared" si="93"/>
        <v>3630000</v>
      </c>
      <c r="V283" s="411">
        <f t="shared" ref="V283" si="101">SUM(U283)</f>
        <v>3630000</v>
      </c>
    </row>
    <row r="284" spans="1:22">
      <c r="A284" s="359"/>
      <c r="B284" s="360"/>
      <c r="C284" s="361"/>
      <c r="D284" s="361"/>
      <c r="E284" s="361"/>
      <c r="F284" s="362"/>
      <c r="G284" s="363" t="s">
        <v>419</v>
      </c>
      <c r="H284" s="432"/>
      <c r="I284" s="432" t="str">
        <f t="shared" si="84"/>
        <v/>
      </c>
      <c r="J284" s="432" t="str">
        <f t="shared" si="85"/>
        <v/>
      </c>
      <c r="K284" s="432" t="str">
        <f t="shared" si="86"/>
        <v/>
      </c>
      <c r="L284" s="432" t="str">
        <f t="shared" si="87"/>
        <v/>
      </c>
      <c r="M284" s="432" t="str">
        <f t="shared" si="88"/>
        <v/>
      </c>
      <c r="N284" s="361" t="str">
        <f t="shared" si="89"/>
        <v/>
      </c>
      <c r="O284" s="433" t="str">
        <f t="shared" si="90"/>
        <v/>
      </c>
      <c r="P284" s="434">
        <f t="shared" si="91"/>
        <v>450000</v>
      </c>
      <c r="Q284" s="552">
        <f t="shared" si="92"/>
        <v>7</v>
      </c>
      <c r="R284" s="433"/>
      <c r="S284" s="434"/>
      <c r="T284" s="433"/>
      <c r="U284" s="434">
        <f t="shared" si="93"/>
        <v>3150000</v>
      </c>
    </row>
    <row r="285" spans="1:22">
      <c r="A285" s="344">
        <v>12</v>
      </c>
      <c r="B285" s="377" t="s">
        <v>394</v>
      </c>
      <c r="C285" s="346">
        <v>0</v>
      </c>
      <c r="D285" s="346">
        <f>COUNTIF(DDUA,B285)</f>
        <v>0</v>
      </c>
      <c r="E285" s="365">
        <f>COUNTIF(JADWAL!$L$1:$L$89,'REKAP (2)'!B285)</f>
        <v>0</v>
      </c>
      <c r="F285" s="347">
        <f t="shared" ref="F285:F320" si="102">SUM(C285:E285)</f>
        <v>0</v>
      </c>
      <c r="G285" s="348" t="s">
        <v>419</v>
      </c>
      <c r="H285" s="493"/>
      <c r="I285" s="493" t="str">
        <f t="shared" si="84"/>
        <v/>
      </c>
      <c r="J285" s="493" t="str">
        <f t="shared" si="85"/>
        <v/>
      </c>
      <c r="K285" s="493" t="str">
        <f t="shared" si="86"/>
        <v/>
      </c>
      <c r="L285" s="493" t="str">
        <f t="shared" si="87"/>
        <v/>
      </c>
      <c r="M285" s="493" t="str">
        <f t="shared" si="88"/>
        <v/>
      </c>
      <c r="N285" s="365" t="str">
        <f t="shared" si="89"/>
        <v/>
      </c>
      <c r="O285" s="543" t="str">
        <f t="shared" si="90"/>
        <v/>
      </c>
      <c r="P285" s="544">
        <f t="shared" si="91"/>
        <v>450000</v>
      </c>
      <c r="Q285" s="550">
        <f t="shared" si="92"/>
        <v>7</v>
      </c>
      <c r="R285" s="543"/>
      <c r="S285" s="544"/>
      <c r="T285" s="543"/>
      <c r="U285" s="544">
        <f t="shared" si="93"/>
        <v>3150000</v>
      </c>
      <c r="V285" s="411">
        <f t="shared" ref="V285" si="103">SUM(U285)</f>
        <v>3150000</v>
      </c>
    </row>
    <row r="286" spans="1:22">
      <c r="A286" s="359"/>
      <c r="B286" s="372"/>
      <c r="C286" s="361"/>
      <c r="D286" s="361"/>
      <c r="E286" s="361"/>
      <c r="F286" s="362"/>
      <c r="G286" s="363" t="s">
        <v>419</v>
      </c>
      <c r="H286" s="432"/>
      <c r="I286" s="432" t="str">
        <f t="shared" si="84"/>
        <v/>
      </c>
      <c r="J286" s="432" t="str">
        <f t="shared" si="85"/>
        <v/>
      </c>
      <c r="K286" s="432" t="str">
        <f t="shared" si="86"/>
        <v/>
      </c>
      <c r="L286" s="432" t="str">
        <f t="shared" si="87"/>
        <v/>
      </c>
      <c r="M286" s="432" t="str">
        <f t="shared" si="88"/>
        <v/>
      </c>
      <c r="N286" s="361" t="str">
        <f t="shared" si="89"/>
        <v/>
      </c>
      <c r="O286" s="433" t="str">
        <f t="shared" si="90"/>
        <v/>
      </c>
      <c r="P286" s="434">
        <f t="shared" si="91"/>
        <v>450000</v>
      </c>
      <c r="Q286" s="552">
        <f t="shared" si="92"/>
        <v>7</v>
      </c>
      <c r="R286" s="433"/>
      <c r="S286" s="434"/>
      <c r="T286" s="433"/>
      <c r="U286" s="434">
        <f t="shared" si="93"/>
        <v>3150000</v>
      </c>
    </row>
    <row r="287" spans="1:22">
      <c r="A287" s="344">
        <v>13</v>
      </c>
      <c r="B287" s="377" t="s">
        <v>395</v>
      </c>
      <c r="C287" s="346">
        <f>COUNTIF(DSATU,B287)</f>
        <v>0</v>
      </c>
      <c r="D287" s="346">
        <f>COUNTIF(DDUA,B287)</f>
        <v>0</v>
      </c>
      <c r="E287" s="365">
        <f>COUNTIF(JADWAL!$L$1:$L$89,'REKAP (2)'!B287)</f>
        <v>0</v>
      </c>
      <c r="F287" s="347">
        <f>SUM(C287:E287)</f>
        <v>0</v>
      </c>
      <c r="G287" s="348" t="s">
        <v>419</v>
      </c>
      <c r="H287" s="493"/>
      <c r="I287" s="493" t="str">
        <f t="shared" si="84"/>
        <v/>
      </c>
      <c r="J287" s="493" t="str">
        <f t="shared" si="85"/>
        <v/>
      </c>
      <c r="K287" s="493" t="str">
        <f t="shared" si="86"/>
        <v/>
      </c>
      <c r="L287" s="493" t="str">
        <f t="shared" si="87"/>
        <v/>
      </c>
      <c r="M287" s="493" t="str">
        <f t="shared" si="88"/>
        <v/>
      </c>
      <c r="N287" s="365" t="str">
        <f t="shared" si="89"/>
        <v/>
      </c>
      <c r="O287" s="543" t="str">
        <f t="shared" si="90"/>
        <v/>
      </c>
      <c r="P287" s="544">
        <f t="shared" si="91"/>
        <v>450000</v>
      </c>
      <c r="Q287" s="550">
        <f t="shared" si="92"/>
        <v>7</v>
      </c>
      <c r="R287" s="543"/>
      <c r="S287" s="544"/>
      <c r="T287" s="543"/>
      <c r="U287" s="544">
        <f t="shared" si="93"/>
        <v>3150000</v>
      </c>
      <c r="V287" s="411">
        <f t="shared" ref="V287" si="104">SUM(U287)</f>
        <v>3150000</v>
      </c>
    </row>
    <row r="288" spans="1:22">
      <c r="A288" s="359"/>
      <c r="B288" s="372"/>
      <c r="C288" s="372"/>
      <c r="D288" s="372"/>
      <c r="E288" s="361"/>
      <c r="F288" s="362"/>
      <c r="G288" s="363" t="s">
        <v>419</v>
      </c>
      <c r="H288" s="432"/>
      <c r="I288" s="432" t="str">
        <f t="shared" si="84"/>
        <v/>
      </c>
      <c r="J288" s="432" t="str">
        <f t="shared" si="85"/>
        <v/>
      </c>
      <c r="K288" s="432" t="str">
        <f t="shared" si="86"/>
        <v/>
      </c>
      <c r="L288" s="432" t="str">
        <f t="shared" si="87"/>
        <v/>
      </c>
      <c r="M288" s="432" t="str">
        <f t="shared" si="88"/>
        <v/>
      </c>
      <c r="N288" s="361" t="str">
        <f t="shared" si="89"/>
        <v/>
      </c>
      <c r="O288" s="433" t="str">
        <f t="shared" si="90"/>
        <v/>
      </c>
      <c r="P288" s="434">
        <f t="shared" si="91"/>
        <v>450000</v>
      </c>
      <c r="Q288" s="552">
        <f t="shared" si="92"/>
        <v>7</v>
      </c>
      <c r="R288" s="433"/>
      <c r="S288" s="434"/>
      <c r="T288" s="433"/>
      <c r="U288" s="434">
        <f t="shared" si="93"/>
        <v>3150000</v>
      </c>
    </row>
    <row r="289" spans="1:22">
      <c r="A289" s="344">
        <v>14</v>
      </c>
      <c r="B289" s="345" t="s">
        <v>258</v>
      </c>
      <c r="C289" s="346">
        <f>COUNTIF(DSATU,B289)</f>
        <v>3</v>
      </c>
      <c r="D289" s="346">
        <f>COUNTIF(DDUA,B289)</f>
        <v>0</v>
      </c>
      <c r="E289" s="365">
        <f>COUNTIF(JADWAL!$L$1:$L$89,'REKAP (2)'!B289)</f>
        <v>0</v>
      </c>
      <c r="F289" s="347">
        <f>SUM(C289:E289)</f>
        <v>3</v>
      </c>
      <c r="G289" s="348" t="s">
        <v>419</v>
      </c>
      <c r="H289" s="493">
        <v>52</v>
      </c>
      <c r="I289" s="493" t="str">
        <f t="shared" si="84"/>
        <v>Makro Ekonomi Islam</v>
      </c>
      <c r="J289" s="493" t="str">
        <f t="shared" si="85"/>
        <v>ES - 2A</v>
      </c>
      <c r="K289" s="493" t="str">
        <f t="shared" si="86"/>
        <v>Sabtu</v>
      </c>
      <c r="L289" s="493" t="str">
        <f t="shared" si="87"/>
        <v>10.15 - 12.15</v>
      </c>
      <c r="M289" s="493" t="str">
        <f t="shared" si="88"/>
        <v>R15</v>
      </c>
      <c r="N289" s="365" t="str">
        <f t="shared" si="89"/>
        <v>Dr. H. Moh. Armoyu, MM.</v>
      </c>
      <c r="O289" s="543" t="str">
        <f t="shared" si="90"/>
        <v>Dr. Khamdan Rifa'i, S.E., M.Si.</v>
      </c>
      <c r="P289" s="544">
        <f t="shared" si="91"/>
        <v>450000</v>
      </c>
      <c r="Q289" s="550">
        <f t="shared" si="92"/>
        <v>7</v>
      </c>
      <c r="R289" s="543"/>
      <c r="S289" s="544">
        <v>160000</v>
      </c>
      <c r="T289" s="543">
        <v>3</v>
      </c>
      <c r="U289" s="544">
        <f t="shared" si="93"/>
        <v>3630000</v>
      </c>
      <c r="V289" s="411">
        <f t="shared" ref="V289" si="105">SUM(U289)</f>
        <v>3630000</v>
      </c>
    </row>
    <row r="290" spans="1:22">
      <c r="A290" s="350"/>
      <c r="B290" s="494"/>
      <c r="C290" s="495"/>
      <c r="D290" s="495"/>
      <c r="E290" s="331"/>
      <c r="F290" s="357"/>
      <c r="G290" s="496" t="s">
        <v>122</v>
      </c>
      <c r="H290" s="453">
        <v>59</v>
      </c>
      <c r="I290" s="390" t="str">
        <f t="shared" si="84"/>
        <v>Makro Ekonomi Islam</v>
      </c>
      <c r="J290" s="390" t="str">
        <f t="shared" si="85"/>
        <v>ES - 2B</v>
      </c>
      <c r="K290" s="390" t="str">
        <f t="shared" si="86"/>
        <v>Sabtu</v>
      </c>
      <c r="L290" s="390" t="str">
        <f t="shared" si="87"/>
        <v>13.30 - 15.30</v>
      </c>
      <c r="M290" s="390" t="str">
        <f t="shared" si="88"/>
        <v>RU23</v>
      </c>
      <c r="N290" s="391" t="str">
        <f t="shared" si="89"/>
        <v>Dr. H. Moh. Armoyu, MM.</v>
      </c>
      <c r="O290" s="392" t="str">
        <f t="shared" si="90"/>
        <v>Dr. Khamdan Rifa'i, S.E., M.Si.</v>
      </c>
      <c r="P290" s="393">
        <f t="shared" si="91"/>
        <v>225000</v>
      </c>
      <c r="Q290" s="416">
        <f t="shared" si="92"/>
        <v>7</v>
      </c>
      <c r="R290" s="392"/>
      <c r="S290" s="392"/>
      <c r="T290" s="392"/>
      <c r="U290" s="417">
        <f t="shared" si="93"/>
        <v>1575000</v>
      </c>
    </row>
    <row r="291" spans="1:22">
      <c r="A291" s="359"/>
      <c r="B291" s="372"/>
      <c r="C291" s="372"/>
      <c r="D291" s="372"/>
      <c r="E291" s="361"/>
      <c r="F291" s="362"/>
      <c r="G291" s="363" t="s">
        <v>419</v>
      </c>
      <c r="H291" s="432">
        <v>60</v>
      </c>
      <c r="I291" s="432" t="str">
        <f t="shared" si="84"/>
        <v>Makro Ekonomi Islam</v>
      </c>
      <c r="J291" s="432" t="str">
        <f t="shared" si="85"/>
        <v>ES - 2C</v>
      </c>
      <c r="K291" s="432" t="str">
        <f t="shared" si="86"/>
        <v>Jum’at</v>
      </c>
      <c r="L291" s="796" t="str">
        <f t="shared" si="87"/>
        <v>13.30 - 15.30</v>
      </c>
      <c r="M291" s="432" t="str">
        <f t="shared" si="88"/>
        <v>RU24</v>
      </c>
      <c r="N291" s="361" t="str">
        <f t="shared" si="89"/>
        <v>Dr. H. Moh. Armoyu, MM.</v>
      </c>
      <c r="O291" s="433" t="str">
        <f t="shared" si="90"/>
        <v>Dr. Khamdan Rifa'i, S.E., M.Si.</v>
      </c>
      <c r="P291" s="434">
        <f t="shared" si="91"/>
        <v>450000</v>
      </c>
      <c r="Q291" s="552">
        <f t="shared" si="92"/>
        <v>7</v>
      </c>
      <c r="R291" s="433"/>
      <c r="S291" s="434"/>
      <c r="T291" s="433"/>
      <c r="U291" s="434">
        <f t="shared" si="93"/>
        <v>3150000</v>
      </c>
    </row>
    <row r="292" spans="1:22">
      <c r="A292" s="530">
        <v>15</v>
      </c>
      <c r="B292" s="531" t="s">
        <v>436</v>
      </c>
      <c r="C292" s="532">
        <f t="shared" ref="C292:C298" si="106">COUNTIF(DSATU,B292)</f>
        <v>3</v>
      </c>
      <c r="D292" s="532">
        <f t="shared" ref="D292:D298" si="107">COUNTIF(DDUA,B292)</f>
        <v>3</v>
      </c>
      <c r="E292" s="443">
        <f>COUNTIF(JADWAL!$L$1:$L$89,'REKAP (2)'!B292)</f>
        <v>0</v>
      </c>
      <c r="F292" s="533">
        <f t="shared" ref="F292:F300" si="108">SUM(C292:E292)</f>
        <v>6</v>
      </c>
      <c r="G292" s="338"/>
      <c r="H292" s="506">
        <v>50</v>
      </c>
      <c r="I292" s="506" t="str">
        <f t="shared" si="84"/>
        <v>Mikro Ekonomi Islam</v>
      </c>
      <c r="J292" s="506" t="str">
        <f t="shared" si="85"/>
        <v>ES - 2A</v>
      </c>
      <c r="K292" s="506" t="str">
        <f t="shared" si="86"/>
        <v>Jum'at</v>
      </c>
      <c r="L292" s="797" t="str">
        <f t="shared" si="87"/>
        <v>18.30 - 20.30</v>
      </c>
      <c r="M292" s="506" t="str">
        <f t="shared" si="88"/>
        <v>R15</v>
      </c>
      <c r="N292" s="443" t="str">
        <f t="shared" si="89"/>
        <v>Dr. Fatkhurrozi, M.Si.</v>
      </c>
      <c r="O292" s="443" t="str">
        <f t="shared" si="90"/>
        <v>Dr. Moh. Haris Balady, S.E., M.M.</v>
      </c>
    </row>
    <row r="293" spans="1:22">
      <c r="A293" s="350"/>
      <c r="B293" s="311"/>
      <c r="C293" s="311"/>
      <c r="D293" s="311"/>
      <c r="E293" s="311"/>
      <c r="F293" s="352"/>
      <c r="G293" s="353" t="s">
        <v>122</v>
      </c>
      <c r="H293" s="354">
        <v>53</v>
      </c>
      <c r="I293" s="385" t="str">
        <f t="shared" si="84"/>
        <v>Ekonometrika</v>
      </c>
      <c r="J293" s="385" t="str">
        <f t="shared" si="85"/>
        <v>ES - 2A</v>
      </c>
      <c r="K293" s="385" t="str">
        <f t="shared" si="86"/>
        <v>Sabtu</v>
      </c>
      <c r="L293" s="385" t="str">
        <f t="shared" si="87"/>
        <v>12.45 - 14.45</v>
      </c>
      <c r="M293" s="385" t="str">
        <f t="shared" si="88"/>
        <v>R15</v>
      </c>
      <c r="N293" s="389" t="str">
        <f t="shared" si="89"/>
        <v>Dr. Hj. Khoirunnisa, ST., M.M.T.</v>
      </c>
      <c r="O293" s="387" t="str">
        <f t="shared" si="90"/>
        <v>Dr. Fatkhurrozi, M.Si.</v>
      </c>
      <c r="P293" s="388">
        <f t="shared" ref="P293:P295" si="109">VLOOKUP(G293,Trf,3,FALSE)</f>
        <v>225000</v>
      </c>
      <c r="Q293" s="413">
        <f t="shared" ref="Q293:Q297" si="110">$Q$3</f>
        <v>7</v>
      </c>
      <c r="R293" s="387"/>
      <c r="S293" s="387"/>
      <c r="T293" s="387"/>
      <c r="U293" s="414">
        <f t="shared" ref="U293:U295" si="111">(P293*Q293)+((R293+S293)*T293)</f>
        <v>1575000</v>
      </c>
    </row>
    <row r="294" spans="1:22">
      <c r="A294" s="350"/>
      <c r="B294" s="311"/>
      <c r="C294" s="311"/>
      <c r="D294" s="311"/>
      <c r="E294" s="311"/>
      <c r="F294" s="352"/>
      <c r="G294" s="353" t="s">
        <v>122</v>
      </c>
      <c r="H294" s="354">
        <v>54</v>
      </c>
      <c r="I294" s="385" t="str">
        <f t="shared" si="84"/>
        <v>Mikro Ekonomi Islam</v>
      </c>
      <c r="J294" s="385" t="str">
        <f t="shared" si="85"/>
        <v>ES - 2B</v>
      </c>
      <c r="K294" s="385" t="str">
        <f t="shared" si="86"/>
        <v>Jum’at</v>
      </c>
      <c r="L294" s="786" t="str">
        <f t="shared" si="87"/>
        <v>13.30 - 15.30</v>
      </c>
      <c r="M294" s="385" t="str">
        <f t="shared" si="88"/>
        <v>RU23</v>
      </c>
      <c r="N294" s="389" t="str">
        <f t="shared" si="89"/>
        <v>Dr. Fatkhurrozi, M.Si.</v>
      </c>
      <c r="O294" s="387" t="str">
        <f t="shared" si="90"/>
        <v>Dr. Moh. Haris Balady, S.E., M.M.</v>
      </c>
      <c r="P294" s="388">
        <f t="shared" ref="P294" si="112">VLOOKUP(G294,Trf,3,FALSE)</f>
        <v>225000</v>
      </c>
      <c r="Q294" s="413">
        <f t="shared" si="110"/>
        <v>7</v>
      </c>
      <c r="R294" s="387"/>
      <c r="S294" s="387"/>
      <c r="T294" s="387"/>
      <c r="U294" s="414">
        <f t="shared" ref="U294" si="113">(P294*Q294)+((R294+S294)*T294)</f>
        <v>1575000</v>
      </c>
    </row>
    <row r="295" spans="1:22">
      <c r="A295" s="350"/>
      <c r="B295" s="311"/>
      <c r="C295" s="311"/>
      <c r="D295" s="311"/>
      <c r="E295" s="311"/>
      <c r="F295" s="352"/>
      <c r="G295" s="353" t="s">
        <v>122</v>
      </c>
      <c r="H295" s="354">
        <v>57</v>
      </c>
      <c r="I295" s="385" t="str">
        <f t="shared" si="84"/>
        <v>Ekonometrika</v>
      </c>
      <c r="J295" s="385" t="str">
        <f t="shared" ref="J295" si="114">(IFERROR(VLOOKUP(H295,JADWAL,2,FALSE),"  "))</f>
        <v>ES - 2B</v>
      </c>
      <c r="K295" s="385" t="str">
        <f t="shared" ref="K295" si="115">(IFERROR(VLOOKUP(H295,JADWAL,9,FALSE),"  "))</f>
        <v>Sabtu</v>
      </c>
      <c r="L295" s="786" t="str">
        <f t="shared" ref="L295" si="116">(IFERROR(VLOOKUP(H295,JADWAL,10,FALSE),"  "))</f>
        <v>08.00 - 10.00</v>
      </c>
      <c r="M295" s="385" t="str">
        <f t="shared" ref="M295" si="117">(IFERROR(VLOOKUP(H295,JADWAL,11,FALSE),"  "))</f>
        <v>RU23</v>
      </c>
      <c r="N295" s="389" t="str">
        <f t="shared" ref="N295" si="118">(IFERROR(VLOOKUP(H295,JADWAL,6,FALSE),"  "))</f>
        <v>Dr. Hj. Khoirunnisa, ST., M.M.T.</v>
      </c>
      <c r="O295" s="387" t="str">
        <f t="shared" ref="O295" si="119">(IFERROR(VLOOKUP(H295,JADWAL,7,FALSE),"  "))</f>
        <v>Dr. Fatkhurrozi, M.Si.</v>
      </c>
      <c r="P295" s="388">
        <f t="shared" si="109"/>
        <v>225000</v>
      </c>
      <c r="Q295" s="413">
        <f t="shared" si="110"/>
        <v>7</v>
      </c>
      <c r="R295" s="387"/>
      <c r="S295" s="387"/>
      <c r="T295" s="387"/>
      <c r="U295" s="414">
        <f t="shared" si="111"/>
        <v>1575000</v>
      </c>
    </row>
    <row r="296" spans="1:22">
      <c r="A296" s="350"/>
      <c r="B296" s="311"/>
      <c r="C296" s="311"/>
      <c r="D296" s="311"/>
      <c r="E296" s="311"/>
      <c r="F296" s="352"/>
      <c r="G296" s="353" t="s">
        <v>122</v>
      </c>
      <c r="H296" s="354">
        <v>61</v>
      </c>
      <c r="I296" s="385" t="str">
        <f t="shared" si="84"/>
        <v>Mikro Ekonomi Islam</v>
      </c>
      <c r="J296" s="385" t="str">
        <f t="shared" ref="J296" si="120">(IFERROR(VLOOKUP(H296,JADWAL,2,FALSE),"  "))</f>
        <v>ES - 2C</v>
      </c>
      <c r="K296" s="385" t="str">
        <f t="shared" ref="K296" si="121">(IFERROR(VLOOKUP(H296,JADWAL,9,FALSE),"  "))</f>
        <v>Jum’at</v>
      </c>
      <c r="L296" s="786" t="str">
        <f t="shared" ref="L296" si="122">(IFERROR(VLOOKUP(H296,JADWAL,10,FALSE),"  "))</f>
        <v>15.45 - 17.45</v>
      </c>
      <c r="M296" s="385" t="str">
        <f t="shared" ref="M296" si="123">(IFERROR(VLOOKUP(H296,JADWAL,11,FALSE),"  "))</f>
        <v>RU24</v>
      </c>
      <c r="N296" s="389" t="str">
        <f t="shared" ref="N296" si="124">(IFERROR(VLOOKUP(H296,JADWAL,6,FALSE),"  "))</f>
        <v>Dr. Fatkhurrozi, M.Si.</v>
      </c>
      <c r="O296" s="387" t="str">
        <f t="shared" ref="O296" si="125">(IFERROR(VLOOKUP(H296,JADWAL,7,FALSE),"  "))</f>
        <v>Dr. Moh. Haris Balady, S.E., M.M.</v>
      </c>
      <c r="P296" s="388">
        <f t="shared" ref="P296" si="126">VLOOKUP(G296,Trf,3,FALSE)</f>
        <v>225000</v>
      </c>
      <c r="Q296" s="413">
        <f t="shared" si="110"/>
        <v>7</v>
      </c>
      <c r="R296" s="387"/>
      <c r="S296" s="387"/>
      <c r="T296" s="387"/>
      <c r="U296" s="414">
        <f t="shared" ref="U296" si="127">(P296*Q296)+((R296+S296)*T296)</f>
        <v>1575000</v>
      </c>
    </row>
    <row r="297" spans="1:22">
      <c r="A297" s="350"/>
      <c r="B297" s="311"/>
      <c r="C297" s="311"/>
      <c r="D297" s="311"/>
      <c r="E297" s="311"/>
      <c r="F297" s="352"/>
      <c r="G297" s="353" t="s">
        <v>122</v>
      </c>
      <c r="H297" s="354">
        <v>64</v>
      </c>
      <c r="I297" s="385" t="str">
        <f t="shared" si="84"/>
        <v>Ekonometrika</v>
      </c>
      <c r="J297" s="385" t="str">
        <f t="shared" si="85"/>
        <v>ES - 2C</v>
      </c>
      <c r="K297" s="385" t="str">
        <f t="shared" si="86"/>
        <v>Sabtu</v>
      </c>
      <c r="L297" s="385" t="str">
        <f t="shared" si="87"/>
        <v>10.15 - 12.15</v>
      </c>
      <c r="M297" s="385" t="str">
        <f t="shared" si="88"/>
        <v>RU24</v>
      </c>
      <c r="N297" s="389" t="str">
        <f t="shared" si="89"/>
        <v>Dr. Hj. Khoirunnisa, ST., M.M.T.</v>
      </c>
      <c r="O297" s="387" t="str">
        <f t="shared" si="90"/>
        <v>Dr. Fatkhurrozi, M.Si.</v>
      </c>
      <c r="P297" s="388">
        <f t="shared" ref="P297" si="128">VLOOKUP(G297,Trf,3,FALSE)</f>
        <v>225000</v>
      </c>
      <c r="Q297" s="413">
        <f t="shared" si="110"/>
        <v>7</v>
      </c>
      <c r="R297" s="387"/>
      <c r="S297" s="387"/>
      <c r="T297" s="387"/>
      <c r="U297" s="414">
        <f t="shared" ref="U297" si="129">(P297*Q297)+((R297+S297)*T297)</f>
        <v>1575000</v>
      </c>
    </row>
    <row r="298" spans="1:22">
      <c r="A298" s="534">
        <v>16</v>
      </c>
      <c r="B298" s="535" t="s">
        <v>437</v>
      </c>
      <c r="C298" s="369">
        <f t="shared" si="106"/>
        <v>0</v>
      </c>
      <c r="D298" s="369">
        <f t="shared" si="107"/>
        <v>0</v>
      </c>
      <c r="E298" s="311">
        <f>COUNTIF(JADWAL!$L$1:$L$89,'REKAP (2)'!B298)</f>
        <v>0</v>
      </c>
      <c r="F298" s="536">
        <f t="shared" si="108"/>
        <v>0</v>
      </c>
      <c r="G298" s="448"/>
      <c r="H298" s="453"/>
      <c r="I298" s="453" t="str">
        <f t="shared" si="84"/>
        <v/>
      </c>
      <c r="J298" s="453" t="str">
        <f t="shared" si="85"/>
        <v/>
      </c>
      <c r="K298" s="453" t="str">
        <f t="shared" si="86"/>
        <v/>
      </c>
      <c r="L298" s="453" t="str">
        <f t="shared" si="87"/>
        <v/>
      </c>
      <c r="M298" s="453" t="str">
        <f t="shared" si="88"/>
        <v/>
      </c>
      <c r="N298" s="311" t="str">
        <f t="shared" si="89"/>
        <v/>
      </c>
      <c r="O298" s="311" t="str">
        <f t="shared" si="90"/>
        <v/>
      </c>
    </row>
    <row r="299" spans="1:22">
      <c r="A299" s="534">
        <v>17</v>
      </c>
      <c r="B299" s="537" t="s">
        <v>78</v>
      </c>
      <c r="C299" s="369">
        <f>COUNTIF(DSATU,B299)</f>
        <v>1</v>
      </c>
      <c r="D299" s="369">
        <f>COUNTIF(DDUA,B299)</f>
        <v>0</v>
      </c>
      <c r="E299" s="311">
        <f>COUNTIF(JADWAL!$L$1:$L$89,'REKAP (2)'!B299)</f>
        <v>0</v>
      </c>
      <c r="F299" s="536">
        <f t="shared" si="108"/>
        <v>1</v>
      </c>
      <c r="G299" s="538"/>
      <c r="H299" s="453">
        <v>69</v>
      </c>
      <c r="I299" s="453" t="str">
        <f t="shared" si="84"/>
        <v>Media dan Teknologi Komunikasi Massa</v>
      </c>
      <c r="J299" s="453" t="str">
        <f t="shared" si="85"/>
        <v>KPI - 2</v>
      </c>
      <c r="K299" s="453" t="str">
        <f t="shared" si="86"/>
        <v>SABTU</v>
      </c>
      <c r="L299" s="795" t="str">
        <f t="shared" si="87"/>
        <v>08.00 - 10.00</v>
      </c>
      <c r="M299" s="453" t="str">
        <f t="shared" si="88"/>
        <v>R24</v>
      </c>
      <c r="N299" s="311" t="str">
        <f t="shared" si="89"/>
        <v>Dr. Choirul Arif, M.Si.</v>
      </c>
      <c r="O299" s="311" t="str">
        <f t="shared" si="90"/>
        <v>Dr. Nurul Widyawati Islami R., M.Si.</v>
      </c>
    </row>
    <row r="300" spans="1:22">
      <c r="A300" s="534">
        <v>18</v>
      </c>
      <c r="B300" s="539" t="s">
        <v>158</v>
      </c>
      <c r="C300" s="369">
        <f>COUNTIF(DSATU,B300)</f>
        <v>0</v>
      </c>
      <c r="D300" s="369">
        <f>COUNTIF(DDUA,B300)</f>
        <v>0</v>
      </c>
      <c r="E300" s="311">
        <f>COUNTIF(JADWAL!$L$1:$L$89,'REKAP (2)'!B300)</f>
        <v>0</v>
      </c>
      <c r="F300" s="536">
        <f t="shared" si="108"/>
        <v>0</v>
      </c>
      <c r="G300" s="448"/>
      <c r="H300" s="453"/>
      <c r="I300" s="453" t="str">
        <f t="shared" si="84"/>
        <v/>
      </c>
      <c r="J300" s="453" t="str">
        <f t="shared" si="85"/>
        <v/>
      </c>
      <c r="K300" s="453" t="str">
        <f t="shared" si="86"/>
        <v/>
      </c>
      <c r="L300" s="453" t="str">
        <f t="shared" si="87"/>
        <v/>
      </c>
      <c r="M300" s="453" t="str">
        <f t="shared" si="88"/>
        <v/>
      </c>
      <c r="N300" s="311" t="str">
        <f t="shared" si="89"/>
        <v/>
      </c>
      <c r="O300" s="311" t="str">
        <f t="shared" si="90"/>
        <v/>
      </c>
    </row>
    <row r="301" spans="1:22">
      <c r="A301" s="534">
        <v>19</v>
      </c>
      <c r="B301" s="535" t="s">
        <v>138</v>
      </c>
      <c r="C301" s="369">
        <f t="shared" ref="C301:C320" si="130">COUNTIF(DSATU,B301)</f>
        <v>1</v>
      </c>
      <c r="D301" s="369">
        <f t="shared" ref="D301:D320" si="131">COUNTIF(DDUA,B301)</f>
        <v>0</v>
      </c>
      <c r="E301" s="311">
        <f>COUNTIF(JADWAL!$L$1:$L$89,'REKAP (2)'!B301)</f>
        <v>0</v>
      </c>
      <c r="F301" s="536">
        <f t="shared" si="102"/>
        <v>1</v>
      </c>
      <c r="G301" s="448"/>
      <c r="H301" s="453">
        <v>77</v>
      </c>
      <c r="I301" s="453" t="str">
        <f t="shared" si="84"/>
        <v>PENGEMBANGAN BAHAN AJAR MATEMATIKA MI</v>
      </c>
      <c r="J301" s="453" t="str">
        <f t="shared" si="85"/>
        <v>PGMI - 2</v>
      </c>
      <c r="K301" s="453" t="str">
        <f t="shared" si="86"/>
        <v>Sabtu</v>
      </c>
      <c r="L301" s="795" t="str">
        <f t="shared" si="87"/>
        <v>13.00 - 15.00</v>
      </c>
      <c r="M301" s="453" t="str">
        <f t="shared" si="88"/>
        <v>R25</v>
      </c>
      <c r="N301" s="311" t="str">
        <f t="shared" si="89"/>
        <v>Dr. Susanto, M.Pd.</v>
      </c>
      <c r="O301" s="311" t="str">
        <f t="shared" si="90"/>
        <v>Dr. Umi Farihah, MM., M.Pd.</v>
      </c>
    </row>
    <row r="302" spans="1:22">
      <c r="A302" s="534">
        <v>20</v>
      </c>
      <c r="B302" s="535" t="s">
        <v>438</v>
      </c>
      <c r="C302" s="369">
        <f t="shared" si="130"/>
        <v>0</v>
      </c>
      <c r="D302" s="369">
        <f t="shared" si="131"/>
        <v>0</v>
      </c>
      <c r="E302" s="311">
        <f>COUNTIF(JADWAL!$L$1:$L$89,'REKAP (2)'!B302)</f>
        <v>0</v>
      </c>
      <c r="F302" s="536">
        <f t="shared" si="102"/>
        <v>0</v>
      </c>
      <c r="G302" s="448"/>
      <c r="H302" s="453"/>
      <c r="I302" s="453" t="str">
        <f t="shared" si="84"/>
        <v/>
      </c>
      <c r="J302" s="453" t="str">
        <f t="shared" si="85"/>
        <v/>
      </c>
      <c r="K302" s="453" t="str">
        <f t="shared" si="86"/>
        <v/>
      </c>
      <c r="L302" s="453" t="str">
        <f t="shared" si="87"/>
        <v/>
      </c>
      <c r="M302" s="453" t="str">
        <f t="shared" si="88"/>
        <v/>
      </c>
      <c r="N302" s="311" t="str">
        <f t="shared" si="89"/>
        <v/>
      </c>
      <c r="O302" s="311" t="str">
        <f t="shared" si="90"/>
        <v/>
      </c>
    </row>
    <row r="303" spans="1:22">
      <c r="A303" s="534">
        <v>21</v>
      </c>
      <c r="B303" s="537" t="s">
        <v>127</v>
      </c>
      <c r="C303" s="369">
        <f t="shared" si="130"/>
        <v>0</v>
      </c>
      <c r="D303" s="369">
        <f t="shared" si="131"/>
        <v>0</v>
      </c>
      <c r="E303" s="311">
        <f>COUNTIF(JADWAL!$L$1:$L$89,'REKAP (2)'!B303)</f>
        <v>0</v>
      </c>
      <c r="F303" s="536">
        <f t="shared" si="102"/>
        <v>0</v>
      </c>
      <c r="G303" s="538"/>
      <c r="H303" s="453"/>
      <c r="I303" s="453" t="str">
        <f t="shared" si="84"/>
        <v/>
      </c>
      <c r="J303" s="453" t="str">
        <f t="shared" si="85"/>
        <v/>
      </c>
      <c r="K303" s="453" t="str">
        <f t="shared" si="86"/>
        <v/>
      </c>
      <c r="L303" s="453" t="str">
        <f t="shared" si="87"/>
        <v/>
      </c>
      <c r="M303" s="453" t="str">
        <f t="shared" si="88"/>
        <v/>
      </c>
      <c r="N303" s="311" t="str">
        <f t="shared" si="89"/>
        <v/>
      </c>
      <c r="O303" s="311" t="str">
        <f t="shared" si="90"/>
        <v/>
      </c>
    </row>
    <row r="304" spans="1:22">
      <c r="A304" s="534">
        <v>22</v>
      </c>
      <c r="B304" s="537" t="s">
        <v>439</v>
      </c>
      <c r="C304" s="369">
        <f t="shared" si="130"/>
        <v>0</v>
      </c>
      <c r="D304" s="369">
        <f t="shared" si="131"/>
        <v>0</v>
      </c>
      <c r="E304" s="311">
        <f>COUNTIF(JADWAL!$L$1:$L$89,'REKAP (2)'!B304)</f>
        <v>0</v>
      </c>
      <c r="F304" s="536">
        <f t="shared" si="102"/>
        <v>0</v>
      </c>
      <c r="G304" s="538"/>
      <c r="H304" s="453"/>
      <c r="I304" s="453" t="str">
        <f t="shared" si="84"/>
        <v/>
      </c>
      <c r="J304" s="453" t="str">
        <f t="shared" si="85"/>
        <v/>
      </c>
      <c r="K304" s="453" t="str">
        <f t="shared" si="86"/>
        <v/>
      </c>
      <c r="L304" s="453" t="str">
        <f t="shared" si="87"/>
        <v/>
      </c>
      <c r="M304" s="453" t="str">
        <f t="shared" si="88"/>
        <v/>
      </c>
      <c r="N304" s="311" t="str">
        <f t="shared" si="89"/>
        <v/>
      </c>
      <c r="O304" s="311" t="str">
        <f t="shared" si="90"/>
        <v/>
      </c>
    </row>
    <row r="305" spans="1:15">
      <c r="A305" s="534">
        <v>23</v>
      </c>
      <c r="B305" s="537" t="s">
        <v>137</v>
      </c>
      <c r="C305" s="369">
        <f t="shared" si="130"/>
        <v>0</v>
      </c>
      <c r="D305" s="369">
        <f t="shared" si="131"/>
        <v>0</v>
      </c>
      <c r="E305" s="311">
        <f>COUNTIF(JADWAL!$L$1:$L$89,'REKAP (2)'!B305)</f>
        <v>0</v>
      </c>
      <c r="F305" s="536">
        <f t="shared" si="102"/>
        <v>0</v>
      </c>
      <c r="G305" s="538"/>
      <c r="H305" s="453"/>
      <c r="I305" s="453" t="str">
        <f t="shared" si="84"/>
        <v/>
      </c>
      <c r="J305" s="453" t="str">
        <f t="shared" si="85"/>
        <v/>
      </c>
      <c r="K305" s="453" t="str">
        <f t="shared" si="86"/>
        <v/>
      </c>
      <c r="L305" s="453" t="str">
        <f t="shared" si="87"/>
        <v/>
      </c>
      <c r="M305" s="453" t="str">
        <f t="shared" si="88"/>
        <v/>
      </c>
      <c r="N305" s="311" t="str">
        <f t="shared" si="89"/>
        <v/>
      </c>
      <c r="O305" s="311" t="str">
        <f t="shared" si="90"/>
        <v/>
      </c>
    </row>
    <row r="306" spans="1:15">
      <c r="A306" s="534">
        <v>24</v>
      </c>
      <c r="B306" s="539" t="s">
        <v>440</v>
      </c>
      <c r="C306" s="369">
        <f t="shared" si="130"/>
        <v>0</v>
      </c>
      <c r="D306" s="369">
        <f t="shared" si="131"/>
        <v>0</v>
      </c>
      <c r="E306" s="311">
        <f>COUNTIF(JADWAL!$L$1:$L$89,'REKAP (2)'!B306)</f>
        <v>0</v>
      </c>
      <c r="F306" s="536">
        <f t="shared" si="102"/>
        <v>0</v>
      </c>
      <c r="G306" s="448"/>
      <c r="H306" s="453"/>
      <c r="I306" s="453" t="str">
        <f t="shared" si="84"/>
        <v/>
      </c>
      <c r="J306" s="453" t="str">
        <f t="shared" si="85"/>
        <v/>
      </c>
      <c r="K306" s="453" t="str">
        <f t="shared" si="86"/>
        <v/>
      </c>
      <c r="L306" s="453" t="str">
        <f t="shared" si="87"/>
        <v/>
      </c>
      <c r="M306" s="453" t="str">
        <f t="shared" si="88"/>
        <v/>
      </c>
      <c r="N306" s="311" t="str">
        <f t="shared" si="89"/>
        <v/>
      </c>
      <c r="O306" s="311" t="str">
        <f t="shared" si="90"/>
        <v/>
      </c>
    </row>
    <row r="307" spans="1:15">
      <c r="A307" s="534">
        <v>25</v>
      </c>
      <c r="B307" s="535" t="s">
        <v>441</v>
      </c>
      <c r="C307" s="369">
        <f t="shared" si="130"/>
        <v>0</v>
      </c>
      <c r="D307" s="369">
        <f t="shared" si="131"/>
        <v>0</v>
      </c>
      <c r="E307" s="311">
        <f>COUNTIF(JADWAL!$L$1:$L$89,'REKAP (2)'!B307)</f>
        <v>0</v>
      </c>
      <c r="F307" s="536">
        <f t="shared" si="102"/>
        <v>0</v>
      </c>
      <c r="G307" s="448"/>
      <c r="H307" s="453"/>
      <c r="I307" s="453" t="str">
        <f t="shared" si="84"/>
        <v/>
      </c>
      <c r="J307" s="453" t="str">
        <f t="shared" si="85"/>
        <v/>
      </c>
      <c r="K307" s="453" t="str">
        <f t="shared" si="86"/>
        <v/>
      </c>
      <c r="L307" s="453" t="str">
        <f t="shared" si="87"/>
        <v/>
      </c>
      <c r="M307" s="453" t="str">
        <f t="shared" si="88"/>
        <v/>
      </c>
      <c r="N307" s="311" t="str">
        <f t="shared" si="89"/>
        <v/>
      </c>
      <c r="O307" s="311" t="str">
        <f t="shared" si="90"/>
        <v/>
      </c>
    </row>
    <row r="308" spans="1:15">
      <c r="A308" s="534">
        <v>26</v>
      </c>
      <c r="B308" s="537" t="s">
        <v>442</v>
      </c>
      <c r="C308" s="369">
        <f t="shared" si="130"/>
        <v>1</v>
      </c>
      <c r="D308" s="369">
        <f t="shared" si="131"/>
        <v>0</v>
      </c>
      <c r="E308" s="311">
        <f>COUNTIF(JADWAL!$L$1:$L$89,'REKAP (2)'!B308)</f>
        <v>0</v>
      </c>
      <c r="F308" s="536">
        <f t="shared" si="102"/>
        <v>1</v>
      </c>
      <c r="G308" s="448"/>
      <c r="H308" s="453">
        <v>70</v>
      </c>
      <c r="I308" s="453" t="str">
        <f t="shared" si="84"/>
        <v>Psikologi Komunikasi dan Media</v>
      </c>
      <c r="J308" s="453" t="str">
        <f t="shared" si="85"/>
        <v>KPI - 2</v>
      </c>
      <c r="K308" s="453" t="str">
        <f t="shared" si="86"/>
        <v>SABTU</v>
      </c>
      <c r="L308" s="795" t="str">
        <f t="shared" si="87"/>
        <v>10.00 - 12.00</v>
      </c>
      <c r="M308" s="453" t="str">
        <f t="shared" si="88"/>
        <v>R24</v>
      </c>
      <c r="N308" s="311" t="str">
        <f t="shared" si="89"/>
        <v>Dr.  Abd. Muhid, M.Psi.</v>
      </c>
      <c r="O308" s="311" t="str">
        <f t="shared" si="90"/>
        <v>Dr. Sofyan Hadi, M.Pd.</v>
      </c>
    </row>
    <row r="309" spans="1:15">
      <c r="A309" s="534">
        <v>27</v>
      </c>
      <c r="B309" s="537" t="s">
        <v>443</v>
      </c>
      <c r="C309" s="369">
        <f t="shared" si="130"/>
        <v>0</v>
      </c>
      <c r="D309" s="369">
        <f t="shared" si="131"/>
        <v>0</v>
      </c>
      <c r="E309" s="311">
        <f>COUNTIF(JADWAL!$L$1:$L$89,'REKAP (2)'!B309)</f>
        <v>0</v>
      </c>
      <c r="F309" s="536">
        <f t="shared" si="102"/>
        <v>0</v>
      </c>
      <c r="G309" s="448"/>
      <c r="H309" s="453"/>
      <c r="I309" s="453" t="str">
        <f t="shared" si="84"/>
        <v/>
      </c>
      <c r="J309" s="453" t="str">
        <f t="shared" si="85"/>
        <v/>
      </c>
      <c r="K309" s="453" t="str">
        <f t="shared" si="86"/>
        <v/>
      </c>
      <c r="L309" s="453" t="str">
        <f t="shared" si="87"/>
        <v/>
      </c>
      <c r="M309" s="453" t="str">
        <f t="shared" si="88"/>
        <v/>
      </c>
      <c r="N309" s="311" t="str">
        <f t="shared" si="89"/>
        <v/>
      </c>
      <c r="O309" s="311" t="str">
        <f t="shared" si="90"/>
        <v/>
      </c>
    </row>
    <row r="310" spans="1:15">
      <c r="A310" s="534">
        <v>28</v>
      </c>
      <c r="B310" s="537" t="s">
        <v>444</v>
      </c>
      <c r="C310" s="369">
        <f t="shared" si="130"/>
        <v>0</v>
      </c>
      <c r="D310" s="369">
        <f t="shared" si="131"/>
        <v>0</v>
      </c>
      <c r="E310" s="311">
        <f>COUNTIF(JADWAL!$L$1:$L$89,'REKAP (2)'!B310)</f>
        <v>0</v>
      </c>
      <c r="F310" s="536">
        <f t="shared" si="102"/>
        <v>0</v>
      </c>
      <c r="G310" s="448"/>
      <c r="H310" s="453"/>
      <c r="I310" s="453" t="str">
        <f t="shared" si="84"/>
        <v/>
      </c>
      <c r="J310" s="453" t="str">
        <f t="shared" si="85"/>
        <v/>
      </c>
      <c r="K310" s="453" t="str">
        <f t="shared" si="86"/>
        <v/>
      </c>
      <c r="L310" s="453" t="str">
        <f t="shared" si="87"/>
        <v/>
      </c>
      <c r="M310" s="453" t="str">
        <f t="shared" si="88"/>
        <v/>
      </c>
      <c r="N310" s="311" t="str">
        <f t="shared" si="89"/>
        <v/>
      </c>
      <c r="O310" s="311" t="str">
        <f t="shared" si="90"/>
        <v/>
      </c>
    </row>
    <row r="311" spans="1:15">
      <c r="A311" s="534">
        <v>29</v>
      </c>
      <c r="B311" s="537" t="s">
        <v>165</v>
      </c>
      <c r="C311" s="369">
        <f t="shared" si="130"/>
        <v>0</v>
      </c>
      <c r="D311" s="369">
        <f t="shared" si="131"/>
        <v>0</v>
      </c>
      <c r="E311" s="311">
        <f>COUNTIF(JADWAL!$L$1:$L$89,'REKAP (2)'!B311)</f>
        <v>0</v>
      </c>
      <c r="F311" s="536">
        <f t="shared" si="102"/>
        <v>0</v>
      </c>
      <c r="G311" s="448"/>
      <c r="H311" s="453"/>
      <c r="I311" s="453" t="str">
        <f t="shared" si="84"/>
        <v/>
      </c>
      <c r="J311" s="453" t="str">
        <f t="shared" si="85"/>
        <v/>
      </c>
      <c r="K311" s="453" t="str">
        <f t="shared" si="86"/>
        <v/>
      </c>
      <c r="L311" s="453" t="str">
        <f t="shared" si="87"/>
        <v/>
      </c>
      <c r="M311" s="453" t="str">
        <f t="shared" si="88"/>
        <v/>
      </c>
      <c r="N311" s="311" t="str">
        <f t="shared" si="89"/>
        <v/>
      </c>
      <c r="O311" s="311" t="str">
        <f t="shared" si="90"/>
        <v/>
      </c>
    </row>
    <row r="312" spans="1:15">
      <c r="A312" s="534">
        <v>30</v>
      </c>
      <c r="B312" s="535" t="s">
        <v>445</v>
      </c>
      <c r="C312" s="369">
        <f t="shared" si="130"/>
        <v>0</v>
      </c>
      <c r="D312" s="369">
        <f t="shared" si="131"/>
        <v>0</v>
      </c>
      <c r="E312" s="311">
        <f>COUNTIF(JADWAL!$L$1:$L$89,'REKAP (2)'!B312)</f>
        <v>0</v>
      </c>
      <c r="F312" s="536">
        <f t="shared" si="102"/>
        <v>0</v>
      </c>
      <c r="G312" s="448"/>
      <c r="H312" s="453"/>
      <c r="I312" s="453" t="str">
        <f t="shared" si="84"/>
        <v/>
      </c>
      <c r="J312" s="453" t="str">
        <f t="shared" si="85"/>
        <v/>
      </c>
      <c r="K312" s="453" t="str">
        <f t="shared" si="86"/>
        <v/>
      </c>
      <c r="L312" s="453" t="str">
        <f t="shared" si="87"/>
        <v/>
      </c>
      <c r="M312" s="453" t="str">
        <f t="shared" si="88"/>
        <v/>
      </c>
      <c r="N312" s="311" t="str">
        <f t="shared" si="89"/>
        <v/>
      </c>
      <c r="O312" s="311" t="str">
        <f t="shared" si="90"/>
        <v/>
      </c>
    </row>
    <row r="313" spans="1:15">
      <c r="A313" s="534">
        <v>31</v>
      </c>
      <c r="B313" s="535" t="s">
        <v>446</v>
      </c>
      <c r="C313" s="369">
        <f t="shared" si="130"/>
        <v>0</v>
      </c>
      <c r="D313" s="369">
        <f t="shared" si="131"/>
        <v>0</v>
      </c>
      <c r="E313" s="311">
        <f>COUNTIF(JADWAL!$L$1:$L$89,'REKAP (2)'!B313)</f>
        <v>0</v>
      </c>
      <c r="F313" s="536">
        <f t="shared" si="102"/>
        <v>0</v>
      </c>
      <c r="G313" s="448"/>
      <c r="H313" s="453"/>
      <c r="I313" s="453" t="str">
        <f t="shared" si="84"/>
        <v/>
      </c>
      <c r="J313" s="453" t="str">
        <f t="shared" si="85"/>
        <v/>
      </c>
      <c r="K313" s="453" t="str">
        <f t="shared" si="86"/>
        <v/>
      </c>
      <c r="L313" s="453" t="str">
        <f t="shared" si="87"/>
        <v/>
      </c>
      <c r="M313" s="453" t="str">
        <f t="shared" si="88"/>
        <v/>
      </c>
      <c r="N313" s="311" t="str">
        <f t="shared" si="89"/>
        <v/>
      </c>
      <c r="O313" s="311" t="str">
        <f t="shared" si="90"/>
        <v/>
      </c>
    </row>
    <row r="314" spans="1:15">
      <c r="A314" s="534">
        <v>32</v>
      </c>
      <c r="B314" s="540" t="s">
        <v>172</v>
      </c>
      <c r="C314" s="369">
        <f t="shared" si="130"/>
        <v>0</v>
      </c>
      <c r="D314" s="369">
        <f t="shared" si="131"/>
        <v>0</v>
      </c>
      <c r="E314" s="311">
        <f>COUNTIF(JADWAL!$L$1:$L$89,'REKAP (2)'!B314)</f>
        <v>0</v>
      </c>
      <c r="F314" s="536">
        <f t="shared" si="102"/>
        <v>0</v>
      </c>
      <c r="G314" s="448"/>
      <c r="H314" s="453"/>
      <c r="I314" s="453" t="str">
        <f t="shared" si="84"/>
        <v/>
      </c>
      <c r="J314" s="453" t="str">
        <f t="shared" si="85"/>
        <v/>
      </c>
      <c r="K314" s="453" t="str">
        <f t="shared" si="86"/>
        <v/>
      </c>
      <c r="L314" s="453" t="str">
        <f t="shared" si="87"/>
        <v/>
      </c>
      <c r="M314" s="453" t="str">
        <f t="shared" si="88"/>
        <v/>
      </c>
      <c r="N314" s="311" t="str">
        <f t="shared" si="89"/>
        <v/>
      </c>
      <c r="O314" s="311" t="str">
        <f t="shared" si="90"/>
        <v/>
      </c>
    </row>
    <row r="315" spans="1:15">
      <c r="A315" s="534"/>
      <c r="B315" s="535"/>
      <c r="C315" s="369"/>
      <c r="D315" s="369"/>
      <c r="E315" s="311"/>
      <c r="F315" s="536"/>
      <c r="G315" s="448"/>
      <c r="H315" s="453"/>
      <c r="I315" s="453" t="str">
        <f t="shared" si="84"/>
        <v/>
      </c>
      <c r="J315" s="453" t="str">
        <f t="shared" si="85"/>
        <v/>
      </c>
      <c r="K315" s="453" t="str">
        <f t="shared" si="86"/>
        <v/>
      </c>
      <c r="L315" s="453" t="str">
        <f t="shared" si="87"/>
        <v/>
      </c>
      <c r="M315" s="453" t="str">
        <f t="shared" si="88"/>
        <v/>
      </c>
      <c r="N315" s="311" t="str">
        <f t="shared" si="89"/>
        <v/>
      </c>
      <c r="O315" s="311" t="str">
        <f t="shared" si="90"/>
        <v/>
      </c>
    </row>
    <row r="316" spans="1:15">
      <c r="A316" s="534">
        <v>33</v>
      </c>
      <c r="B316" s="535" t="s">
        <v>447</v>
      </c>
      <c r="C316" s="369">
        <f t="shared" si="130"/>
        <v>0</v>
      </c>
      <c r="D316" s="369">
        <f t="shared" si="131"/>
        <v>0</v>
      </c>
      <c r="E316" s="311">
        <f>COUNTIF(JADWAL!$L$1:$L$89,'REKAP (2)'!B316)</f>
        <v>0</v>
      </c>
      <c r="F316" s="536">
        <f t="shared" si="102"/>
        <v>0</v>
      </c>
      <c r="G316" s="448"/>
      <c r="H316" s="453"/>
      <c r="I316" s="453" t="str">
        <f t="shared" si="84"/>
        <v/>
      </c>
      <c r="J316" s="453" t="str">
        <f t="shared" si="85"/>
        <v/>
      </c>
      <c r="K316" s="453" t="str">
        <f t="shared" si="86"/>
        <v/>
      </c>
      <c r="L316" s="453" t="str">
        <f t="shared" si="87"/>
        <v/>
      </c>
      <c r="M316" s="453" t="str">
        <f t="shared" si="88"/>
        <v/>
      </c>
      <c r="N316" s="311" t="str">
        <f t="shared" si="89"/>
        <v/>
      </c>
      <c r="O316" s="311" t="str">
        <f t="shared" si="90"/>
        <v/>
      </c>
    </row>
    <row r="317" spans="1:15">
      <c r="A317" s="534">
        <v>34</v>
      </c>
      <c r="B317" s="535" t="s">
        <v>448</v>
      </c>
      <c r="C317" s="369">
        <f t="shared" si="130"/>
        <v>0</v>
      </c>
      <c r="D317" s="369">
        <f t="shared" si="131"/>
        <v>0</v>
      </c>
      <c r="E317" s="311">
        <f>COUNTIF(JADWAL!$L$1:$L$89,'REKAP (2)'!B317)</f>
        <v>0</v>
      </c>
      <c r="F317" s="536">
        <f t="shared" si="102"/>
        <v>0</v>
      </c>
      <c r="G317" s="448"/>
      <c r="H317" s="453"/>
      <c r="I317" s="453" t="str">
        <f t="shared" si="84"/>
        <v/>
      </c>
      <c r="J317" s="453" t="str">
        <f t="shared" si="85"/>
        <v/>
      </c>
      <c r="K317" s="453" t="str">
        <f t="shared" si="86"/>
        <v/>
      </c>
      <c r="L317" s="453" t="str">
        <f t="shared" si="87"/>
        <v/>
      </c>
      <c r="M317" s="453" t="str">
        <f t="shared" si="88"/>
        <v/>
      </c>
      <c r="N317" s="311" t="str">
        <f t="shared" si="89"/>
        <v/>
      </c>
      <c r="O317" s="311" t="str">
        <f t="shared" si="90"/>
        <v/>
      </c>
    </row>
    <row r="318" spans="1:15">
      <c r="A318" s="534">
        <v>35</v>
      </c>
      <c r="B318" s="535" t="s">
        <v>449</v>
      </c>
      <c r="C318" s="369">
        <f t="shared" si="130"/>
        <v>0</v>
      </c>
      <c r="D318" s="369">
        <f t="shared" si="131"/>
        <v>0</v>
      </c>
      <c r="E318" s="311">
        <f>COUNTIF(JADWAL!$L$1:$L$89,'REKAP (2)'!B318)</f>
        <v>0</v>
      </c>
      <c r="F318" s="536">
        <f t="shared" si="102"/>
        <v>0</v>
      </c>
      <c r="G318" s="448"/>
      <c r="H318" s="453"/>
      <c r="I318" s="453" t="str">
        <f t="shared" si="84"/>
        <v/>
      </c>
      <c r="J318" s="453" t="str">
        <f t="shared" si="85"/>
        <v/>
      </c>
      <c r="K318" s="453" t="str">
        <f t="shared" si="86"/>
        <v/>
      </c>
      <c r="L318" s="453" t="str">
        <f t="shared" si="87"/>
        <v/>
      </c>
      <c r="M318" s="453" t="str">
        <f t="shared" si="88"/>
        <v/>
      </c>
      <c r="N318" s="311" t="str">
        <f t="shared" si="89"/>
        <v/>
      </c>
      <c r="O318" s="311" t="str">
        <f t="shared" si="90"/>
        <v/>
      </c>
    </row>
    <row r="319" spans="1:15">
      <c r="A319" s="534"/>
      <c r="B319" s="541"/>
      <c r="C319" s="369">
        <f t="shared" si="130"/>
        <v>0</v>
      </c>
      <c r="D319" s="369">
        <f t="shared" si="131"/>
        <v>1</v>
      </c>
      <c r="E319" s="311">
        <f>COUNTIF(JADWAL!$L$1:$L$89,'REKAP (2)'!B319)</f>
        <v>4</v>
      </c>
      <c r="F319" s="536">
        <f t="shared" si="102"/>
        <v>5</v>
      </c>
      <c r="G319" s="448"/>
      <c r="H319" s="453"/>
      <c r="I319" s="453" t="str">
        <f t="shared" si="84"/>
        <v/>
      </c>
      <c r="J319" s="453" t="str">
        <f t="shared" si="85"/>
        <v/>
      </c>
      <c r="K319" s="453" t="str">
        <f t="shared" si="86"/>
        <v/>
      </c>
      <c r="L319" s="453" t="str">
        <f t="shared" si="87"/>
        <v/>
      </c>
      <c r="M319" s="453" t="str">
        <f t="shared" si="88"/>
        <v/>
      </c>
      <c r="N319" s="311" t="str">
        <f t="shared" si="89"/>
        <v/>
      </c>
      <c r="O319" s="311" t="str">
        <f t="shared" si="90"/>
        <v/>
      </c>
    </row>
    <row r="320" spans="1:15">
      <c r="A320" s="534"/>
      <c r="B320" s="535"/>
      <c r="C320" s="369">
        <f t="shared" si="130"/>
        <v>0</v>
      </c>
      <c r="D320" s="369">
        <f t="shared" si="131"/>
        <v>1</v>
      </c>
      <c r="E320" s="311">
        <f>COUNTIF(JADWAL!$L$1:$L$89,'REKAP (2)'!B320)</f>
        <v>4</v>
      </c>
      <c r="F320" s="536">
        <f t="shared" si="102"/>
        <v>5</v>
      </c>
      <c r="G320" s="448"/>
      <c r="H320" s="453"/>
      <c r="I320" s="453" t="str">
        <f t="shared" si="84"/>
        <v/>
      </c>
      <c r="J320" s="453" t="str">
        <f t="shared" si="85"/>
        <v/>
      </c>
      <c r="K320" s="453" t="str">
        <f t="shared" si="86"/>
        <v/>
      </c>
      <c r="L320" s="453" t="str">
        <f t="shared" si="87"/>
        <v/>
      </c>
      <c r="M320" s="453" t="str">
        <f t="shared" si="88"/>
        <v/>
      </c>
      <c r="N320" s="311" t="str">
        <f t="shared" si="89"/>
        <v/>
      </c>
      <c r="O320" s="311" t="str">
        <f t="shared" si="90"/>
        <v/>
      </c>
    </row>
    <row r="321" spans="7:9">
      <c r="G321" s="338"/>
    </row>
    <row r="322" spans="7:9">
      <c r="G322" s="338"/>
    </row>
    <row r="323" spans="7:9">
      <c r="G323" s="338"/>
      <c r="H323" s="554"/>
      <c r="I323" s="334"/>
    </row>
    <row r="324" spans="7:9">
      <c r="G324" s="338"/>
    </row>
  </sheetData>
  <pageMargins left="0.51180555555555596" right="0.51180555555555596" top="0.74791666666666701" bottom="0.74791666666666701" header="0.31388888888888899" footer="0.31388888888888899"/>
  <pageSetup paperSize="9" scale="7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4"/>
  <sheetViews>
    <sheetView workbookViewId="0"/>
  </sheetViews>
  <sheetFormatPr defaultColWidth="9.140625" defaultRowHeight="12.75"/>
  <cols>
    <col min="1" max="1" width="4.5703125" style="302" customWidth="1"/>
    <col min="2" max="2" width="6.42578125" style="302" hidden="1" customWidth="1"/>
    <col min="3" max="3" width="34" style="302" customWidth="1"/>
    <col min="4" max="5" width="8.85546875" style="302" customWidth="1"/>
    <col min="6" max="6" width="8.28515625" style="302" customWidth="1"/>
    <col min="7" max="7" width="7.42578125" style="303" customWidth="1"/>
    <col min="8" max="8" width="2.5703125" style="302" customWidth="1"/>
    <col min="9" max="9" width="10.85546875" style="302" customWidth="1"/>
    <col min="10" max="10" width="46.5703125" style="202" customWidth="1"/>
    <col min="11" max="11" width="8.140625" style="202" customWidth="1"/>
    <col min="12" max="12" width="7.140625" style="202" customWidth="1"/>
    <col min="13" max="13" width="11.7109375" style="202" customWidth="1"/>
    <col min="14" max="14" width="21.7109375" style="202" customWidth="1"/>
    <col min="15" max="15" width="35.42578125" style="202" customWidth="1"/>
    <col min="16" max="16" width="9.140625" style="202" customWidth="1"/>
    <col min="17" max="16384" width="9.140625" style="202"/>
  </cols>
  <sheetData>
    <row r="1" spans="1:15">
      <c r="A1" s="304" t="s">
        <v>396</v>
      </c>
      <c r="H1" s="202"/>
    </row>
    <row r="3" spans="1:15" ht="18.75" customHeight="1">
      <c r="A3" s="305" t="s">
        <v>400</v>
      </c>
      <c r="B3" s="306" t="s">
        <v>325</v>
      </c>
      <c r="C3" s="306" t="s">
        <v>401</v>
      </c>
      <c r="D3" s="306" t="s">
        <v>402</v>
      </c>
      <c r="E3" s="306" t="s">
        <v>403</v>
      </c>
      <c r="F3" s="306" t="s">
        <v>404</v>
      </c>
      <c r="G3" s="307" t="s">
        <v>405</v>
      </c>
      <c r="H3" s="202"/>
    </row>
    <row r="4" spans="1:15">
      <c r="A4" s="308">
        <v>1</v>
      </c>
      <c r="B4" s="309" t="s">
        <v>116</v>
      </c>
      <c r="C4" s="310" t="s">
        <v>119</v>
      </c>
      <c r="D4" s="311">
        <f t="shared" ref="D4:D35" si="0">COUNTIF(DSATU,C4)</f>
        <v>3</v>
      </c>
      <c r="E4" s="311">
        <f t="shared" ref="E4:E35" si="1">COUNTIF(DDUA,C4)</f>
        <v>0</v>
      </c>
      <c r="F4" s="311">
        <f>COUNTIF(JADWAL!$L$1:$L$89,REKAP!C4)</f>
        <v>0</v>
      </c>
      <c r="G4" s="312">
        <f>SUM(D4:F4)</f>
        <v>3</v>
      </c>
      <c r="H4" s="313"/>
      <c r="I4" s="311"/>
      <c r="J4" s="317"/>
      <c r="K4" s="317"/>
      <c r="L4" s="317"/>
      <c r="M4" s="317"/>
      <c r="N4" s="317"/>
      <c r="O4" s="318"/>
    </row>
    <row r="5" spans="1:15">
      <c r="A5" s="308">
        <v>2</v>
      </c>
      <c r="B5" s="309" t="s">
        <v>122</v>
      </c>
      <c r="C5" s="310" t="s">
        <v>48</v>
      </c>
      <c r="D5" s="311">
        <f t="shared" si="0"/>
        <v>5</v>
      </c>
      <c r="E5" s="311">
        <f t="shared" si="1"/>
        <v>1</v>
      </c>
      <c r="F5" s="311">
        <f>COUNTIF(JADWAL!$L$1:$L$89,REKAP!C5)</f>
        <v>0</v>
      </c>
      <c r="G5" s="312">
        <f>SUM(D5:F5)</f>
        <v>6</v>
      </c>
      <c r="H5" s="313"/>
      <c r="I5" s="311"/>
      <c r="J5" s="316"/>
      <c r="K5" s="316"/>
      <c r="L5" s="316"/>
      <c r="M5" s="316"/>
      <c r="N5" s="316"/>
      <c r="O5" s="319"/>
    </row>
    <row r="6" spans="1:15">
      <c r="A6" s="308">
        <v>3</v>
      </c>
      <c r="B6" s="309" t="s">
        <v>415</v>
      </c>
      <c r="C6" s="310" t="s">
        <v>278</v>
      </c>
      <c r="D6" s="311">
        <f t="shared" si="0"/>
        <v>4</v>
      </c>
      <c r="E6" s="311">
        <f t="shared" si="1"/>
        <v>0</v>
      </c>
      <c r="F6" s="311">
        <f>COUNTIF(JADWAL!$L$1:$L$89,REKAP!C6)</f>
        <v>0</v>
      </c>
      <c r="G6" s="312">
        <f t="shared" ref="G6:G7" si="2">SUM(D6:F6)</f>
        <v>4</v>
      </c>
      <c r="H6" s="313"/>
      <c r="I6" s="311"/>
      <c r="J6" s="316"/>
      <c r="K6" s="316"/>
      <c r="L6" s="316"/>
      <c r="M6" s="316"/>
      <c r="N6" s="316"/>
      <c r="O6" s="319"/>
    </row>
    <row r="7" spans="1:15">
      <c r="A7" s="308">
        <v>4</v>
      </c>
      <c r="B7" s="309" t="s">
        <v>417</v>
      </c>
      <c r="C7" s="310" t="s">
        <v>275</v>
      </c>
      <c r="D7" s="311">
        <f t="shared" si="0"/>
        <v>0</v>
      </c>
      <c r="E7" s="311">
        <f t="shared" si="1"/>
        <v>2</v>
      </c>
      <c r="F7" s="311">
        <f>COUNTIF(JADWAL!$L$1:$L$89,REKAP!C7)</f>
        <v>0</v>
      </c>
      <c r="G7" s="312">
        <f t="shared" si="2"/>
        <v>2</v>
      </c>
      <c r="H7" s="313"/>
      <c r="I7" s="311"/>
      <c r="J7" s="320"/>
      <c r="K7" s="316"/>
      <c r="L7" s="316"/>
      <c r="M7" s="316"/>
      <c r="N7" s="316"/>
      <c r="O7" s="319"/>
    </row>
    <row r="8" spans="1:15">
      <c r="A8" s="308">
        <v>5</v>
      </c>
      <c r="B8" s="309" t="s">
        <v>450</v>
      </c>
      <c r="C8" s="310" t="s">
        <v>184</v>
      </c>
      <c r="D8" s="311">
        <f t="shared" si="0"/>
        <v>3</v>
      </c>
      <c r="E8" s="311">
        <f t="shared" si="1"/>
        <v>0</v>
      </c>
      <c r="F8" s="311">
        <f>COUNTIF(JADWAL!$L$1:$L$89,REKAP!C8)</f>
        <v>0</v>
      </c>
      <c r="G8" s="312">
        <f t="shared" ref="G8:G43" si="3">SUM(D8:F8)</f>
        <v>3</v>
      </c>
      <c r="H8" s="313"/>
      <c r="I8" s="311"/>
      <c r="J8" s="316"/>
      <c r="K8" s="316"/>
      <c r="L8" s="316"/>
      <c r="M8" s="316"/>
      <c r="N8" s="316"/>
      <c r="O8" s="319"/>
    </row>
    <row r="9" spans="1:15">
      <c r="A9" s="308">
        <v>6</v>
      </c>
      <c r="B9" s="309" t="s">
        <v>451</v>
      </c>
      <c r="C9" s="314" t="s">
        <v>337</v>
      </c>
      <c r="D9" s="311">
        <f t="shared" si="0"/>
        <v>0</v>
      </c>
      <c r="E9" s="311">
        <f t="shared" si="1"/>
        <v>1</v>
      </c>
      <c r="F9" s="311">
        <f>COUNTIF(JADWAL!$L$1:$L$89,REKAP!C9)</f>
        <v>0</v>
      </c>
      <c r="G9" s="312">
        <f t="shared" si="3"/>
        <v>1</v>
      </c>
      <c r="H9" s="202"/>
      <c r="I9" s="311"/>
      <c r="J9" s="316"/>
      <c r="K9" s="316"/>
      <c r="L9" s="316"/>
      <c r="M9" s="316"/>
      <c r="N9" s="316"/>
      <c r="O9" s="316"/>
    </row>
    <row r="10" spans="1:15">
      <c r="A10" s="308">
        <v>7</v>
      </c>
      <c r="B10" s="309" t="s">
        <v>423</v>
      </c>
      <c r="C10" s="310" t="s">
        <v>338</v>
      </c>
      <c r="D10" s="311">
        <f t="shared" si="0"/>
        <v>6</v>
      </c>
      <c r="E10" s="311">
        <f t="shared" si="1"/>
        <v>0</v>
      </c>
      <c r="F10" s="311">
        <f>COUNTIF(JADWAL!$L$1:$L$89,REKAP!C10)</f>
        <v>0</v>
      </c>
      <c r="G10" s="312">
        <f t="shared" si="3"/>
        <v>6</v>
      </c>
      <c r="H10" s="313"/>
      <c r="I10" s="311"/>
      <c r="J10" s="316"/>
      <c r="K10" s="316"/>
      <c r="L10" s="316"/>
      <c r="M10" s="316"/>
      <c r="N10" s="316"/>
      <c r="O10" s="319"/>
    </row>
    <row r="11" spans="1:15">
      <c r="A11" s="308">
        <v>8</v>
      </c>
      <c r="B11" s="309" t="s">
        <v>452</v>
      </c>
      <c r="C11" s="315" t="s">
        <v>59</v>
      </c>
      <c r="D11" s="311">
        <f t="shared" si="0"/>
        <v>1</v>
      </c>
      <c r="E11" s="311">
        <f t="shared" si="1"/>
        <v>2</v>
      </c>
      <c r="F11" s="311">
        <f>COUNTIF(JADWAL!$L$1:$L$89,REKAP!C11)</f>
        <v>0</v>
      </c>
      <c r="G11" s="312">
        <f t="shared" si="3"/>
        <v>3</v>
      </c>
      <c r="H11" s="202"/>
      <c r="I11" s="311"/>
      <c r="J11" s="316"/>
      <c r="K11" s="316"/>
      <c r="L11" s="316"/>
      <c r="M11" s="316"/>
      <c r="N11" s="316"/>
      <c r="O11" s="316"/>
    </row>
    <row r="12" spans="1:15">
      <c r="A12" s="308">
        <v>9</v>
      </c>
      <c r="B12" s="309" t="s">
        <v>453</v>
      </c>
      <c r="C12" s="310" t="s">
        <v>339</v>
      </c>
      <c r="D12" s="311">
        <f t="shared" si="0"/>
        <v>2</v>
      </c>
      <c r="E12" s="311">
        <f t="shared" si="1"/>
        <v>2</v>
      </c>
      <c r="F12" s="311">
        <f>COUNTIF(JADWAL!$L$1:$L$89,REKAP!C12)</f>
        <v>0</v>
      </c>
      <c r="G12" s="312">
        <f t="shared" si="3"/>
        <v>4</v>
      </c>
      <c r="H12" s="202"/>
      <c r="I12" s="311"/>
      <c r="J12" s="316"/>
      <c r="K12" s="316"/>
      <c r="L12" s="316"/>
      <c r="M12" s="316"/>
      <c r="N12" s="316"/>
      <c r="O12" s="316"/>
    </row>
    <row r="13" spans="1:15">
      <c r="A13" s="308">
        <v>10</v>
      </c>
      <c r="B13" s="309" t="s">
        <v>454</v>
      </c>
      <c r="C13" s="314" t="s">
        <v>169</v>
      </c>
      <c r="D13" s="311">
        <f t="shared" si="0"/>
        <v>2</v>
      </c>
      <c r="E13" s="311">
        <f t="shared" si="1"/>
        <v>2</v>
      </c>
      <c r="F13" s="311">
        <v>0</v>
      </c>
      <c r="G13" s="312">
        <f t="shared" si="3"/>
        <v>4</v>
      </c>
      <c r="H13" s="202"/>
      <c r="I13" s="311"/>
      <c r="J13" s="316"/>
      <c r="K13" s="316"/>
      <c r="L13" s="316"/>
      <c r="M13" s="316"/>
      <c r="N13" s="316"/>
      <c r="O13" s="316"/>
    </row>
    <row r="14" spans="1:15">
      <c r="A14" s="308">
        <v>11</v>
      </c>
      <c r="B14" s="309" t="s">
        <v>455</v>
      </c>
      <c r="C14" s="315" t="s">
        <v>236</v>
      </c>
      <c r="D14" s="311">
        <f t="shared" si="0"/>
        <v>3</v>
      </c>
      <c r="E14" s="311">
        <f t="shared" si="1"/>
        <v>3</v>
      </c>
      <c r="F14" s="311">
        <f>COUNTIF(JADWAL!$L$1:$L$89,REKAP!C14)</f>
        <v>0</v>
      </c>
      <c r="G14" s="312">
        <f t="shared" si="3"/>
        <v>6</v>
      </c>
      <c r="H14" s="316"/>
      <c r="I14" s="311"/>
      <c r="J14" s="316"/>
      <c r="K14" s="316"/>
      <c r="L14" s="316"/>
      <c r="M14" s="316"/>
      <c r="N14" s="316"/>
      <c r="O14" s="316"/>
    </row>
    <row r="15" spans="1:15">
      <c r="A15" s="308">
        <v>12</v>
      </c>
      <c r="B15" s="309" t="s">
        <v>456</v>
      </c>
      <c r="C15" s="314" t="s">
        <v>281</v>
      </c>
      <c r="D15" s="311">
        <f t="shared" si="0"/>
        <v>1</v>
      </c>
      <c r="E15" s="311">
        <f t="shared" si="1"/>
        <v>1</v>
      </c>
      <c r="F15" s="311">
        <f>COUNTIF(JADWAL!$L$1:$L$89,REKAP!C15)</f>
        <v>0</v>
      </c>
      <c r="G15" s="312">
        <f t="shared" si="3"/>
        <v>2</v>
      </c>
      <c r="H15" s="202"/>
      <c r="I15" s="311"/>
      <c r="J15" s="316"/>
      <c r="K15" s="316"/>
      <c r="L15" s="316"/>
      <c r="M15" s="316"/>
      <c r="N15" s="316"/>
      <c r="O15" s="316"/>
    </row>
    <row r="16" spans="1:15">
      <c r="A16" s="308">
        <v>13</v>
      </c>
      <c r="B16" s="309" t="s">
        <v>457</v>
      </c>
      <c r="C16" s="314" t="s">
        <v>51</v>
      </c>
      <c r="D16" s="311">
        <f t="shared" si="0"/>
        <v>0</v>
      </c>
      <c r="E16" s="311">
        <f t="shared" si="1"/>
        <v>3</v>
      </c>
      <c r="F16" s="311">
        <f>COUNTIF(JADWAL!$L$1:$L$89,REKAP!C16)</f>
        <v>0</v>
      </c>
      <c r="G16" s="312">
        <f t="shared" si="3"/>
        <v>3</v>
      </c>
      <c r="H16" s="202"/>
      <c r="I16" s="311"/>
      <c r="J16" s="316"/>
      <c r="K16" s="316"/>
      <c r="L16" s="316"/>
      <c r="M16" s="316"/>
      <c r="N16" s="316"/>
      <c r="O16" s="316"/>
    </row>
    <row r="17" spans="1:15">
      <c r="A17" s="308">
        <v>14</v>
      </c>
      <c r="B17" s="309" t="s">
        <v>458</v>
      </c>
      <c r="C17" s="314" t="s">
        <v>340</v>
      </c>
      <c r="D17" s="311">
        <f t="shared" si="0"/>
        <v>0</v>
      </c>
      <c r="E17" s="311">
        <f t="shared" si="1"/>
        <v>0</v>
      </c>
      <c r="F17" s="311">
        <f>COUNTIF(JADWAL!$L$1:$L$89,REKAP!C17)</f>
        <v>0</v>
      </c>
      <c r="G17" s="312">
        <f t="shared" si="3"/>
        <v>0</v>
      </c>
      <c r="H17" s="202"/>
      <c r="I17" s="311"/>
      <c r="J17" s="316"/>
      <c r="K17" s="316"/>
      <c r="L17" s="316"/>
      <c r="M17" s="316"/>
      <c r="N17" s="316"/>
      <c r="O17" s="316"/>
    </row>
    <row r="18" spans="1:15">
      <c r="A18" s="308">
        <v>15</v>
      </c>
      <c r="B18" s="309" t="s">
        <v>459</v>
      </c>
      <c r="C18" s="310" t="s">
        <v>231</v>
      </c>
      <c r="D18" s="311">
        <f t="shared" si="0"/>
        <v>2</v>
      </c>
      <c r="E18" s="311">
        <f t="shared" si="1"/>
        <v>2</v>
      </c>
      <c r="F18" s="311">
        <f>COUNTIF(JADWAL!$L$1:$L$89,REKAP!C18)</f>
        <v>0</v>
      </c>
      <c r="G18" s="312">
        <f t="shared" si="3"/>
        <v>4</v>
      </c>
      <c r="H18" s="313"/>
      <c r="I18" s="311"/>
      <c r="J18" s="316"/>
      <c r="K18" s="316"/>
      <c r="L18" s="316"/>
      <c r="M18" s="316"/>
      <c r="N18" s="316"/>
      <c r="O18" s="319"/>
    </row>
    <row r="19" spans="1:15">
      <c r="A19" s="308">
        <v>16</v>
      </c>
      <c r="B19" s="309" t="s">
        <v>460</v>
      </c>
      <c r="C19" s="310" t="s">
        <v>135</v>
      </c>
      <c r="D19" s="311">
        <f t="shared" si="0"/>
        <v>2</v>
      </c>
      <c r="E19" s="311">
        <f t="shared" si="1"/>
        <v>2</v>
      </c>
      <c r="F19" s="311">
        <f>COUNTIF(JADWAL!$L$1:$L$89,REKAP!C19)</f>
        <v>0</v>
      </c>
      <c r="G19" s="312">
        <f t="shared" si="3"/>
        <v>4</v>
      </c>
      <c r="H19" s="202"/>
      <c r="I19" s="311"/>
      <c r="J19" s="316"/>
      <c r="K19" s="316"/>
      <c r="L19" s="316"/>
      <c r="M19" s="316"/>
      <c r="N19" s="316"/>
      <c r="O19" s="316"/>
    </row>
    <row r="20" spans="1:15">
      <c r="A20" s="308">
        <v>17</v>
      </c>
      <c r="B20" s="309" t="s">
        <v>461</v>
      </c>
      <c r="C20" s="310" t="s">
        <v>341</v>
      </c>
      <c r="D20" s="311">
        <f t="shared" si="0"/>
        <v>2</v>
      </c>
      <c r="E20" s="311">
        <f t="shared" si="1"/>
        <v>0</v>
      </c>
      <c r="F20" s="311">
        <f>COUNTIF(JADWAL!$L$1:$L$89,REKAP!C20)</f>
        <v>0</v>
      </c>
      <c r="G20" s="312">
        <f t="shared" si="3"/>
        <v>2</v>
      </c>
      <c r="H20" s="313"/>
      <c r="I20" s="311"/>
      <c r="J20" s="316"/>
      <c r="K20" s="316"/>
      <c r="L20" s="316"/>
      <c r="M20" s="316"/>
      <c r="N20" s="316"/>
      <c r="O20" s="319"/>
    </row>
    <row r="21" spans="1:15">
      <c r="A21" s="308">
        <v>18</v>
      </c>
      <c r="B21" s="309" t="s">
        <v>462</v>
      </c>
      <c r="C21" s="310" t="s">
        <v>238</v>
      </c>
      <c r="D21" s="311">
        <f t="shared" si="0"/>
        <v>0</v>
      </c>
      <c r="E21" s="311">
        <f t="shared" si="1"/>
        <v>2</v>
      </c>
      <c r="F21" s="311">
        <f>COUNTIF(JADWAL!$L$1:$L$89,REKAP!C21)</f>
        <v>0</v>
      </c>
      <c r="G21" s="312">
        <f t="shared" si="3"/>
        <v>2</v>
      </c>
      <c r="H21" s="202"/>
      <c r="I21" s="311"/>
      <c r="J21" s="316"/>
      <c r="K21" s="316"/>
      <c r="L21" s="316"/>
      <c r="M21" s="316"/>
      <c r="N21" s="316"/>
      <c r="O21" s="316"/>
    </row>
    <row r="22" spans="1:15">
      <c r="A22" s="308">
        <v>19</v>
      </c>
      <c r="B22" s="309" t="s">
        <v>463</v>
      </c>
      <c r="C22" s="310" t="s">
        <v>246</v>
      </c>
      <c r="D22" s="311">
        <f t="shared" si="0"/>
        <v>2</v>
      </c>
      <c r="E22" s="311">
        <f t="shared" si="1"/>
        <v>0</v>
      </c>
      <c r="F22" s="311">
        <f>COUNTIF(JADWAL!$L$1:$L$89,REKAP!C22)</f>
        <v>0</v>
      </c>
      <c r="G22" s="312">
        <f t="shared" si="3"/>
        <v>2</v>
      </c>
      <c r="H22" s="202"/>
      <c r="I22" s="311"/>
      <c r="J22" s="316"/>
      <c r="K22" s="316"/>
      <c r="L22" s="316"/>
      <c r="M22" s="316"/>
      <c r="N22" s="316"/>
      <c r="O22" s="316"/>
    </row>
    <row r="23" spans="1:15">
      <c r="A23" s="308">
        <v>20</v>
      </c>
      <c r="B23" s="309" t="s">
        <v>464</v>
      </c>
      <c r="C23" s="310" t="s">
        <v>65</v>
      </c>
      <c r="D23" s="311">
        <f t="shared" si="0"/>
        <v>1</v>
      </c>
      <c r="E23" s="311">
        <f t="shared" si="1"/>
        <v>1</v>
      </c>
      <c r="F23" s="311">
        <f>COUNTIF(JADWAL!$L$1:$L$89,REKAP!C23)</f>
        <v>0</v>
      </c>
      <c r="G23" s="312">
        <f t="shared" si="3"/>
        <v>2</v>
      </c>
      <c r="H23" s="202"/>
      <c r="I23" s="311"/>
      <c r="J23" s="316"/>
      <c r="K23" s="316"/>
      <c r="L23" s="316"/>
      <c r="M23" s="316"/>
      <c r="N23" s="316"/>
      <c r="O23" s="316"/>
    </row>
    <row r="24" spans="1:15">
      <c r="A24" s="308">
        <v>21</v>
      </c>
      <c r="B24" s="309"/>
      <c r="C24" s="314" t="s">
        <v>343</v>
      </c>
      <c r="D24" s="311">
        <f t="shared" si="0"/>
        <v>0</v>
      </c>
      <c r="E24" s="311">
        <f t="shared" si="1"/>
        <v>3</v>
      </c>
      <c r="F24" s="311">
        <f>COUNTIF(JADWAL!$L$1:$L$89,REKAP!C24)</f>
        <v>0</v>
      </c>
      <c r="G24" s="312">
        <f t="shared" si="3"/>
        <v>3</v>
      </c>
      <c r="H24" s="202"/>
      <c r="I24" s="311"/>
      <c r="J24" s="316"/>
      <c r="K24" s="316"/>
      <c r="L24" s="316"/>
      <c r="M24" s="316"/>
      <c r="N24" s="316"/>
      <c r="O24" s="316"/>
    </row>
    <row r="25" spans="1:15">
      <c r="A25" s="308">
        <v>22</v>
      </c>
      <c r="B25" s="309" t="s">
        <v>419</v>
      </c>
      <c r="C25" s="310" t="s">
        <v>120</v>
      </c>
      <c r="D25" s="311">
        <f t="shared" si="0"/>
        <v>0</v>
      </c>
      <c r="E25" s="311">
        <f t="shared" si="1"/>
        <v>0</v>
      </c>
      <c r="F25" s="311">
        <v>0</v>
      </c>
      <c r="G25" s="312">
        <f t="shared" si="3"/>
        <v>0</v>
      </c>
      <c r="H25" s="313"/>
      <c r="I25" s="311"/>
      <c r="J25" s="316"/>
      <c r="K25" s="316"/>
      <c r="L25" s="316"/>
      <c r="M25" s="316"/>
      <c r="N25" s="316"/>
      <c r="O25" s="319"/>
    </row>
    <row r="26" spans="1:15">
      <c r="A26" s="308">
        <v>23</v>
      </c>
      <c r="B26" s="309" t="s">
        <v>421</v>
      </c>
      <c r="C26" s="310" t="s">
        <v>345</v>
      </c>
      <c r="D26" s="311">
        <f t="shared" si="0"/>
        <v>0</v>
      </c>
      <c r="E26" s="311">
        <f t="shared" si="1"/>
        <v>2</v>
      </c>
      <c r="F26" s="311">
        <f>COUNTIF(JADWAL!$L$1:$L$89,REKAP!C26)</f>
        <v>0</v>
      </c>
      <c r="G26" s="312">
        <f t="shared" si="3"/>
        <v>2</v>
      </c>
      <c r="H26" s="313"/>
      <c r="I26" s="311"/>
      <c r="J26" s="316"/>
      <c r="K26" s="316"/>
      <c r="L26" s="316"/>
      <c r="M26" s="316"/>
      <c r="N26" s="316"/>
      <c r="O26" s="319"/>
    </row>
    <row r="27" spans="1:15">
      <c r="A27" s="308">
        <v>24</v>
      </c>
      <c r="B27" s="309" t="s">
        <v>465</v>
      </c>
      <c r="C27" s="310" t="s">
        <v>346</v>
      </c>
      <c r="D27" s="311">
        <f t="shared" si="0"/>
        <v>3</v>
      </c>
      <c r="E27" s="311">
        <f t="shared" si="1"/>
        <v>0</v>
      </c>
      <c r="F27" s="311">
        <f>COUNTIF(JADWAL!$L$1:$L$89,REKAP!C27)</f>
        <v>0</v>
      </c>
      <c r="G27" s="312">
        <f t="shared" si="3"/>
        <v>3</v>
      </c>
      <c r="H27" s="313"/>
      <c r="I27" s="311"/>
      <c r="J27" s="316"/>
      <c r="K27" s="316"/>
      <c r="L27" s="316"/>
      <c r="M27" s="316"/>
      <c r="N27" s="316"/>
      <c r="O27" s="319"/>
    </row>
    <row r="28" spans="1:15">
      <c r="A28" s="308">
        <v>25</v>
      </c>
      <c r="B28" s="309" t="s">
        <v>425</v>
      </c>
      <c r="C28" s="310" t="s">
        <v>168</v>
      </c>
      <c r="D28" s="311">
        <f t="shared" si="0"/>
        <v>1</v>
      </c>
      <c r="E28" s="311">
        <f t="shared" si="1"/>
        <v>1</v>
      </c>
      <c r="F28" s="311">
        <f>COUNTIF(JADWAL!$L$1:$L$89,REKAP!C28)</f>
        <v>0</v>
      </c>
      <c r="G28" s="312">
        <f t="shared" si="3"/>
        <v>2</v>
      </c>
      <c r="H28" s="313"/>
      <c r="I28" s="311"/>
      <c r="J28" s="316"/>
      <c r="K28" s="316"/>
      <c r="L28" s="316"/>
      <c r="M28" s="316"/>
      <c r="N28" s="316"/>
      <c r="O28" s="319"/>
    </row>
    <row r="29" spans="1:15">
      <c r="A29" s="308">
        <v>26</v>
      </c>
      <c r="B29" s="309" t="s">
        <v>466</v>
      </c>
      <c r="C29" s="310" t="s">
        <v>352</v>
      </c>
      <c r="D29" s="311">
        <f t="shared" si="0"/>
        <v>0</v>
      </c>
      <c r="E29" s="311">
        <f t="shared" si="1"/>
        <v>2</v>
      </c>
      <c r="F29" s="311">
        <f>COUNTIF(JADWAL!$L$1:$L$89,REKAP!C29)</f>
        <v>0</v>
      </c>
      <c r="G29" s="312">
        <f t="shared" si="3"/>
        <v>2</v>
      </c>
      <c r="H29" s="313"/>
      <c r="I29" s="311"/>
      <c r="J29" s="316"/>
      <c r="K29" s="316"/>
      <c r="L29" s="316"/>
      <c r="M29" s="316"/>
      <c r="N29" s="316"/>
      <c r="O29" s="319"/>
    </row>
    <row r="30" spans="1:15">
      <c r="A30" s="308">
        <v>27</v>
      </c>
      <c r="B30" s="309" t="s">
        <v>467</v>
      </c>
      <c r="C30" s="310" t="s">
        <v>240</v>
      </c>
      <c r="D30" s="311">
        <f t="shared" si="0"/>
        <v>0</v>
      </c>
      <c r="E30" s="311">
        <f t="shared" si="1"/>
        <v>0</v>
      </c>
      <c r="F30" s="311">
        <f>COUNTIF(JADWAL!$L$1:$L$89,REKAP!C30)</f>
        <v>0</v>
      </c>
      <c r="G30" s="312">
        <f t="shared" si="3"/>
        <v>0</v>
      </c>
      <c r="H30" s="313"/>
      <c r="I30" s="311"/>
      <c r="J30" s="316"/>
      <c r="K30" s="316"/>
      <c r="L30" s="316"/>
      <c r="M30" s="316"/>
      <c r="N30" s="316"/>
      <c r="O30" s="319"/>
    </row>
    <row r="31" spans="1:15">
      <c r="A31" s="308">
        <v>28</v>
      </c>
      <c r="B31" s="309" t="s">
        <v>468</v>
      </c>
      <c r="C31" s="310" t="s">
        <v>283</v>
      </c>
      <c r="D31" s="311">
        <f t="shared" si="0"/>
        <v>1</v>
      </c>
      <c r="E31" s="311">
        <f t="shared" si="1"/>
        <v>1</v>
      </c>
      <c r="F31" s="311">
        <f>COUNTIF(JADWAL!$L$1:$L$89,REKAP!C31)</f>
        <v>0</v>
      </c>
      <c r="G31" s="312">
        <f t="shared" si="3"/>
        <v>2</v>
      </c>
      <c r="H31" s="202"/>
      <c r="I31" s="311"/>
      <c r="J31" s="316"/>
      <c r="K31" s="316"/>
      <c r="L31" s="316"/>
      <c r="M31" s="316"/>
      <c r="N31" s="316"/>
      <c r="O31" s="316"/>
    </row>
    <row r="32" spans="1:15">
      <c r="A32" s="308">
        <v>29</v>
      </c>
      <c r="B32" s="309" t="s">
        <v>469</v>
      </c>
      <c r="C32" s="310" t="s">
        <v>359</v>
      </c>
      <c r="D32" s="311">
        <f t="shared" si="0"/>
        <v>0</v>
      </c>
      <c r="E32" s="311">
        <f t="shared" si="1"/>
        <v>0</v>
      </c>
      <c r="F32" s="311">
        <f>COUNTIF(JADWAL!$L$1:$L$89,REKAP!C32)</f>
        <v>0</v>
      </c>
      <c r="G32" s="312">
        <f t="shared" si="3"/>
        <v>0</v>
      </c>
      <c r="H32" s="202"/>
      <c r="I32" s="311"/>
      <c r="J32" s="316"/>
      <c r="K32" s="316"/>
      <c r="L32" s="316"/>
      <c r="M32" s="316"/>
      <c r="N32" s="316"/>
      <c r="O32" s="316"/>
    </row>
    <row r="33" spans="1:15">
      <c r="A33" s="308">
        <v>30</v>
      </c>
      <c r="B33" s="309" t="s">
        <v>470</v>
      </c>
      <c r="C33" s="310" t="s">
        <v>360</v>
      </c>
      <c r="D33" s="311">
        <f t="shared" si="0"/>
        <v>3</v>
      </c>
      <c r="E33" s="311">
        <f t="shared" si="1"/>
        <v>1</v>
      </c>
      <c r="F33" s="311">
        <f>COUNTIF(JADWAL!$L$1:$L$89,REKAP!C33)</f>
        <v>0</v>
      </c>
      <c r="G33" s="312">
        <f t="shared" si="3"/>
        <v>4</v>
      </c>
      <c r="H33" s="202"/>
      <c r="I33" s="311"/>
      <c r="J33" s="316"/>
      <c r="K33" s="316"/>
      <c r="L33" s="316"/>
      <c r="M33" s="316"/>
      <c r="N33" s="316"/>
      <c r="O33" s="316"/>
    </row>
    <row r="34" spans="1:15">
      <c r="A34" s="308">
        <v>31</v>
      </c>
      <c r="B34" s="309" t="s">
        <v>471</v>
      </c>
      <c r="C34" s="310" t="s">
        <v>361</v>
      </c>
      <c r="D34" s="311">
        <f t="shared" si="0"/>
        <v>0</v>
      </c>
      <c r="E34" s="311">
        <f t="shared" si="1"/>
        <v>3</v>
      </c>
      <c r="F34" s="311">
        <f>COUNTIF(JADWAL!$L$1:$L$89,REKAP!C34)</f>
        <v>0</v>
      </c>
      <c r="G34" s="312">
        <f t="shared" si="3"/>
        <v>3</v>
      </c>
      <c r="H34" s="202"/>
      <c r="I34" s="311"/>
      <c r="J34" s="316"/>
      <c r="K34" s="316"/>
      <c r="L34" s="316"/>
      <c r="M34" s="316"/>
      <c r="N34" s="316"/>
      <c r="O34" s="316"/>
    </row>
    <row r="35" spans="1:15">
      <c r="A35" s="308">
        <v>32</v>
      </c>
      <c r="B35" s="309" t="s">
        <v>472</v>
      </c>
      <c r="C35" s="310" t="s">
        <v>362</v>
      </c>
      <c r="D35" s="311">
        <f t="shared" si="0"/>
        <v>2</v>
      </c>
      <c r="E35" s="311">
        <f t="shared" si="1"/>
        <v>0</v>
      </c>
      <c r="F35" s="311">
        <f>COUNTIF(JADWAL!$L$1:$L$89,REKAP!C35)</f>
        <v>0</v>
      </c>
      <c r="G35" s="312">
        <f t="shared" si="3"/>
        <v>2</v>
      </c>
      <c r="H35" s="202"/>
      <c r="I35" s="311"/>
      <c r="J35" s="316"/>
      <c r="K35" s="316"/>
      <c r="L35" s="316"/>
      <c r="M35" s="316"/>
      <c r="N35" s="316"/>
      <c r="O35" s="316"/>
    </row>
    <row r="36" spans="1:15">
      <c r="A36" s="308">
        <v>33</v>
      </c>
      <c r="B36" s="309" t="s">
        <v>473</v>
      </c>
      <c r="C36" s="310" t="s">
        <v>349</v>
      </c>
      <c r="D36" s="311">
        <f t="shared" ref="D36:D64" si="4">COUNTIF(DSATU,C36)</f>
        <v>1</v>
      </c>
      <c r="E36" s="311">
        <f t="shared" ref="E36:E64" si="5">COUNTIF(DDUA,C36)</f>
        <v>1</v>
      </c>
      <c r="F36" s="311">
        <f>COUNTIF(JADWAL!$L$1:$L$89,REKAP!C36)</f>
        <v>0</v>
      </c>
      <c r="G36" s="312">
        <f t="shared" si="3"/>
        <v>2</v>
      </c>
      <c r="H36" s="202"/>
      <c r="I36" s="311"/>
      <c r="J36" s="316"/>
      <c r="K36" s="316"/>
      <c r="L36" s="316"/>
      <c r="M36" s="316"/>
      <c r="N36" s="316"/>
      <c r="O36" s="316"/>
    </row>
    <row r="37" spans="1:15">
      <c r="A37" s="308">
        <v>34</v>
      </c>
      <c r="B37" s="309" t="s">
        <v>474</v>
      </c>
      <c r="C37" s="310" t="s">
        <v>66</v>
      </c>
      <c r="D37" s="311">
        <f t="shared" si="4"/>
        <v>0</v>
      </c>
      <c r="E37" s="311">
        <f t="shared" si="5"/>
        <v>1</v>
      </c>
      <c r="F37" s="311">
        <f>COUNTIF(JADWAL!$L$1:$L$89,REKAP!C37)</f>
        <v>0</v>
      </c>
      <c r="G37" s="312">
        <f t="shared" si="3"/>
        <v>1</v>
      </c>
      <c r="H37" s="202"/>
      <c r="I37" s="311"/>
      <c r="J37" s="316"/>
      <c r="K37" s="316"/>
      <c r="L37" s="316"/>
      <c r="M37" s="316"/>
      <c r="N37" s="316"/>
      <c r="O37" s="316"/>
    </row>
    <row r="38" spans="1:15">
      <c r="A38" s="308">
        <v>35</v>
      </c>
      <c r="B38" s="309" t="s">
        <v>475</v>
      </c>
      <c r="C38" s="310" t="s">
        <v>363</v>
      </c>
      <c r="D38" s="311">
        <f t="shared" si="4"/>
        <v>0</v>
      </c>
      <c r="E38" s="311">
        <f t="shared" si="5"/>
        <v>1</v>
      </c>
      <c r="F38" s="311">
        <f>COUNTIF(JADWAL!$L$1:$L$89,REKAP!C38)</f>
        <v>0</v>
      </c>
      <c r="G38" s="312">
        <f t="shared" si="3"/>
        <v>1</v>
      </c>
      <c r="H38" s="202"/>
      <c r="I38" s="311"/>
      <c r="J38" s="316"/>
      <c r="K38" s="316"/>
      <c r="L38" s="316"/>
      <c r="M38" s="316"/>
      <c r="N38" s="316"/>
      <c r="O38" s="316"/>
    </row>
    <row r="39" spans="1:15">
      <c r="A39" s="308">
        <v>36</v>
      </c>
      <c r="B39" s="309" t="s">
        <v>476</v>
      </c>
      <c r="C39" s="310" t="s">
        <v>50</v>
      </c>
      <c r="D39" s="311">
        <f t="shared" si="4"/>
        <v>1</v>
      </c>
      <c r="E39" s="311">
        <f t="shared" si="5"/>
        <v>1</v>
      </c>
      <c r="F39" s="311">
        <f>COUNTIF(JADWAL!$L$1:$L$89,REKAP!C39)</f>
        <v>0</v>
      </c>
      <c r="G39" s="312">
        <f t="shared" si="3"/>
        <v>2</v>
      </c>
      <c r="H39" s="202"/>
      <c r="I39" s="311"/>
      <c r="J39" s="316"/>
      <c r="K39" s="316"/>
      <c r="L39" s="316"/>
      <c r="M39" s="316"/>
      <c r="N39" s="316"/>
      <c r="O39" s="316"/>
    </row>
    <row r="40" spans="1:15">
      <c r="A40" s="308">
        <v>37</v>
      </c>
      <c r="B40" s="309" t="s">
        <v>477</v>
      </c>
      <c r="C40" s="310" t="s">
        <v>364</v>
      </c>
      <c r="D40" s="311">
        <f t="shared" si="4"/>
        <v>0</v>
      </c>
      <c r="E40" s="311">
        <f t="shared" si="5"/>
        <v>0</v>
      </c>
      <c r="F40" s="311">
        <f>COUNTIF(JADWAL!$L$1:$L$89,REKAP!C40)</f>
        <v>0</v>
      </c>
      <c r="G40" s="312">
        <f t="shared" si="3"/>
        <v>0</v>
      </c>
      <c r="H40" s="202"/>
      <c r="I40" s="311"/>
      <c r="J40" s="316"/>
      <c r="K40" s="316"/>
      <c r="L40" s="316"/>
      <c r="M40" s="316"/>
      <c r="N40" s="316"/>
      <c r="O40" s="316"/>
    </row>
    <row r="41" spans="1:15">
      <c r="A41" s="308">
        <v>38</v>
      </c>
      <c r="B41" s="309" t="s">
        <v>478</v>
      </c>
      <c r="C41" s="310" t="s">
        <v>365</v>
      </c>
      <c r="D41" s="311">
        <f t="shared" si="4"/>
        <v>0</v>
      </c>
      <c r="E41" s="311">
        <f t="shared" si="5"/>
        <v>2</v>
      </c>
      <c r="F41" s="311">
        <f>COUNTIF(JADWAL!$L$1:$L$89,REKAP!C41)</f>
        <v>0</v>
      </c>
      <c r="G41" s="312">
        <f t="shared" si="3"/>
        <v>2</v>
      </c>
      <c r="H41" s="202"/>
      <c r="I41" s="311"/>
      <c r="J41" s="316"/>
      <c r="K41" s="316"/>
      <c r="L41" s="316"/>
      <c r="M41" s="316"/>
      <c r="N41" s="316"/>
      <c r="O41" s="316"/>
    </row>
    <row r="42" spans="1:15">
      <c r="A42" s="308">
        <v>39</v>
      </c>
      <c r="B42" s="309" t="s">
        <v>479</v>
      </c>
      <c r="C42" s="315" t="s">
        <v>123</v>
      </c>
      <c r="D42" s="311">
        <f t="shared" si="4"/>
        <v>2</v>
      </c>
      <c r="E42" s="311">
        <f t="shared" si="5"/>
        <v>1</v>
      </c>
      <c r="F42" s="311">
        <v>0</v>
      </c>
      <c r="G42" s="312">
        <f t="shared" si="3"/>
        <v>3</v>
      </c>
      <c r="H42" s="202"/>
      <c r="I42" s="311"/>
      <c r="J42" s="316"/>
      <c r="K42" s="316"/>
      <c r="L42" s="316"/>
      <c r="M42" s="316"/>
      <c r="N42" s="316"/>
      <c r="O42" s="316"/>
    </row>
    <row r="43" spans="1:15">
      <c r="A43" s="308">
        <v>40</v>
      </c>
      <c r="B43" s="309" t="s">
        <v>480</v>
      </c>
      <c r="C43" s="314" t="s">
        <v>27</v>
      </c>
      <c r="D43" s="311">
        <f t="shared" si="4"/>
        <v>0</v>
      </c>
      <c r="E43" s="311">
        <f t="shared" si="5"/>
        <v>2</v>
      </c>
      <c r="F43" s="311">
        <f>COUNTIF(JADWAL!$L$1:$L$89,REKAP!C43)</f>
        <v>0</v>
      </c>
      <c r="G43" s="312">
        <f t="shared" si="3"/>
        <v>2</v>
      </c>
      <c r="H43" s="202"/>
      <c r="I43" s="311"/>
      <c r="J43" s="316"/>
      <c r="K43" s="316"/>
      <c r="L43" s="316"/>
      <c r="M43" s="316"/>
      <c r="N43" s="316"/>
      <c r="O43" s="316"/>
    </row>
    <row r="44" spans="1:15">
      <c r="A44" s="308">
        <v>41</v>
      </c>
      <c r="B44" s="309" t="s">
        <v>481</v>
      </c>
      <c r="C44" s="315" t="s">
        <v>366</v>
      </c>
      <c r="D44" s="311">
        <f t="shared" si="4"/>
        <v>0</v>
      </c>
      <c r="E44" s="311">
        <f t="shared" si="5"/>
        <v>2</v>
      </c>
      <c r="F44" s="311">
        <f>COUNTIF(JADWAL!$L$1:$L$89,REKAP!C44)</f>
        <v>0</v>
      </c>
      <c r="G44" s="312">
        <f t="shared" ref="G44:G55" si="6">SUM(D44:F44)</f>
        <v>2</v>
      </c>
      <c r="H44" s="202"/>
      <c r="I44" s="311"/>
      <c r="J44" s="316"/>
      <c r="K44" s="316"/>
      <c r="L44" s="316"/>
      <c r="M44" s="316"/>
      <c r="N44" s="316"/>
      <c r="O44" s="316"/>
    </row>
    <row r="45" spans="1:15">
      <c r="A45" s="308">
        <v>42</v>
      </c>
      <c r="B45" s="309" t="s">
        <v>482</v>
      </c>
      <c r="C45" s="315" t="s">
        <v>351</v>
      </c>
      <c r="D45" s="311">
        <f t="shared" si="4"/>
        <v>0</v>
      </c>
      <c r="E45" s="311">
        <f t="shared" si="5"/>
        <v>1</v>
      </c>
      <c r="F45" s="311">
        <f>COUNTIF(JADWAL!$L$1:$L$89,REKAP!C45)</f>
        <v>0</v>
      </c>
      <c r="G45" s="312">
        <f t="shared" si="6"/>
        <v>1</v>
      </c>
      <c r="H45" s="202"/>
      <c r="I45" s="311"/>
      <c r="J45" s="316"/>
      <c r="K45" s="316"/>
      <c r="L45" s="316"/>
      <c r="M45" s="316"/>
      <c r="N45" s="316"/>
      <c r="O45" s="316"/>
    </row>
    <row r="46" spans="1:15">
      <c r="A46" s="308">
        <v>43</v>
      </c>
      <c r="B46" s="309" t="s">
        <v>483</v>
      </c>
      <c r="C46" s="315" t="s">
        <v>367</v>
      </c>
      <c r="D46" s="311">
        <f t="shared" si="4"/>
        <v>1</v>
      </c>
      <c r="E46" s="311">
        <f t="shared" si="5"/>
        <v>1</v>
      </c>
      <c r="F46" s="311">
        <f>COUNTIF(JADWAL!$L$1:$L$89,REKAP!C46)</f>
        <v>0</v>
      </c>
      <c r="G46" s="312">
        <f t="shared" si="6"/>
        <v>2</v>
      </c>
      <c r="H46" s="202"/>
      <c r="I46" s="311"/>
      <c r="J46" s="316"/>
      <c r="K46" s="316"/>
      <c r="L46" s="316"/>
      <c r="M46" s="316"/>
      <c r="N46" s="316"/>
      <c r="O46" s="316"/>
    </row>
    <row r="47" spans="1:15">
      <c r="A47" s="308">
        <v>44</v>
      </c>
      <c r="B47" s="309" t="s">
        <v>484</v>
      </c>
      <c r="C47" s="314" t="s">
        <v>368</v>
      </c>
      <c r="D47" s="311">
        <f t="shared" si="4"/>
        <v>0</v>
      </c>
      <c r="E47" s="311">
        <f t="shared" si="5"/>
        <v>0</v>
      </c>
      <c r="F47" s="311">
        <f>COUNTIF(JADWAL!$L$1:$L$89,REKAP!C47)</f>
        <v>0</v>
      </c>
      <c r="G47" s="312">
        <f t="shared" si="6"/>
        <v>0</v>
      </c>
      <c r="H47" s="202"/>
      <c r="I47" s="311"/>
      <c r="J47" s="316"/>
      <c r="K47" s="316"/>
      <c r="L47" s="316"/>
      <c r="M47" s="316"/>
      <c r="N47" s="316"/>
      <c r="O47" s="316"/>
    </row>
    <row r="48" spans="1:15">
      <c r="A48" s="308">
        <v>45</v>
      </c>
      <c r="B48" s="309" t="s">
        <v>485</v>
      </c>
      <c r="C48" s="314" t="s">
        <v>382</v>
      </c>
      <c r="D48" s="311">
        <f t="shared" si="4"/>
        <v>0</v>
      </c>
      <c r="E48" s="311">
        <f t="shared" si="5"/>
        <v>0</v>
      </c>
      <c r="F48" s="311">
        <f>COUNTIF(JADWAL!$L$1:$L$89,REKAP!C48)</f>
        <v>0</v>
      </c>
      <c r="G48" s="312">
        <f t="shared" si="6"/>
        <v>0</v>
      </c>
      <c r="H48" s="202"/>
      <c r="I48" s="311"/>
      <c r="J48" s="316"/>
      <c r="K48" s="316"/>
      <c r="L48" s="316"/>
      <c r="M48" s="316"/>
      <c r="N48" s="316"/>
      <c r="O48" s="316"/>
    </row>
    <row r="49" spans="1:15">
      <c r="A49" s="308">
        <v>46</v>
      </c>
      <c r="B49" s="309" t="s">
        <v>486</v>
      </c>
      <c r="C49" s="314" t="s">
        <v>369</v>
      </c>
      <c r="D49" s="311">
        <f t="shared" si="4"/>
        <v>0</v>
      </c>
      <c r="E49" s="311">
        <f t="shared" si="5"/>
        <v>2</v>
      </c>
      <c r="F49" s="311">
        <f>COUNTIF(JADWAL!$L$1:$L$89,REKAP!C49)</f>
        <v>0</v>
      </c>
      <c r="G49" s="312">
        <f t="shared" si="6"/>
        <v>2</v>
      </c>
      <c r="H49" s="202"/>
      <c r="I49" s="311"/>
      <c r="J49" s="316"/>
      <c r="K49" s="316"/>
      <c r="L49" s="316"/>
      <c r="M49" s="316"/>
      <c r="N49" s="316"/>
      <c r="O49" s="316"/>
    </row>
    <row r="50" spans="1:15">
      <c r="A50" s="308">
        <v>47</v>
      </c>
      <c r="B50" s="309"/>
      <c r="C50" s="314" t="s">
        <v>370</v>
      </c>
      <c r="D50" s="311">
        <f t="shared" si="4"/>
        <v>1</v>
      </c>
      <c r="E50" s="311">
        <f t="shared" si="5"/>
        <v>0</v>
      </c>
      <c r="F50" s="311">
        <f>COUNTIF(JADWAL!$L$1:$L$89,REKAP!C50)</f>
        <v>0</v>
      </c>
      <c r="G50" s="312">
        <f t="shared" si="6"/>
        <v>1</v>
      </c>
      <c r="H50" s="202"/>
      <c r="I50" s="311"/>
      <c r="J50" s="316"/>
      <c r="K50" s="316"/>
      <c r="L50" s="316"/>
      <c r="M50" s="316"/>
      <c r="N50" s="316"/>
      <c r="O50" s="316"/>
    </row>
    <row r="51" spans="1:15">
      <c r="A51" s="308">
        <v>48</v>
      </c>
      <c r="B51" s="309"/>
      <c r="C51" s="314" t="s">
        <v>371</v>
      </c>
      <c r="D51" s="311">
        <f t="shared" si="4"/>
        <v>0</v>
      </c>
      <c r="E51" s="311">
        <f t="shared" si="5"/>
        <v>1</v>
      </c>
      <c r="F51" s="311">
        <f>COUNTIF(JADWAL!$L$1:$L$89,REKAP!C51)</f>
        <v>0</v>
      </c>
      <c r="G51" s="312">
        <f t="shared" si="6"/>
        <v>1</v>
      </c>
      <c r="H51" s="202"/>
      <c r="I51" s="311"/>
      <c r="J51" s="316"/>
      <c r="K51" s="316"/>
      <c r="L51" s="316"/>
      <c r="M51" s="316"/>
      <c r="N51" s="316"/>
      <c r="O51" s="316"/>
    </row>
    <row r="52" spans="1:15">
      <c r="A52" s="308">
        <v>49</v>
      </c>
      <c r="B52" s="309"/>
      <c r="C52" s="314" t="s">
        <v>372</v>
      </c>
      <c r="D52" s="311">
        <f t="shared" si="4"/>
        <v>0</v>
      </c>
      <c r="E52" s="311">
        <f t="shared" si="5"/>
        <v>1</v>
      </c>
      <c r="F52" s="311">
        <f>COUNTIF(JADWAL!$L$1:$L$89,REKAP!C52)</f>
        <v>0</v>
      </c>
      <c r="G52" s="312">
        <f t="shared" si="6"/>
        <v>1</v>
      </c>
      <c r="H52" s="202"/>
      <c r="I52" s="311"/>
      <c r="J52" s="316"/>
      <c r="K52" s="316"/>
      <c r="L52" s="316"/>
      <c r="M52" s="316"/>
      <c r="N52" s="316"/>
      <c r="O52" s="316"/>
    </row>
    <row r="53" spans="1:15">
      <c r="A53" s="308">
        <v>50</v>
      </c>
      <c r="B53" s="309"/>
      <c r="C53" s="314" t="s">
        <v>381</v>
      </c>
      <c r="D53" s="311">
        <f t="shared" si="4"/>
        <v>0</v>
      </c>
      <c r="E53" s="311">
        <f t="shared" si="5"/>
        <v>2</v>
      </c>
      <c r="F53" s="311">
        <f>COUNTIF(JADWAL!$L$1:$L$89,REKAP!C53)</f>
        <v>0</v>
      </c>
      <c r="G53" s="312">
        <f t="shared" si="6"/>
        <v>2</v>
      </c>
      <c r="H53" s="202"/>
      <c r="I53" s="311"/>
      <c r="J53" s="316"/>
      <c r="K53" s="316"/>
      <c r="L53" s="316"/>
      <c r="M53" s="316"/>
      <c r="N53" s="316"/>
      <c r="O53" s="316"/>
    </row>
    <row r="54" spans="1:15">
      <c r="A54" s="308">
        <v>51</v>
      </c>
      <c r="B54" s="309"/>
      <c r="C54" s="314" t="s">
        <v>373</v>
      </c>
      <c r="D54" s="311">
        <f t="shared" si="4"/>
        <v>0</v>
      </c>
      <c r="E54" s="311">
        <f t="shared" si="5"/>
        <v>0</v>
      </c>
      <c r="F54" s="311">
        <f>COUNTIF(JADWAL!$L$1:$L$89,REKAP!C54)</f>
        <v>0</v>
      </c>
      <c r="G54" s="312">
        <f t="shared" si="6"/>
        <v>0</v>
      </c>
      <c r="H54" s="202"/>
      <c r="I54" s="311"/>
      <c r="J54" s="316"/>
      <c r="K54" s="316"/>
      <c r="L54" s="316"/>
      <c r="M54" s="316"/>
      <c r="N54" s="316"/>
      <c r="O54" s="316"/>
    </row>
    <row r="55" spans="1:15">
      <c r="A55" s="308">
        <v>52</v>
      </c>
      <c r="B55" s="309"/>
      <c r="C55" s="314" t="s">
        <v>374</v>
      </c>
      <c r="D55" s="311">
        <f t="shared" si="4"/>
        <v>0</v>
      </c>
      <c r="E55" s="311">
        <f t="shared" si="5"/>
        <v>3</v>
      </c>
      <c r="F55" s="311">
        <f>COUNTIF(JADWAL!$L$1:$L$89,REKAP!C55)</f>
        <v>0</v>
      </c>
      <c r="G55" s="312">
        <f t="shared" si="6"/>
        <v>3</v>
      </c>
      <c r="H55" s="202"/>
      <c r="I55" s="311"/>
      <c r="J55" s="316"/>
      <c r="K55" s="316"/>
      <c r="L55" s="316"/>
      <c r="M55" s="316"/>
      <c r="N55" s="316"/>
      <c r="O55" s="316"/>
    </row>
    <row r="56" spans="1:15">
      <c r="A56" s="308">
        <v>53</v>
      </c>
      <c r="B56" s="309"/>
      <c r="C56" s="314" t="s">
        <v>375</v>
      </c>
      <c r="D56" s="311">
        <f t="shared" si="4"/>
        <v>0</v>
      </c>
      <c r="E56" s="311">
        <f t="shared" si="5"/>
        <v>1</v>
      </c>
      <c r="F56" s="311">
        <f>COUNTIF(JADWAL!$L$1:$L$89,REKAP!C56)</f>
        <v>0</v>
      </c>
      <c r="G56" s="312">
        <f t="shared" ref="G56:G67" si="7">SUM(D56:F56)</f>
        <v>1</v>
      </c>
      <c r="I56" s="311"/>
      <c r="J56" s="316"/>
      <c r="K56" s="316"/>
      <c r="L56" s="316"/>
      <c r="M56" s="316"/>
      <c r="N56" s="316"/>
      <c r="O56" s="316"/>
    </row>
    <row r="57" spans="1:15">
      <c r="A57" s="308">
        <v>54</v>
      </c>
      <c r="B57" s="309"/>
      <c r="C57" s="314" t="s">
        <v>282</v>
      </c>
      <c r="D57" s="311">
        <f t="shared" si="4"/>
        <v>0</v>
      </c>
      <c r="E57" s="311">
        <f t="shared" si="5"/>
        <v>0</v>
      </c>
      <c r="F57" s="311">
        <f>COUNTIF(JADWAL!$L$1:$L$89,REKAP!C57)</f>
        <v>0</v>
      </c>
      <c r="G57" s="312">
        <f t="shared" si="7"/>
        <v>0</v>
      </c>
      <c r="I57" s="311"/>
      <c r="J57" s="316"/>
      <c r="K57" s="316"/>
      <c r="L57" s="316"/>
      <c r="M57" s="316"/>
      <c r="N57" s="316"/>
      <c r="O57" s="316"/>
    </row>
    <row r="58" spans="1:15">
      <c r="A58" s="308">
        <v>55</v>
      </c>
      <c r="B58" s="309"/>
      <c r="C58" s="314" t="s">
        <v>287</v>
      </c>
      <c r="D58" s="311">
        <f t="shared" si="4"/>
        <v>0</v>
      </c>
      <c r="E58" s="311">
        <f t="shared" si="5"/>
        <v>1</v>
      </c>
      <c r="F58" s="311">
        <f>COUNTIF(JADWAL!$L$1:$L$89,REKAP!C58)</f>
        <v>0</v>
      </c>
      <c r="G58" s="312">
        <f t="shared" si="7"/>
        <v>1</v>
      </c>
      <c r="I58" s="311"/>
      <c r="J58" s="321"/>
      <c r="K58" s="321"/>
      <c r="L58" s="321"/>
      <c r="M58" s="321"/>
      <c r="N58" s="321"/>
      <c r="O58" s="321"/>
    </row>
    <row r="59" spans="1:15">
      <c r="A59" s="308">
        <v>56</v>
      </c>
      <c r="B59" s="309" t="s">
        <v>487</v>
      </c>
      <c r="C59" s="310" t="s">
        <v>383</v>
      </c>
      <c r="D59" s="311">
        <f t="shared" si="4"/>
        <v>2</v>
      </c>
      <c r="E59" s="311">
        <f t="shared" si="5"/>
        <v>0</v>
      </c>
      <c r="F59" s="311">
        <f>COUNTIF(JADWAL!$L$1:$L$89,REKAP!C59)</f>
        <v>0</v>
      </c>
      <c r="G59" s="312">
        <f t="shared" si="7"/>
        <v>2</v>
      </c>
      <c r="H59" s="202"/>
      <c r="I59" s="311"/>
    </row>
    <row r="60" spans="1:15">
      <c r="A60" s="308">
        <v>57</v>
      </c>
      <c r="B60" s="309" t="s">
        <v>488</v>
      </c>
      <c r="C60" s="310" t="s">
        <v>156</v>
      </c>
      <c r="D60" s="311">
        <f t="shared" si="4"/>
        <v>0</v>
      </c>
      <c r="E60" s="311">
        <f t="shared" si="5"/>
        <v>1</v>
      </c>
      <c r="F60" s="311">
        <f>COUNTIF(JADWAL!$L$1:$L$89,REKAP!C60)</f>
        <v>0</v>
      </c>
      <c r="G60" s="312">
        <f t="shared" si="7"/>
        <v>1</v>
      </c>
      <c r="H60" s="202"/>
      <c r="I60" s="311"/>
    </row>
    <row r="61" spans="1:15">
      <c r="A61" s="308">
        <v>58</v>
      </c>
      <c r="B61" s="309" t="s">
        <v>489</v>
      </c>
      <c r="C61" s="310" t="s">
        <v>490</v>
      </c>
      <c r="D61" s="311">
        <f t="shared" si="4"/>
        <v>0</v>
      </c>
      <c r="E61" s="311">
        <f t="shared" si="5"/>
        <v>0</v>
      </c>
      <c r="F61" s="311">
        <f>COUNTIF(JADWAL!$L$1:$L$89,REKAP!C61)</f>
        <v>0</v>
      </c>
      <c r="G61" s="312">
        <f t="shared" si="7"/>
        <v>0</v>
      </c>
      <c r="H61" s="202"/>
      <c r="I61" s="311"/>
    </row>
    <row r="62" spans="1:15">
      <c r="A62" s="308">
        <v>59</v>
      </c>
      <c r="B62" s="309" t="s">
        <v>491</v>
      </c>
      <c r="C62" s="314" t="s">
        <v>430</v>
      </c>
      <c r="D62" s="311">
        <f t="shared" si="4"/>
        <v>0</v>
      </c>
      <c r="E62" s="311">
        <f t="shared" si="5"/>
        <v>1</v>
      </c>
      <c r="F62" s="311">
        <f>COUNTIF(JADWAL!$L$1:$L$89,REKAP!C62)</f>
        <v>0</v>
      </c>
      <c r="G62" s="312">
        <f t="shared" si="7"/>
        <v>1</v>
      </c>
      <c r="H62" s="202"/>
      <c r="I62" s="311"/>
    </row>
    <row r="63" spans="1:15">
      <c r="A63" s="308">
        <v>60</v>
      </c>
      <c r="B63" s="309" t="s">
        <v>492</v>
      </c>
      <c r="C63" s="314" t="s">
        <v>377</v>
      </c>
      <c r="D63" s="311">
        <f t="shared" si="4"/>
        <v>0</v>
      </c>
      <c r="E63" s="311">
        <f t="shared" si="5"/>
        <v>0</v>
      </c>
      <c r="F63" s="311">
        <f>COUNTIF(JADWAL!$L$1:$L$89,REKAP!C63)</f>
        <v>0</v>
      </c>
      <c r="G63" s="312">
        <f t="shared" si="7"/>
        <v>0</v>
      </c>
      <c r="H63" s="202"/>
      <c r="I63" s="311"/>
    </row>
    <row r="64" spans="1:15">
      <c r="A64" s="308">
        <v>61</v>
      </c>
      <c r="B64" s="309" t="s">
        <v>493</v>
      </c>
      <c r="C64" s="314" t="s">
        <v>234</v>
      </c>
      <c r="D64" s="311">
        <f t="shared" si="4"/>
        <v>1</v>
      </c>
      <c r="E64" s="311">
        <f t="shared" si="5"/>
        <v>1</v>
      </c>
      <c r="F64" s="311">
        <f>COUNTIF(JADWAL!$L$1:$L$89,REKAP!C64)</f>
        <v>0</v>
      </c>
      <c r="G64" s="312">
        <f t="shared" si="7"/>
        <v>2</v>
      </c>
      <c r="H64" s="202"/>
      <c r="I64" s="311"/>
    </row>
    <row r="65" spans="1:9">
      <c r="A65" s="308">
        <v>62</v>
      </c>
      <c r="B65" s="309"/>
      <c r="C65" s="322" t="s">
        <v>431</v>
      </c>
      <c r="D65" s="311">
        <f t="shared" ref="D65:D71" si="8">COUNTIF(DSATU,C65)</f>
        <v>0</v>
      </c>
      <c r="E65" s="311">
        <f t="shared" ref="E65:E71" si="9">COUNTIF(DDUA,C65)</f>
        <v>0</v>
      </c>
      <c r="F65" s="311">
        <f>COUNTIF(JADWAL!$L$1:$L$89,REKAP!C65)</f>
        <v>0</v>
      </c>
      <c r="G65" s="312">
        <f t="shared" si="7"/>
        <v>0</v>
      </c>
      <c r="I65" s="311"/>
    </row>
    <row r="66" spans="1:9">
      <c r="A66" s="308">
        <v>63</v>
      </c>
      <c r="B66" s="309" t="s">
        <v>494</v>
      </c>
      <c r="C66" s="314" t="s">
        <v>385</v>
      </c>
      <c r="D66" s="311">
        <f t="shared" si="8"/>
        <v>0</v>
      </c>
      <c r="E66" s="311">
        <f t="shared" si="9"/>
        <v>0</v>
      </c>
      <c r="F66" s="311">
        <f>COUNTIF(JADWAL!$L$1:$L$89,REKAP!C66)</f>
        <v>0</v>
      </c>
      <c r="G66" s="312">
        <f t="shared" si="7"/>
        <v>0</v>
      </c>
      <c r="H66" s="202"/>
      <c r="I66" s="311"/>
    </row>
    <row r="67" spans="1:9">
      <c r="A67" s="308">
        <v>64</v>
      </c>
      <c r="B67" s="309"/>
      <c r="C67" s="310" t="s">
        <v>432</v>
      </c>
      <c r="D67" s="311">
        <f t="shared" si="8"/>
        <v>0</v>
      </c>
      <c r="E67" s="311">
        <f t="shared" si="9"/>
        <v>0</v>
      </c>
      <c r="F67" s="311">
        <f>COUNTIF(JADWAL!$L$1:$L$89,REKAP!C67)</f>
        <v>0</v>
      </c>
      <c r="G67" s="312">
        <f t="shared" si="7"/>
        <v>0</v>
      </c>
      <c r="H67" s="202"/>
      <c r="I67" s="311"/>
    </row>
    <row r="68" spans="1:9">
      <c r="A68" s="323">
        <v>65</v>
      </c>
      <c r="B68" s="311"/>
      <c r="C68" s="314" t="s">
        <v>384</v>
      </c>
      <c r="D68" s="311">
        <f t="shared" si="8"/>
        <v>0</v>
      </c>
      <c r="E68" s="311">
        <f t="shared" si="9"/>
        <v>0</v>
      </c>
      <c r="F68" s="311">
        <f>COUNTIF(JADWAL!$L$1:$L$89,REKAP!C68)</f>
        <v>0</v>
      </c>
      <c r="G68" s="312">
        <f t="shared" ref="G68:G71" si="10">SUM(D68:F68)</f>
        <v>0</v>
      </c>
      <c r="I68" s="311"/>
    </row>
    <row r="69" spans="1:9">
      <c r="A69" s="323">
        <v>66</v>
      </c>
      <c r="B69" s="311"/>
      <c r="C69" s="314" t="s">
        <v>386</v>
      </c>
      <c r="D69" s="311">
        <f t="shared" si="8"/>
        <v>0</v>
      </c>
      <c r="E69" s="311">
        <f t="shared" si="9"/>
        <v>0</v>
      </c>
      <c r="F69" s="311">
        <f>COUNTIF(JADWAL!$L$1:$L$89,REKAP!C69)</f>
        <v>0</v>
      </c>
      <c r="G69" s="312">
        <f t="shared" si="10"/>
        <v>0</v>
      </c>
      <c r="I69" s="311"/>
    </row>
    <row r="70" spans="1:9">
      <c r="A70" s="323">
        <v>67</v>
      </c>
      <c r="B70" s="311"/>
      <c r="C70" s="314" t="s">
        <v>495</v>
      </c>
      <c r="D70" s="311">
        <f t="shared" si="8"/>
        <v>0</v>
      </c>
      <c r="E70" s="311">
        <f t="shared" si="9"/>
        <v>3</v>
      </c>
      <c r="F70" s="311">
        <f>COUNTIF(JADWAL!$L$1:$L$89,REKAP!C70)</f>
        <v>0</v>
      </c>
      <c r="G70" s="312">
        <f t="shared" si="10"/>
        <v>3</v>
      </c>
      <c r="I70" s="311"/>
    </row>
    <row r="71" spans="1:9">
      <c r="A71" s="323">
        <v>68</v>
      </c>
      <c r="B71" s="311"/>
      <c r="C71" s="314" t="s">
        <v>380</v>
      </c>
      <c r="D71" s="311">
        <f t="shared" si="8"/>
        <v>0</v>
      </c>
      <c r="E71" s="311">
        <f t="shared" si="9"/>
        <v>0</v>
      </c>
      <c r="F71" s="311">
        <f>COUNTIF(JADWAL!$L$1:$L$89,REKAP!C71)</f>
        <v>0</v>
      </c>
      <c r="G71" s="312">
        <f t="shared" si="10"/>
        <v>0</v>
      </c>
      <c r="I71" s="311"/>
    </row>
    <row r="72" spans="1:9">
      <c r="A72" s="323"/>
      <c r="B72" s="311"/>
      <c r="C72" s="311"/>
      <c r="D72" s="311"/>
      <c r="E72" s="311"/>
      <c r="F72" s="311"/>
      <c r="G72" s="312"/>
    </row>
    <row r="73" spans="1:9">
      <c r="A73" s="323"/>
      <c r="B73" s="311"/>
      <c r="C73" s="311"/>
      <c r="D73" s="311"/>
      <c r="E73" s="311"/>
      <c r="F73" s="311"/>
      <c r="G73" s="312"/>
    </row>
    <row r="74" spans="1:9">
      <c r="A74" s="323"/>
      <c r="B74" s="311"/>
      <c r="C74" s="311"/>
      <c r="D74" s="311"/>
      <c r="E74" s="311"/>
      <c r="F74" s="311"/>
      <c r="G74" s="312"/>
    </row>
    <row r="75" spans="1:9">
      <c r="A75" s="308">
        <v>1</v>
      </c>
      <c r="B75" s="309"/>
      <c r="C75" s="310" t="s">
        <v>197</v>
      </c>
      <c r="D75" s="311">
        <f t="shared" ref="D75:D88" si="11">COUNTIF(DSATU,C75)</f>
        <v>0</v>
      </c>
      <c r="E75" s="311">
        <f t="shared" ref="E75:E88" si="12">COUNTIF(DDUA,C75)</f>
        <v>0</v>
      </c>
      <c r="F75" s="311">
        <f>COUNTIF(JADWAL!$L$1:$L$89,REKAP!C75)</f>
        <v>0</v>
      </c>
      <c r="G75" s="312">
        <f>SUM(D75:F75)</f>
        <v>0</v>
      </c>
    </row>
    <row r="76" spans="1:9">
      <c r="A76" s="308">
        <v>2</v>
      </c>
      <c r="B76" s="309"/>
      <c r="C76" s="314" t="s">
        <v>389</v>
      </c>
      <c r="D76" s="311">
        <f t="shared" si="11"/>
        <v>0</v>
      </c>
      <c r="E76" s="311">
        <f t="shared" si="12"/>
        <v>0</v>
      </c>
      <c r="F76" s="311">
        <f>COUNTIF(JADWAL!$L$1:$L$89,REKAP!C76)</f>
        <v>0</v>
      </c>
      <c r="G76" s="312">
        <f>SUM(D76:F76)</f>
        <v>0</v>
      </c>
    </row>
    <row r="77" spans="1:9">
      <c r="A77" s="308">
        <v>3</v>
      </c>
      <c r="B77" s="309"/>
      <c r="C77" s="314" t="s">
        <v>78</v>
      </c>
      <c r="D77" s="311">
        <f t="shared" si="11"/>
        <v>1</v>
      </c>
      <c r="E77" s="311">
        <f t="shared" si="12"/>
        <v>0</v>
      </c>
      <c r="F77" s="311">
        <f>COUNTIF(JADWAL!$L$1:$L$89,REKAP!C77)</f>
        <v>0</v>
      </c>
      <c r="G77" s="312">
        <f t="shared" ref="G77:G84" si="13">SUM(D77:F77)</f>
        <v>1</v>
      </c>
    </row>
    <row r="78" spans="1:9">
      <c r="A78" s="308">
        <v>4</v>
      </c>
      <c r="B78" s="309"/>
      <c r="C78" s="314" t="s">
        <v>344</v>
      </c>
      <c r="D78" s="311">
        <f t="shared" si="11"/>
        <v>0</v>
      </c>
      <c r="E78" s="311">
        <f t="shared" si="12"/>
        <v>1</v>
      </c>
      <c r="F78" s="311">
        <f>COUNTIF(JADWAL!$L$1:$L$89,REKAP!C78)</f>
        <v>0</v>
      </c>
      <c r="G78" s="312">
        <f t="shared" si="13"/>
        <v>1</v>
      </c>
    </row>
    <row r="79" spans="1:9">
      <c r="A79" s="308">
        <v>5</v>
      </c>
      <c r="B79" s="309"/>
      <c r="C79" s="314" t="s">
        <v>390</v>
      </c>
      <c r="D79" s="311">
        <f t="shared" si="11"/>
        <v>0</v>
      </c>
      <c r="E79" s="311">
        <f t="shared" si="12"/>
        <v>0</v>
      </c>
      <c r="F79" s="311">
        <f>COUNTIF(JADWAL!$L$1:$L$89,REKAP!C79)</f>
        <v>0</v>
      </c>
      <c r="G79" s="312">
        <f t="shared" si="13"/>
        <v>0</v>
      </c>
    </row>
    <row r="80" spans="1:9">
      <c r="A80" s="308">
        <v>6</v>
      </c>
      <c r="B80" s="309"/>
      <c r="C80" s="314" t="s">
        <v>284</v>
      </c>
      <c r="D80" s="311">
        <f t="shared" si="11"/>
        <v>0</v>
      </c>
      <c r="E80" s="311">
        <f t="shared" si="12"/>
        <v>0</v>
      </c>
      <c r="F80" s="311">
        <f>COUNTIF(JADWAL!$L$1:$L$89,REKAP!C80)</f>
        <v>0</v>
      </c>
      <c r="G80" s="312">
        <f t="shared" si="13"/>
        <v>0</v>
      </c>
    </row>
    <row r="81" spans="1:8">
      <c r="A81" s="308">
        <v>7</v>
      </c>
      <c r="B81" s="309"/>
      <c r="C81" s="324" t="s">
        <v>76</v>
      </c>
      <c r="D81" s="311">
        <f t="shared" si="11"/>
        <v>0</v>
      </c>
      <c r="E81" s="311">
        <f t="shared" si="12"/>
        <v>0</v>
      </c>
      <c r="F81" s="311">
        <f>COUNTIF(JADWAL!$L$1:$L$89,REKAP!C81)</f>
        <v>0</v>
      </c>
      <c r="G81" s="312">
        <f t="shared" si="13"/>
        <v>0</v>
      </c>
    </row>
    <row r="82" spans="1:8">
      <c r="A82" s="308">
        <v>8</v>
      </c>
      <c r="B82" s="309"/>
      <c r="C82" s="314" t="s">
        <v>152</v>
      </c>
      <c r="D82" s="311">
        <f t="shared" si="11"/>
        <v>1</v>
      </c>
      <c r="E82" s="311">
        <f t="shared" si="12"/>
        <v>0</v>
      </c>
      <c r="F82" s="311">
        <f>COUNTIF(JADWAL!$L$1:$L$89,REKAP!C82)</f>
        <v>0</v>
      </c>
      <c r="G82" s="312">
        <f t="shared" si="13"/>
        <v>1</v>
      </c>
      <c r="H82" s="202"/>
    </row>
    <row r="83" spans="1:8">
      <c r="A83" s="308">
        <v>9</v>
      </c>
      <c r="B83" s="309"/>
      <c r="C83" s="324" t="s">
        <v>158</v>
      </c>
      <c r="D83" s="311">
        <f t="shared" si="11"/>
        <v>0</v>
      </c>
      <c r="E83" s="311">
        <f t="shared" si="12"/>
        <v>0</v>
      </c>
      <c r="F83" s="311">
        <f>COUNTIF(JADWAL!$L$1:$L$89,REKAP!C83)</f>
        <v>0</v>
      </c>
      <c r="G83" s="312">
        <f t="shared" si="13"/>
        <v>0</v>
      </c>
      <c r="H83" s="202"/>
    </row>
    <row r="84" spans="1:8">
      <c r="A84" s="308">
        <v>10</v>
      </c>
      <c r="B84" s="309"/>
      <c r="C84" s="322" t="s">
        <v>148</v>
      </c>
      <c r="D84" s="311">
        <f t="shared" si="11"/>
        <v>1</v>
      </c>
      <c r="E84" s="311">
        <f t="shared" si="12"/>
        <v>0</v>
      </c>
      <c r="F84" s="311">
        <f>COUNTIF(JADWAL!$L$1:$L$89,REKAP!C84)</f>
        <v>0</v>
      </c>
      <c r="G84" s="312">
        <f t="shared" si="13"/>
        <v>1</v>
      </c>
      <c r="H84" s="202"/>
    </row>
    <row r="85" spans="1:8">
      <c r="A85" s="308">
        <v>11</v>
      </c>
      <c r="B85" s="309"/>
      <c r="C85" s="310" t="s">
        <v>391</v>
      </c>
      <c r="D85" s="311">
        <f t="shared" si="11"/>
        <v>0</v>
      </c>
      <c r="E85" s="311">
        <f t="shared" si="12"/>
        <v>0</v>
      </c>
      <c r="F85" s="311">
        <f>COUNTIF(JADWAL!$L$1:$L$89,REKAP!C85)</f>
        <v>0</v>
      </c>
      <c r="G85" s="312">
        <f t="shared" ref="G85:G87" si="14">SUM(D85:F85)</f>
        <v>0</v>
      </c>
      <c r="H85" s="202"/>
    </row>
    <row r="86" spans="1:8">
      <c r="A86" s="308">
        <v>12</v>
      </c>
      <c r="B86" s="309"/>
      <c r="C86" s="310" t="s">
        <v>392</v>
      </c>
      <c r="D86" s="311">
        <f t="shared" si="11"/>
        <v>0</v>
      </c>
      <c r="E86" s="311">
        <f t="shared" si="12"/>
        <v>0</v>
      </c>
      <c r="F86" s="311">
        <f>COUNTIF(JADWAL!$L$1:$L$89,REKAP!C86)</f>
        <v>0</v>
      </c>
      <c r="G86" s="312">
        <f t="shared" si="14"/>
        <v>0</v>
      </c>
      <c r="H86" s="202"/>
    </row>
    <row r="87" spans="1:8">
      <c r="A87" s="308">
        <v>13</v>
      </c>
      <c r="B87" s="309"/>
      <c r="C87" s="310" t="s">
        <v>393</v>
      </c>
      <c r="D87" s="311">
        <f t="shared" si="11"/>
        <v>0</v>
      </c>
      <c r="E87" s="311">
        <f t="shared" si="12"/>
        <v>1</v>
      </c>
      <c r="F87" s="311">
        <f>COUNTIF(JADWAL!$L$1:$L$89,REKAP!C87)</f>
        <v>0</v>
      </c>
      <c r="G87" s="312">
        <f t="shared" si="14"/>
        <v>1</v>
      </c>
      <c r="H87" s="202"/>
    </row>
    <row r="88" spans="1:8">
      <c r="A88" s="308">
        <v>14</v>
      </c>
      <c r="B88" s="309"/>
      <c r="C88" s="314" t="s">
        <v>394</v>
      </c>
      <c r="D88" s="311">
        <f t="shared" si="11"/>
        <v>0</v>
      </c>
      <c r="E88" s="311">
        <f t="shared" si="12"/>
        <v>0</v>
      </c>
      <c r="F88" s="311">
        <f>COUNTIF(JADWAL!$L$1:$L$89,REKAP!C88)</f>
        <v>0</v>
      </c>
      <c r="G88" s="312">
        <f t="shared" ref="G88:G110" si="15">SUM(D88:F88)</f>
        <v>0</v>
      </c>
      <c r="H88" s="202"/>
    </row>
    <row r="89" spans="1:8">
      <c r="A89" s="308">
        <v>15</v>
      </c>
      <c r="B89" s="309"/>
      <c r="C89" s="325" t="s">
        <v>78</v>
      </c>
      <c r="D89" s="311">
        <f t="shared" ref="D89:D110" si="16">COUNTIF(DSATU,C89)</f>
        <v>1</v>
      </c>
      <c r="E89" s="311">
        <f t="shared" ref="E89:E110" si="17">COUNTIF(DDUA,C89)</f>
        <v>0</v>
      </c>
      <c r="F89" s="311">
        <f>COUNTIF(JADWAL!$L$1:$L$89,REKAP!C89)</f>
        <v>0</v>
      </c>
      <c r="G89" s="312">
        <f t="shared" si="15"/>
        <v>1</v>
      </c>
      <c r="H89" s="202"/>
    </row>
    <row r="90" spans="1:8">
      <c r="A90" s="308">
        <v>16</v>
      </c>
      <c r="B90" s="309"/>
      <c r="C90" s="325" t="s">
        <v>138</v>
      </c>
      <c r="D90" s="311">
        <f t="shared" si="16"/>
        <v>1</v>
      </c>
      <c r="E90" s="311">
        <f t="shared" si="17"/>
        <v>0</v>
      </c>
      <c r="F90" s="311">
        <f>COUNTIF(JADWAL!$L$1:$L$89,REKAP!C90)</f>
        <v>0</v>
      </c>
      <c r="G90" s="312">
        <f t="shared" si="15"/>
        <v>1</v>
      </c>
      <c r="H90" s="202"/>
    </row>
    <row r="91" spans="1:8">
      <c r="A91" s="308">
        <v>17</v>
      </c>
      <c r="B91" s="309"/>
      <c r="C91" s="325" t="s">
        <v>438</v>
      </c>
      <c r="D91" s="311">
        <f t="shared" si="16"/>
        <v>0</v>
      </c>
      <c r="E91" s="311">
        <f t="shared" si="17"/>
        <v>0</v>
      </c>
      <c r="F91" s="311">
        <f>COUNTIF(JADWAL!$L$1:$L$89,REKAP!C91)</f>
        <v>0</v>
      </c>
      <c r="G91" s="312">
        <f t="shared" si="15"/>
        <v>0</v>
      </c>
      <c r="H91" s="202"/>
    </row>
    <row r="92" spans="1:8">
      <c r="A92" s="308">
        <v>18</v>
      </c>
      <c r="B92" s="309"/>
      <c r="C92" s="311" t="s">
        <v>127</v>
      </c>
      <c r="D92" s="311">
        <f t="shared" si="16"/>
        <v>0</v>
      </c>
      <c r="E92" s="311">
        <f t="shared" si="17"/>
        <v>0</v>
      </c>
      <c r="F92" s="311">
        <f>COUNTIF(JADWAL!$L$1:$L$89,REKAP!C92)</f>
        <v>0</v>
      </c>
      <c r="G92" s="312">
        <f t="shared" si="15"/>
        <v>0</v>
      </c>
    </row>
    <row r="93" spans="1:8">
      <c r="A93" s="308">
        <v>19</v>
      </c>
      <c r="B93" s="309"/>
      <c r="C93" s="311" t="s">
        <v>439</v>
      </c>
      <c r="D93" s="311">
        <f t="shared" si="16"/>
        <v>0</v>
      </c>
      <c r="E93" s="311">
        <f t="shared" si="17"/>
        <v>0</v>
      </c>
      <c r="F93" s="311">
        <f>COUNTIF(JADWAL!$L$1:$L$89,REKAP!C93)</f>
        <v>0</v>
      </c>
      <c r="G93" s="312">
        <f t="shared" si="15"/>
        <v>0</v>
      </c>
    </row>
    <row r="94" spans="1:8">
      <c r="A94" s="308">
        <v>20</v>
      </c>
      <c r="B94" s="309"/>
      <c r="C94" s="311" t="s">
        <v>137</v>
      </c>
      <c r="D94" s="311">
        <f t="shared" si="16"/>
        <v>0</v>
      </c>
      <c r="E94" s="311">
        <f t="shared" si="17"/>
        <v>0</v>
      </c>
      <c r="F94" s="311">
        <f>COUNTIF(JADWAL!$L$1:$L$89,REKAP!C94)</f>
        <v>0</v>
      </c>
      <c r="G94" s="312">
        <f t="shared" si="15"/>
        <v>0</v>
      </c>
    </row>
    <row r="95" spans="1:8">
      <c r="A95" s="308">
        <v>21</v>
      </c>
      <c r="B95" s="309"/>
      <c r="C95" s="311" t="s">
        <v>395</v>
      </c>
      <c r="D95" s="311">
        <f t="shared" si="16"/>
        <v>0</v>
      </c>
      <c r="E95" s="311">
        <f t="shared" si="17"/>
        <v>0</v>
      </c>
      <c r="F95" s="311">
        <f>COUNTIF(JADWAL!$L$1:$L$89,REKAP!C95)</f>
        <v>0</v>
      </c>
      <c r="G95" s="312">
        <f t="shared" si="15"/>
        <v>0</v>
      </c>
      <c r="H95" s="202"/>
    </row>
    <row r="96" spans="1:8">
      <c r="A96" s="308">
        <v>22</v>
      </c>
      <c r="B96" s="309"/>
      <c r="C96" s="326" t="s">
        <v>440</v>
      </c>
      <c r="D96" s="311">
        <f t="shared" si="16"/>
        <v>0</v>
      </c>
      <c r="E96" s="311">
        <f t="shared" si="17"/>
        <v>0</v>
      </c>
      <c r="F96" s="311">
        <f>COUNTIF(JADWAL!$L$1:$L$89,REKAP!C96)</f>
        <v>0</v>
      </c>
      <c r="G96" s="312">
        <f t="shared" si="15"/>
        <v>0</v>
      </c>
      <c r="H96" s="202"/>
    </row>
    <row r="97" spans="1:8">
      <c r="A97" s="308">
        <v>23</v>
      </c>
      <c r="B97" s="309"/>
      <c r="C97" s="325" t="s">
        <v>441</v>
      </c>
      <c r="D97" s="311">
        <f t="shared" si="16"/>
        <v>0</v>
      </c>
      <c r="E97" s="311">
        <f t="shared" si="17"/>
        <v>0</v>
      </c>
      <c r="F97" s="311">
        <f>COUNTIF(JADWAL!$L$1:$L$89,REKAP!C97)</f>
        <v>0</v>
      </c>
      <c r="G97" s="312">
        <f t="shared" si="15"/>
        <v>0</v>
      </c>
      <c r="H97" s="202"/>
    </row>
    <row r="98" spans="1:8">
      <c r="A98" s="308">
        <v>24</v>
      </c>
      <c r="B98" s="309"/>
      <c r="C98" s="311" t="s">
        <v>442</v>
      </c>
      <c r="D98" s="311">
        <f t="shared" si="16"/>
        <v>1</v>
      </c>
      <c r="E98" s="311">
        <f t="shared" si="17"/>
        <v>0</v>
      </c>
      <c r="F98" s="311">
        <f>COUNTIF(JADWAL!$L$1:$L$89,REKAP!C98)</f>
        <v>0</v>
      </c>
      <c r="G98" s="312">
        <f t="shared" si="15"/>
        <v>1</v>
      </c>
      <c r="H98" s="202"/>
    </row>
    <row r="99" spans="1:8">
      <c r="A99" s="308">
        <v>25</v>
      </c>
      <c r="B99" s="309"/>
      <c r="C99" s="311" t="s">
        <v>443</v>
      </c>
      <c r="D99" s="311">
        <f t="shared" si="16"/>
        <v>0</v>
      </c>
      <c r="E99" s="311">
        <f t="shared" si="17"/>
        <v>0</v>
      </c>
      <c r="F99" s="311">
        <f>COUNTIF(JADWAL!$L$1:$L$89,REKAP!C99)</f>
        <v>0</v>
      </c>
      <c r="G99" s="312">
        <f t="shared" si="15"/>
        <v>0</v>
      </c>
      <c r="H99" s="202"/>
    </row>
    <row r="100" spans="1:8">
      <c r="A100" s="308">
        <v>26</v>
      </c>
      <c r="B100" s="309"/>
      <c r="C100" s="311" t="s">
        <v>444</v>
      </c>
      <c r="D100" s="311">
        <f t="shared" si="16"/>
        <v>0</v>
      </c>
      <c r="E100" s="311">
        <f t="shared" si="17"/>
        <v>0</v>
      </c>
      <c r="F100" s="311">
        <f>COUNTIF(JADWAL!$L$1:$L$89,REKAP!C100)</f>
        <v>0</v>
      </c>
      <c r="G100" s="312">
        <f t="shared" si="15"/>
        <v>0</v>
      </c>
      <c r="H100" s="202"/>
    </row>
    <row r="101" spans="1:8">
      <c r="A101" s="308">
        <v>27</v>
      </c>
      <c r="B101" s="309"/>
      <c r="C101" s="311" t="s">
        <v>165</v>
      </c>
      <c r="D101" s="311">
        <f t="shared" si="16"/>
        <v>0</v>
      </c>
      <c r="E101" s="311">
        <f t="shared" si="17"/>
        <v>0</v>
      </c>
      <c r="F101" s="311">
        <f>COUNTIF(JADWAL!$L$1:$L$89,REKAP!C101)</f>
        <v>0</v>
      </c>
      <c r="G101" s="312">
        <f t="shared" si="15"/>
        <v>0</v>
      </c>
      <c r="H101" s="202"/>
    </row>
    <row r="102" spans="1:8">
      <c r="A102" s="308">
        <v>28</v>
      </c>
      <c r="B102" s="309"/>
      <c r="C102" s="325" t="s">
        <v>445</v>
      </c>
      <c r="D102" s="311">
        <f t="shared" si="16"/>
        <v>0</v>
      </c>
      <c r="E102" s="311">
        <f t="shared" si="17"/>
        <v>0</v>
      </c>
      <c r="F102" s="311">
        <f>COUNTIF(JADWAL!$L$1:$L$89,REKAP!C102)</f>
        <v>0</v>
      </c>
      <c r="G102" s="312">
        <f t="shared" si="15"/>
        <v>0</v>
      </c>
      <c r="H102" s="202"/>
    </row>
    <row r="103" spans="1:8">
      <c r="A103" s="308">
        <v>29</v>
      </c>
      <c r="B103" s="309"/>
      <c r="C103" s="325" t="s">
        <v>446</v>
      </c>
      <c r="D103" s="311">
        <f t="shared" si="16"/>
        <v>0</v>
      </c>
      <c r="E103" s="311">
        <f t="shared" si="17"/>
        <v>0</v>
      </c>
      <c r="F103" s="311">
        <f>COUNTIF(JADWAL!$L$1:$L$89,REKAP!C103)</f>
        <v>0</v>
      </c>
      <c r="G103" s="312">
        <f t="shared" si="15"/>
        <v>0</v>
      </c>
      <c r="H103" s="202"/>
    </row>
    <row r="104" spans="1:8">
      <c r="A104" s="308">
        <v>30</v>
      </c>
      <c r="B104" s="309"/>
      <c r="C104" s="242" t="s">
        <v>172</v>
      </c>
      <c r="D104" s="311">
        <f t="shared" si="16"/>
        <v>0</v>
      </c>
      <c r="E104" s="311">
        <f t="shared" si="17"/>
        <v>0</v>
      </c>
      <c r="F104" s="311">
        <f>COUNTIF(JADWAL!$L$1:$L$89,REKAP!C104)</f>
        <v>0</v>
      </c>
      <c r="G104" s="312">
        <f t="shared" si="15"/>
        <v>0</v>
      </c>
      <c r="H104" s="202"/>
    </row>
    <row r="105" spans="1:8">
      <c r="A105" s="308">
        <v>31</v>
      </c>
      <c r="B105" s="309"/>
      <c r="C105" s="325" t="s">
        <v>447</v>
      </c>
      <c r="D105" s="311">
        <f t="shared" si="16"/>
        <v>0</v>
      </c>
      <c r="E105" s="311">
        <f t="shared" si="17"/>
        <v>0</v>
      </c>
      <c r="F105" s="311">
        <f>COUNTIF(JADWAL!$L$1:$L$89,REKAP!C105)</f>
        <v>0</v>
      </c>
      <c r="G105" s="312">
        <f t="shared" si="15"/>
        <v>0</v>
      </c>
      <c r="H105" s="202"/>
    </row>
    <row r="106" spans="1:8">
      <c r="A106" s="308">
        <v>32</v>
      </c>
      <c r="B106" s="309"/>
      <c r="C106" s="325" t="s">
        <v>258</v>
      </c>
      <c r="D106" s="311">
        <f>COUNTIF(DSATU,C106)</f>
        <v>3</v>
      </c>
      <c r="E106" s="311">
        <f t="shared" si="17"/>
        <v>0</v>
      </c>
      <c r="F106" s="311">
        <f>COUNTIF(JADWAL!$L$1:$L$89,REKAP!C106)</f>
        <v>0</v>
      </c>
      <c r="G106" s="312">
        <f t="shared" si="15"/>
        <v>3</v>
      </c>
      <c r="H106" s="202"/>
    </row>
    <row r="107" spans="1:8">
      <c r="A107" s="308">
        <v>33</v>
      </c>
      <c r="B107" s="309"/>
      <c r="C107" s="325" t="s">
        <v>448</v>
      </c>
      <c r="D107" s="311">
        <f t="shared" si="16"/>
        <v>0</v>
      </c>
      <c r="E107" s="311">
        <f t="shared" si="17"/>
        <v>0</v>
      </c>
      <c r="F107" s="311">
        <f>COUNTIF(JADWAL!$L$1:$L$89,REKAP!C107)</f>
        <v>0</v>
      </c>
      <c r="G107" s="312">
        <f t="shared" si="15"/>
        <v>0</v>
      </c>
      <c r="H107" s="202"/>
    </row>
    <row r="108" spans="1:8">
      <c r="A108" s="308">
        <v>34</v>
      </c>
      <c r="B108" s="309"/>
      <c r="C108" s="325" t="s">
        <v>449</v>
      </c>
      <c r="D108" s="311">
        <f t="shared" si="16"/>
        <v>0</v>
      </c>
      <c r="E108" s="311">
        <f t="shared" si="17"/>
        <v>0</v>
      </c>
      <c r="F108" s="311">
        <f>COUNTIF(JADWAL!$L$1:$L$89,REKAP!C108)</f>
        <v>0</v>
      </c>
      <c r="G108" s="312">
        <f t="shared" si="15"/>
        <v>0</v>
      </c>
      <c r="H108" s="202"/>
    </row>
    <row r="109" spans="1:8">
      <c r="A109" s="308">
        <v>35</v>
      </c>
      <c r="B109" s="309"/>
      <c r="C109" s="327" t="s">
        <v>185</v>
      </c>
      <c r="D109" s="311">
        <f t="shared" si="16"/>
        <v>0</v>
      </c>
      <c r="E109" s="311">
        <f t="shared" si="17"/>
        <v>0</v>
      </c>
      <c r="F109" s="311">
        <f>COUNTIF(JADWAL!$L$1:$L$89,REKAP!C109)</f>
        <v>0</v>
      </c>
      <c r="G109" s="312">
        <f t="shared" si="15"/>
        <v>0</v>
      </c>
      <c r="H109" s="202"/>
    </row>
    <row r="110" spans="1:8">
      <c r="A110" s="328">
        <v>36</v>
      </c>
      <c r="B110" s="329"/>
      <c r="C110" s="330" t="s">
        <v>437</v>
      </c>
      <c r="D110" s="331">
        <f t="shared" si="16"/>
        <v>0</v>
      </c>
      <c r="E110" s="331">
        <f t="shared" si="17"/>
        <v>0</v>
      </c>
      <c r="F110" s="331">
        <f>COUNTIF(JADWAL!$L$1:$L$89,REKAP!C110)</f>
        <v>0</v>
      </c>
      <c r="G110" s="332">
        <f t="shared" si="15"/>
        <v>0</v>
      </c>
      <c r="H110" s="202"/>
    </row>
    <row r="111" spans="1:8">
      <c r="H111" s="202"/>
    </row>
    <row r="112" spans="1:8">
      <c r="H112" s="202"/>
    </row>
    <row r="113" spans="7:10">
      <c r="G113" s="303">
        <f>SUM(G1:G112)</f>
        <v>136</v>
      </c>
      <c r="H113" s="202"/>
      <c r="I113" s="333"/>
      <c r="J113" s="334"/>
    </row>
    <row r="114" spans="7:10">
      <c r="H114" s="202"/>
    </row>
  </sheetData>
  <printOptions horizontalCentered="1"/>
  <pageMargins left="0.31388888888888899" right="0.31388888888888899" top="0.196527777777778" bottom="0.31388888888888899" header="0.31388888888888899" footer="0.31388888888888899"/>
  <pageSetup paperSize="256" scale="80" orientation="landscape" horizontalDpi="300" verticalDpi="30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Q91"/>
  <sheetViews>
    <sheetView topLeftCell="A70" zoomScale="70" zoomScaleNormal="70" workbookViewId="0">
      <selection activeCell="D44" sqref="D44"/>
    </sheetView>
  </sheetViews>
  <sheetFormatPr defaultColWidth="9" defaultRowHeight="15"/>
  <cols>
    <col min="1" max="1" width="5" customWidth="1"/>
    <col min="2" max="2" width="11.42578125" style="269" customWidth="1"/>
    <col min="3" max="3" width="6.5703125" style="269" customWidth="1"/>
    <col min="4" max="4" width="47.42578125" customWidth="1"/>
    <col min="5" max="5" width="6.42578125" style="269" customWidth="1"/>
    <col min="6" max="7" width="39.28515625" customWidth="1"/>
    <col min="8" max="8" width="28.85546875" customWidth="1"/>
    <col min="9" max="9" width="6.85546875" style="269" customWidth="1"/>
    <col min="10" max="10" width="14.140625" style="269" customWidth="1"/>
    <col min="11" max="11" width="7.85546875" style="269" customWidth="1"/>
    <col min="12" max="12" width="20" customWidth="1"/>
    <col min="13" max="13" width="2.85546875" customWidth="1"/>
    <col min="14" max="14" width="50.5703125" customWidth="1"/>
    <col min="15" max="15" width="57.140625" customWidth="1"/>
  </cols>
  <sheetData>
    <row r="1" spans="1:17" ht="15" customHeight="1">
      <c r="A1" s="270">
        <v>1</v>
      </c>
      <c r="B1" s="271" t="str">
        <f>MPIS2!J3</f>
        <v>MPI - 2A</v>
      </c>
      <c r="C1" s="272">
        <f>MPIS2!B3</f>
        <v>2</v>
      </c>
      <c r="D1" s="273" t="str">
        <f>MPIS2!C3</f>
        <v>Manajemen Sumber Daya Pendidikan dan Tenaga Kependidikan</v>
      </c>
      <c r="E1" s="272">
        <f>MPIS2!D3</f>
        <v>2</v>
      </c>
      <c r="F1" s="273" t="str">
        <f>MPIS2!F3</f>
        <v>Prof. Dr. H. Babun Suharto, SE., MM.</v>
      </c>
      <c r="G1" s="273" t="str">
        <f>MPIS2!G3</f>
        <v>Dr. H. Sofyan Tsauri, MM.</v>
      </c>
      <c r="H1" s="273"/>
      <c r="I1" s="271" t="str">
        <f>MPIS2!H3</f>
        <v>Selasa</v>
      </c>
      <c r="J1" s="798" t="str">
        <f>MPIS2!I3</f>
        <v>13.30 - 15.30</v>
      </c>
      <c r="K1" s="271" t="str">
        <f>MPIS2!K3</f>
        <v>R16</v>
      </c>
      <c r="L1" s="281"/>
      <c r="N1" t="str">
        <f t="shared" ref="N1" si="0">CONCATENATE(F1,I1,J1)</f>
        <v>Prof. Dr. H. Babun Suharto, SE., MM.Selasa13.30 - 15.30</v>
      </c>
      <c r="O1" t="s">
        <v>496</v>
      </c>
      <c r="P1" t="str">
        <f>F1</f>
        <v>Prof. Dr. H. Babun Suharto, SE., MM.</v>
      </c>
      <c r="Q1" t="str">
        <f>G1</f>
        <v>Dr. H. Sofyan Tsauri, MM.</v>
      </c>
    </row>
    <row r="2" spans="1:17" ht="15" customHeight="1">
      <c r="A2" s="270">
        <v>2</v>
      </c>
      <c r="B2" s="271" t="str">
        <f>MPIS2!J4</f>
        <v>MPI - 2A</v>
      </c>
      <c r="C2" s="272">
        <f>MPIS2!B4</f>
        <v>2</v>
      </c>
      <c r="D2" s="273" t="str">
        <f>MPIS2!C4</f>
        <v>Manajemen Kurikulum dan Pembelajaran</v>
      </c>
      <c r="E2" s="272">
        <f>MPIS2!D4</f>
        <v>3</v>
      </c>
      <c r="F2" s="273" t="str">
        <f>MPIS2!F4</f>
        <v>Prof. Dr. Hj. Titiek Rohanah Hidayati, M.Pd.</v>
      </c>
      <c r="G2" s="273" t="str">
        <f>MPIS2!G4</f>
        <v>Dr. H. Hadi Purnomo, M.Pd.</v>
      </c>
      <c r="H2" s="273"/>
      <c r="I2" s="271" t="str">
        <f>MPIS2!H4</f>
        <v>Selasa</v>
      </c>
      <c r="J2" s="798" t="str">
        <f>MPIS2!I4</f>
        <v>15.45 - 17.45</v>
      </c>
      <c r="K2" s="271" t="str">
        <f>MPIS2!K4</f>
        <v>R16</v>
      </c>
      <c r="L2" s="281"/>
      <c r="N2" t="str">
        <f t="shared" ref="N2:N65" si="1">CONCATENATE(F2,I2,J2)</f>
        <v>Prof. Dr. Hj. Titiek Rohanah Hidayati, M.Pd.Selasa15.45 - 17.45</v>
      </c>
      <c r="O2" t="str">
        <f t="shared" ref="O2:O65" si="2">CONCATENATE(G2,I2,J2)</f>
        <v>Dr. H. Hadi Purnomo, M.Pd.Selasa15.45 - 17.45</v>
      </c>
      <c r="P2" t="str">
        <f t="shared" ref="P2:P65" si="3">F2</f>
        <v>Prof. Dr. Hj. Titiek Rohanah Hidayati, M.Pd.</v>
      </c>
      <c r="Q2" t="str">
        <f t="shared" ref="Q2:Q65" si="4">G2</f>
        <v>Dr. H. Hadi Purnomo, M.Pd.</v>
      </c>
    </row>
    <row r="3" spans="1:17" ht="15" customHeight="1">
      <c r="A3" s="270">
        <v>3</v>
      </c>
      <c r="B3" s="271" t="str">
        <f>MPIS2!J5</f>
        <v>MPI - 2A</v>
      </c>
      <c r="C3" s="272">
        <f>MPIS2!B5</f>
        <v>2</v>
      </c>
      <c r="D3" s="273" t="str">
        <f>MPIS2!C5</f>
        <v>Perilaku Organisasi dan Kepemimpinan Pendidikan</v>
      </c>
      <c r="E3" s="272">
        <f>MPIS2!D5</f>
        <v>3</v>
      </c>
      <c r="F3" s="273" t="str">
        <f>MPIS2!F5</f>
        <v>Dr. H. Suhadi Winoto, M.Pd.</v>
      </c>
      <c r="G3" s="273" t="str">
        <f>MPIS2!G5</f>
        <v>Dr. H. Zainuddin Alhaj Zaini, M.Pd.I.</v>
      </c>
      <c r="H3" s="273"/>
      <c r="I3" s="271" t="str">
        <f>MPIS2!H5</f>
        <v>Rabu</v>
      </c>
      <c r="J3" s="798" t="str">
        <f>MPIS2!I5</f>
        <v>13.30 - 15.30</v>
      </c>
      <c r="K3" s="271" t="str">
        <f>MPIS2!K5</f>
        <v>R16</v>
      </c>
      <c r="L3" s="281"/>
      <c r="N3" t="str">
        <f t="shared" si="1"/>
        <v>Dr. H. Suhadi Winoto, M.Pd.Rabu13.30 - 15.30</v>
      </c>
      <c r="O3" t="str">
        <f t="shared" si="2"/>
        <v>Dr. H. Zainuddin Alhaj Zaini, M.Pd.I.Rabu13.30 - 15.30</v>
      </c>
      <c r="P3" t="str">
        <f t="shared" si="3"/>
        <v>Dr. H. Suhadi Winoto, M.Pd.</v>
      </c>
      <c r="Q3" t="str">
        <f t="shared" si="4"/>
        <v>Dr. H. Zainuddin Alhaj Zaini, M.Pd.I.</v>
      </c>
    </row>
    <row r="4" spans="1:17" ht="15" customHeight="1">
      <c r="A4" s="270">
        <v>4</v>
      </c>
      <c r="B4" s="271" t="str">
        <f>MPIS2!J6</f>
        <v>MPI - 2A</v>
      </c>
      <c r="C4" s="272">
        <f>MPIS2!B6</f>
        <v>2</v>
      </c>
      <c r="D4" s="273" t="str">
        <f>MPIS2!C6</f>
        <v>Studi Hadits</v>
      </c>
      <c r="E4" s="272">
        <f>MPIS2!D6</f>
        <v>3</v>
      </c>
      <c r="F4" s="273" t="str">
        <f>MPIS2!F6</f>
        <v>Prof. Dr. H. Mahjuddin, M.Pd.I.</v>
      </c>
      <c r="G4" s="273" t="str">
        <f>MPIS2!G6</f>
        <v>Dr. H. Aminullah, M.Ag.</v>
      </c>
      <c r="H4" s="273"/>
      <c r="I4" s="271" t="str">
        <f>MPIS2!H6</f>
        <v>Rabu</v>
      </c>
      <c r="J4" s="798" t="str">
        <f>MPIS2!I6</f>
        <v>15.45 - 17.45</v>
      </c>
      <c r="K4" s="271" t="str">
        <f>MPIS2!K6</f>
        <v>R16</v>
      </c>
      <c r="L4" s="281"/>
      <c r="N4" t="str">
        <f t="shared" si="1"/>
        <v>Prof. Dr. H. Mahjuddin, M.Pd.I.Rabu15.45 - 17.45</v>
      </c>
      <c r="O4" t="str">
        <f t="shared" si="2"/>
        <v>Dr. H. Aminullah, M.Ag.Rabu15.45 - 17.45</v>
      </c>
      <c r="P4" t="str">
        <f t="shared" si="3"/>
        <v>Prof. Dr. H. Mahjuddin, M.Pd.I.</v>
      </c>
      <c r="Q4" t="str">
        <f t="shared" si="4"/>
        <v>Dr. H. Aminullah, M.Ag.</v>
      </c>
    </row>
    <row r="5" spans="1:17" ht="15" customHeight="1">
      <c r="A5" s="270">
        <v>5</v>
      </c>
      <c r="B5" s="271" t="str">
        <f>MPIS2!J7</f>
        <v>MPI - 2A</v>
      </c>
      <c r="C5" s="272">
        <f>MPIS2!B7</f>
        <v>2</v>
      </c>
      <c r="D5" s="273" t="str">
        <f>MPIS2!C7</f>
        <v>Analisis Kebijakan Pendidikan Islam</v>
      </c>
      <c r="E5" s="272">
        <f>MPIS2!D7</f>
        <v>3</v>
      </c>
      <c r="F5" s="273" t="str">
        <f>MPIS2!F7</f>
        <v>Prof. Dr. H. Abd. Halim Soebahar, M.A.</v>
      </c>
      <c r="G5" s="273" t="str">
        <f>MPIS2!G7</f>
        <v>Dr. Gunawan, M.Pd.I.</v>
      </c>
      <c r="H5" s="273"/>
      <c r="I5" s="271" t="str">
        <f>MPIS2!H7</f>
        <v>Kamis</v>
      </c>
      <c r="J5" s="798" t="str">
        <f>MPIS2!I7</f>
        <v>13.30 - 15.30</v>
      </c>
      <c r="K5" s="271" t="str">
        <f>MPIS2!K7</f>
        <v>R16</v>
      </c>
      <c r="L5" s="281"/>
      <c r="N5" t="str">
        <f t="shared" si="1"/>
        <v>Prof. Dr. H. Abd. Halim Soebahar, M.A.Kamis13.30 - 15.30</v>
      </c>
      <c r="O5" t="str">
        <f t="shared" si="2"/>
        <v>Dr. Gunawan, M.Pd.I.Kamis13.30 - 15.30</v>
      </c>
      <c r="P5" t="str">
        <f t="shared" si="3"/>
        <v>Prof. Dr. H. Abd. Halim Soebahar, M.A.</v>
      </c>
      <c r="Q5" t="str">
        <f t="shared" si="4"/>
        <v>Dr. Gunawan, M.Pd.I.</v>
      </c>
    </row>
    <row r="6" spans="1:17" ht="15" customHeight="1">
      <c r="A6" s="270">
        <v>6</v>
      </c>
      <c r="B6" s="271" t="str">
        <f>MPIS2!J8</f>
        <v>MPI - 2B</v>
      </c>
      <c r="C6" s="272">
        <f>MPIS2!B8</f>
        <v>2</v>
      </c>
      <c r="D6" s="273" t="str">
        <f>MPIS2!C8</f>
        <v>Manajemen Sumber Daya Pendidikan dan Tenaga Kependidikan</v>
      </c>
      <c r="E6" s="272">
        <f>MPIS2!D8</f>
        <v>3</v>
      </c>
      <c r="F6" s="273" t="str">
        <f>MPIS2!F8</f>
        <v>Prof. Dr. H. Babun Suharto, SE., MM.</v>
      </c>
      <c r="G6" s="273" t="str">
        <f>MPIS2!G8</f>
        <v>Dr. H. Sofyan Tsauri, MM.</v>
      </c>
      <c r="H6" s="273"/>
      <c r="I6" s="271" t="str">
        <f>MPIS2!H8</f>
        <v>Jumat</v>
      </c>
      <c r="J6" s="798" t="str">
        <f>MPIS2!I8</f>
        <v>13.30 - 15.30</v>
      </c>
      <c r="K6" s="271" t="str">
        <f>MPIS2!K8</f>
        <v>R11</v>
      </c>
      <c r="L6" s="281"/>
      <c r="N6" t="str">
        <f t="shared" si="1"/>
        <v>Prof. Dr. H. Babun Suharto, SE., MM.Jumat13.30 - 15.30</v>
      </c>
      <c r="O6" t="str">
        <f t="shared" si="2"/>
        <v>Dr. H. Sofyan Tsauri, MM.Jumat13.30 - 15.30</v>
      </c>
      <c r="P6" t="str">
        <f t="shared" si="3"/>
        <v>Prof. Dr. H. Babun Suharto, SE., MM.</v>
      </c>
      <c r="Q6" t="str">
        <f t="shared" si="4"/>
        <v>Dr. H. Sofyan Tsauri, MM.</v>
      </c>
    </row>
    <row r="7" spans="1:17" ht="15" customHeight="1">
      <c r="A7" s="270">
        <v>7</v>
      </c>
      <c r="B7" s="271" t="str">
        <f>MPIS2!J9</f>
        <v>MPI - 2B</v>
      </c>
      <c r="C7" s="272">
        <f>MPIS2!B9</f>
        <v>2</v>
      </c>
      <c r="D7" s="273" t="str">
        <f>MPIS2!C9</f>
        <v>Studi Hadits</v>
      </c>
      <c r="E7" s="272">
        <f>MPIS2!D9</f>
        <v>2</v>
      </c>
      <c r="F7" s="273" t="str">
        <f>MPIS2!F9</f>
        <v>Prof. Dr. H. Mahjuddin, M.Pd.I.</v>
      </c>
      <c r="G7" s="273" t="str">
        <f>MPIS2!G9</f>
        <v>Prof. Dr. M. Noor Harisuddin, M.Fil.I.</v>
      </c>
      <c r="H7" s="273"/>
      <c r="I7" s="271" t="str">
        <f>MPIS2!H9</f>
        <v>Jumat</v>
      </c>
      <c r="J7" s="798" t="str">
        <f>MPIS2!I9</f>
        <v>15.45 - 17.45</v>
      </c>
      <c r="K7" s="271" t="str">
        <f>MPIS2!K9</f>
        <v>R11</v>
      </c>
      <c r="L7" s="281"/>
      <c r="N7" t="str">
        <f t="shared" si="1"/>
        <v>Prof. Dr. H. Mahjuddin, M.Pd.I.Jumat15.45 - 17.45</v>
      </c>
      <c r="O7" t="str">
        <f t="shared" si="2"/>
        <v>Prof. Dr. M. Noor Harisuddin, M.Fil.I.Jumat15.45 - 17.45</v>
      </c>
      <c r="P7" t="str">
        <f t="shared" si="3"/>
        <v>Prof. Dr. H. Mahjuddin, M.Pd.I.</v>
      </c>
      <c r="Q7" t="str">
        <f t="shared" si="4"/>
        <v>Prof. Dr. M. Noor Harisuddin, M.Fil.I.</v>
      </c>
    </row>
    <row r="8" spans="1:17" ht="15" customHeight="1">
      <c r="A8" s="270">
        <v>8</v>
      </c>
      <c r="B8" s="271" t="str">
        <f>MPIS2!J10</f>
        <v>MPI - 2B</v>
      </c>
      <c r="C8" s="272">
        <f>MPIS2!B10</f>
        <v>2</v>
      </c>
      <c r="D8" s="273" t="str">
        <f>MPIS2!C10</f>
        <v>Perilaku Organisasi dan Kepemimpinan Pendidikan</v>
      </c>
      <c r="E8" s="272">
        <f>MPIS2!D10</f>
        <v>3</v>
      </c>
      <c r="F8" s="273" t="str">
        <f>MPIS2!F10</f>
        <v>Dr. H. Suhadi Winoto, M.Pd.</v>
      </c>
      <c r="G8" s="273" t="str">
        <f>MPIS2!G10</f>
        <v>Dr. H. Zainuddin Alhaj Zaini, M.Pd.I.</v>
      </c>
      <c r="H8" s="273"/>
      <c r="I8" s="271" t="str">
        <f>MPIS2!H10</f>
        <v>Jumat</v>
      </c>
      <c r="J8" s="798" t="str">
        <f>MPIS2!I10</f>
        <v>18.30 - 20.30</v>
      </c>
      <c r="K8" s="271" t="str">
        <f>MPIS2!K10</f>
        <v>R11</v>
      </c>
      <c r="L8" s="281"/>
      <c r="N8" t="str">
        <f t="shared" si="1"/>
        <v>Dr. H. Suhadi Winoto, M.Pd.Jumat18.30 - 20.30</v>
      </c>
      <c r="O8" t="str">
        <f t="shared" si="2"/>
        <v>Dr. H. Zainuddin Alhaj Zaini, M.Pd.I.Jumat18.30 - 20.30</v>
      </c>
      <c r="P8" t="str">
        <f t="shared" si="3"/>
        <v>Dr. H. Suhadi Winoto, M.Pd.</v>
      </c>
      <c r="Q8" t="str">
        <f t="shared" si="4"/>
        <v>Dr. H. Zainuddin Alhaj Zaini, M.Pd.I.</v>
      </c>
    </row>
    <row r="9" spans="1:17" ht="15" customHeight="1">
      <c r="A9" s="270">
        <v>9</v>
      </c>
      <c r="B9" s="271" t="str">
        <f>MPIS2!J11</f>
        <v>MPI - 2B</v>
      </c>
      <c r="C9" s="272">
        <f>MPIS2!B11</f>
        <v>2</v>
      </c>
      <c r="D9" s="273" t="str">
        <f>MPIS2!C11</f>
        <v>Analisis Kebijakan Pendidikan Islam</v>
      </c>
      <c r="E9" s="272">
        <f>MPIS2!D11</f>
        <v>3</v>
      </c>
      <c r="F9" s="273" t="str">
        <f>MPIS2!F11</f>
        <v>Prof. Dr. H. Abd. Halim Soebahar, M.A.</v>
      </c>
      <c r="G9" s="273" t="str">
        <f>MPIS2!G11</f>
        <v>Dr. Gunawan, M.Pd.I.</v>
      </c>
      <c r="H9" s="273"/>
      <c r="I9" s="271" t="str">
        <f>MPIS2!H11</f>
        <v>Sabtu</v>
      </c>
      <c r="J9" s="798" t="str">
        <f>MPIS2!I11</f>
        <v>08.00 - 10.00</v>
      </c>
      <c r="K9" s="271" t="str">
        <f>MPIS2!K11</f>
        <v>R11</v>
      </c>
      <c r="L9" s="281"/>
      <c r="N9" t="str">
        <f t="shared" si="1"/>
        <v>Prof. Dr. H. Abd. Halim Soebahar, M.A.Sabtu08.00 - 10.00</v>
      </c>
      <c r="O9" t="str">
        <f t="shared" si="2"/>
        <v>Dr. Gunawan, M.Pd.I.Sabtu08.00 - 10.00</v>
      </c>
      <c r="P9" t="str">
        <f t="shared" si="3"/>
        <v>Prof. Dr. H. Abd. Halim Soebahar, M.A.</v>
      </c>
      <c r="Q9" t="str">
        <f t="shared" si="4"/>
        <v>Dr. Gunawan, M.Pd.I.</v>
      </c>
    </row>
    <row r="10" spans="1:17" ht="15" customHeight="1">
      <c r="A10" s="270">
        <v>10</v>
      </c>
      <c r="B10" s="271" t="str">
        <f>MPIS2!J12</f>
        <v>MPI - 2B</v>
      </c>
      <c r="C10" s="272">
        <f>MPIS2!B12</f>
        <v>2</v>
      </c>
      <c r="D10" s="273" t="str">
        <f>MPIS2!C12</f>
        <v>Manajemen Kurikulum dan Pembelajaran</v>
      </c>
      <c r="E10" s="272">
        <f>MPIS2!D12</f>
        <v>3</v>
      </c>
      <c r="F10" s="273" t="str">
        <f>MPIS2!F12</f>
        <v>Prof. Dr. Hj. Titiek Rohanah Hidayati, M.Pd.</v>
      </c>
      <c r="G10" s="273" t="str">
        <f>MPIS2!G12</f>
        <v>H. Moch. Imam Machfudi, S.S, M.Pd., Ph.D.</v>
      </c>
      <c r="H10" s="273"/>
      <c r="I10" s="271" t="str">
        <f>MPIS2!H12</f>
        <v>Sabtu</v>
      </c>
      <c r="J10" s="271" t="str">
        <f>MPIS2!I12</f>
        <v>10.00 - 12.00</v>
      </c>
      <c r="K10" s="271" t="str">
        <f>MPIS2!K12</f>
        <v>R11</v>
      </c>
      <c r="L10" s="281"/>
      <c r="N10" t="str">
        <f t="shared" si="1"/>
        <v>Prof. Dr. Hj. Titiek Rohanah Hidayati, M.Pd.Sabtu10.00 - 12.00</v>
      </c>
      <c r="O10" t="str">
        <f t="shared" si="2"/>
        <v>H. Moch. Imam Machfudi, S.S, M.Pd., Ph.D.Sabtu10.00 - 12.00</v>
      </c>
      <c r="P10" t="str">
        <f t="shared" si="3"/>
        <v>Prof. Dr. Hj. Titiek Rohanah Hidayati, M.Pd.</v>
      </c>
      <c r="Q10" t="str">
        <f t="shared" si="4"/>
        <v>H. Moch. Imam Machfudi, S.S, M.Pd., Ph.D.</v>
      </c>
    </row>
    <row r="11" spans="1:17" ht="15" customHeight="1">
      <c r="A11" s="270">
        <v>11</v>
      </c>
      <c r="B11" s="271" t="str">
        <f>MPIS2!J13</f>
        <v>MPI - 2C</v>
      </c>
      <c r="C11" s="272">
        <f>MPIS2!B13</f>
        <v>2</v>
      </c>
      <c r="D11" s="273" t="str">
        <f>MPIS2!C13</f>
        <v>Manajemen Kurikulum dan Pembelajaran</v>
      </c>
      <c r="E11" s="272">
        <f>MPIS2!D13</f>
        <v>3</v>
      </c>
      <c r="F11" s="273" t="str">
        <f>MPIS2!F13</f>
        <v>Dr. Hj. Mukni’ah, M.Pd.I.</v>
      </c>
      <c r="G11" s="273" t="str">
        <f>MPIS2!G13</f>
        <v>Dr. Hj. St. Mislikhah, M.Ag.</v>
      </c>
      <c r="H11" s="273"/>
      <c r="I11" s="271" t="str">
        <f>MPIS2!H13</f>
        <v>Jumat</v>
      </c>
      <c r="J11" s="798" t="str">
        <f>MPIS2!I13</f>
        <v>13.30 - 15.30</v>
      </c>
      <c r="K11" s="271" t="str">
        <f>MPIS2!K13</f>
        <v>R12</v>
      </c>
      <c r="L11" s="281"/>
      <c r="N11" t="str">
        <f t="shared" si="1"/>
        <v>Dr. Hj. Mukni’ah, M.Pd.I.Jumat13.30 - 15.30</v>
      </c>
      <c r="O11" t="str">
        <f t="shared" si="2"/>
        <v>Dr. Hj. St. Mislikhah, M.Ag.Jumat13.30 - 15.30</v>
      </c>
      <c r="P11" t="str">
        <f t="shared" si="3"/>
        <v>Dr. Hj. Mukni’ah, M.Pd.I.</v>
      </c>
      <c r="Q11" t="str">
        <f t="shared" si="4"/>
        <v>Dr. Hj. St. Mislikhah, M.Ag.</v>
      </c>
    </row>
    <row r="12" spans="1:17" ht="15" customHeight="1">
      <c r="A12" s="270">
        <v>12</v>
      </c>
      <c r="B12" s="271" t="str">
        <f>MPIS2!J14</f>
        <v>MPI - 2C</v>
      </c>
      <c r="C12" s="272">
        <f>MPIS2!B14</f>
        <v>2</v>
      </c>
      <c r="D12" s="273" t="str">
        <f>MPIS2!C14</f>
        <v>Analisis Kebijakan Pendidikan Islam</v>
      </c>
      <c r="E12" s="272">
        <f>MPIS2!D14</f>
        <v>3</v>
      </c>
      <c r="F12" s="273" t="str">
        <f>MPIS2!F14</f>
        <v>Dr. Hj. St. Rodliyah, M.Pd.</v>
      </c>
      <c r="G12" s="273" t="str">
        <f>MPIS2!G14</f>
        <v>Dr. H. Abd. Muis, M.M.</v>
      </c>
      <c r="H12" s="273"/>
      <c r="I12" s="271" t="str">
        <f>MPIS2!H14</f>
        <v>Jumat</v>
      </c>
      <c r="J12" s="798" t="str">
        <f>MPIS2!I14</f>
        <v>15.45 - 17.45</v>
      </c>
      <c r="K12" s="271" t="str">
        <f>MPIS2!K14</f>
        <v>R12</v>
      </c>
      <c r="L12" s="281"/>
      <c r="N12" t="str">
        <f t="shared" si="1"/>
        <v>Dr. Hj. St. Rodliyah, M.Pd.Jumat15.45 - 17.45</v>
      </c>
      <c r="O12" t="str">
        <f t="shared" si="2"/>
        <v>Dr. H. Abd. Muis, M.M.Jumat15.45 - 17.45</v>
      </c>
      <c r="P12" t="str">
        <f t="shared" si="3"/>
        <v>Dr. Hj. St. Rodliyah, M.Pd.</v>
      </c>
      <c r="Q12" t="str">
        <f t="shared" si="4"/>
        <v>Dr. H. Abd. Muis, M.M.</v>
      </c>
    </row>
    <row r="13" spans="1:17" ht="15" customHeight="1">
      <c r="A13" s="270">
        <v>13</v>
      </c>
      <c r="B13" s="271" t="str">
        <f>MPIS2!J15</f>
        <v>MPI - 2C</v>
      </c>
      <c r="C13" s="272">
        <f>MPIS2!B15</f>
        <v>2</v>
      </c>
      <c r="D13" s="273" t="str">
        <f>MPIS2!C15</f>
        <v>Manajemen Sumber Daya Pendidikan dan Tenaga Kependidikan</v>
      </c>
      <c r="E13" s="272">
        <f>MPIS2!D15</f>
        <v>3</v>
      </c>
      <c r="F13" s="273" t="str">
        <f>MPIS2!F15</f>
        <v>Dr. H. Sofyan Tsauri, MM.</v>
      </c>
      <c r="G13" s="273" t="str">
        <f>MPIS2!G15</f>
        <v>Dr. Khotibul Umam, M.A.</v>
      </c>
      <c r="H13" s="273"/>
      <c r="I13" s="271" t="str">
        <f>MPIS2!H15</f>
        <v>Jumat</v>
      </c>
      <c r="J13" s="798" t="str">
        <f>MPIS2!I15</f>
        <v>18.30 - 20.30</v>
      </c>
      <c r="K13" s="271" t="str">
        <f>MPIS2!K15</f>
        <v>R12</v>
      </c>
      <c r="L13" s="281"/>
      <c r="N13" t="str">
        <f t="shared" si="1"/>
        <v>Dr. H. Sofyan Tsauri, MM.Jumat18.30 - 20.30</v>
      </c>
      <c r="O13" t="str">
        <f t="shared" si="2"/>
        <v>Dr. Khotibul Umam, M.A.Jumat18.30 - 20.30</v>
      </c>
      <c r="P13" t="str">
        <f t="shared" si="3"/>
        <v>Dr. H. Sofyan Tsauri, MM.</v>
      </c>
      <c r="Q13" t="str">
        <f t="shared" si="4"/>
        <v>Dr. Khotibul Umam, M.A.</v>
      </c>
    </row>
    <row r="14" spans="1:17" ht="15" customHeight="1">
      <c r="A14" s="270">
        <v>14</v>
      </c>
      <c r="B14" s="271" t="str">
        <f>MPIS2!J16</f>
        <v>MPI - 2C</v>
      </c>
      <c r="C14" s="272">
        <f>MPIS2!B16</f>
        <v>2</v>
      </c>
      <c r="D14" s="273" t="str">
        <f>MPIS2!C16</f>
        <v>Perilaku Organisasi dan Kepemimpinan Pendidikan</v>
      </c>
      <c r="E14" s="272">
        <f>MPIS2!D16</f>
        <v>3</v>
      </c>
      <c r="F14" s="273" t="str">
        <f>MPIS2!F16</f>
        <v>Prof. Dr. H. Moh. Khusnuridlo, M.Pd.</v>
      </c>
      <c r="G14" s="273" t="str">
        <f>MPIS2!G16</f>
        <v>Dr. H. Hepni, S.Ag., MM.</v>
      </c>
      <c r="H14" s="273"/>
      <c r="I14" s="271" t="str">
        <f>MPIS2!H16</f>
        <v>Sabtu</v>
      </c>
      <c r="J14" s="798" t="str">
        <f>MPIS2!I16</f>
        <v>08.00 - 10.00</v>
      </c>
      <c r="K14" s="271" t="str">
        <f>MPIS2!K16</f>
        <v>R12</v>
      </c>
      <c r="L14" s="281"/>
      <c r="N14" t="str">
        <f t="shared" si="1"/>
        <v>Prof. Dr. H. Moh. Khusnuridlo, M.Pd.Sabtu08.00 - 10.00</v>
      </c>
      <c r="O14" t="str">
        <f t="shared" si="2"/>
        <v>Dr. H. Hepni, S.Ag., MM.Sabtu08.00 - 10.00</v>
      </c>
      <c r="P14" t="str">
        <f t="shared" si="3"/>
        <v>Prof. Dr. H. Moh. Khusnuridlo, M.Pd.</v>
      </c>
      <c r="Q14" t="str">
        <f t="shared" si="4"/>
        <v>Dr. H. Hepni, S.Ag., MM.</v>
      </c>
    </row>
    <row r="15" spans="1:17" ht="15" customHeight="1">
      <c r="A15" s="270">
        <v>15</v>
      </c>
      <c r="B15" s="271" t="str">
        <f>MPIS2!J17</f>
        <v>MPI - 2C</v>
      </c>
      <c r="C15" s="272">
        <f>MPIS2!B17</f>
        <v>2</v>
      </c>
      <c r="D15" s="273" t="str">
        <f>MPIS2!C17</f>
        <v>Studi Hadits</v>
      </c>
      <c r="E15" s="272">
        <f>MPIS2!D17</f>
        <v>2</v>
      </c>
      <c r="F15" s="273" t="str">
        <f>MPIS2!F17</f>
        <v>Dr. H. Aminullah, M.Ag.</v>
      </c>
      <c r="G15" s="273" t="str">
        <f>MPIS2!G17</f>
        <v>Dr. Uun Yusufa, MA.</v>
      </c>
      <c r="H15" s="273"/>
      <c r="I15" s="271" t="str">
        <f>MPIS2!H17</f>
        <v>Sabtu</v>
      </c>
      <c r="J15" s="271" t="str">
        <f>MPIS2!I17</f>
        <v>10.00 - 12.00</v>
      </c>
      <c r="K15" s="271" t="str">
        <f>MPIS2!K17</f>
        <v>R12</v>
      </c>
      <c r="L15" s="281"/>
      <c r="N15" t="str">
        <f t="shared" si="1"/>
        <v>Dr. H. Aminullah, M.Ag.Sabtu10.00 - 12.00</v>
      </c>
      <c r="O15" t="str">
        <f t="shared" si="2"/>
        <v>Dr. Uun Yusufa, MA.Sabtu10.00 - 12.00</v>
      </c>
      <c r="P15" t="str">
        <f t="shared" si="3"/>
        <v>Dr. H. Aminullah, M.Ag.</v>
      </c>
      <c r="Q15" t="str">
        <f t="shared" si="4"/>
        <v>Dr. Uun Yusufa, MA.</v>
      </c>
    </row>
    <row r="16" spans="1:17" ht="15" customHeight="1">
      <c r="A16" s="270">
        <v>16</v>
      </c>
      <c r="B16" s="271" t="str">
        <f>MPIS2!J18</f>
        <v>MPI - 2A</v>
      </c>
      <c r="C16" s="272">
        <f>MPIS2!B18</f>
        <v>4</v>
      </c>
      <c r="D16" s="273" t="str">
        <f>MPIS2!C18</f>
        <v>TESIS</v>
      </c>
      <c r="E16" s="272">
        <f>MPIS2!D18</f>
        <v>6</v>
      </c>
      <c r="F16" s="273" t="str">
        <f>MPIS2!F18</f>
        <v>Kaprodi</v>
      </c>
      <c r="G16" s="273" t="str">
        <f>MPIS2!G18</f>
        <v>Kaprodi</v>
      </c>
      <c r="H16" s="273"/>
      <c r="I16" s="271" t="str">
        <f>MPIS2!H18</f>
        <v>Kamis</v>
      </c>
      <c r="J16" s="271" t="str">
        <f>MPIS2!I18</f>
        <v>15.45 - 17.45</v>
      </c>
      <c r="K16" s="271" t="str">
        <f>MPIS2!K18</f>
        <v>R12</v>
      </c>
      <c r="L16" s="281"/>
      <c r="N16" t="str">
        <f t="shared" si="1"/>
        <v>KaprodiKamis15.45 - 17.45</v>
      </c>
      <c r="O16" t="str">
        <f t="shared" si="2"/>
        <v>KaprodiKamis15.45 - 17.45</v>
      </c>
      <c r="P16" t="str">
        <f t="shared" si="3"/>
        <v>Kaprodi</v>
      </c>
      <c r="Q16" t="str">
        <f t="shared" si="4"/>
        <v>Kaprodi</v>
      </c>
    </row>
    <row r="17" spans="1:17" ht="15" customHeight="1">
      <c r="A17" s="270">
        <v>17</v>
      </c>
      <c r="B17" s="271" t="str">
        <f>MPIS2!J19</f>
        <v>MPI - 2B</v>
      </c>
      <c r="C17" s="272">
        <f>MPIS2!B19</f>
        <v>4</v>
      </c>
      <c r="D17" s="273" t="str">
        <f>MPIS2!C19</f>
        <v>TESIS</v>
      </c>
      <c r="E17" s="272">
        <f>MPIS2!D19</f>
        <v>6</v>
      </c>
      <c r="F17" s="273" t="str">
        <f>MPIS2!F19</f>
        <v>Kaprodi</v>
      </c>
      <c r="G17" s="273" t="str">
        <f>MPIS2!G19</f>
        <v>Kaprodi</v>
      </c>
      <c r="H17" s="273"/>
      <c r="I17" s="271" t="str">
        <f>MPIS2!H19</f>
        <v>Sabtu</v>
      </c>
      <c r="J17" s="271" t="str">
        <f>MPIS2!I19</f>
        <v>13.00 - 15.00</v>
      </c>
      <c r="K17" s="271" t="str">
        <f>MPIS2!K19</f>
        <v>R11</v>
      </c>
      <c r="L17" s="281"/>
      <c r="N17" t="str">
        <f t="shared" si="1"/>
        <v>KaprodiSabtu13.00 - 15.00</v>
      </c>
      <c r="O17" t="str">
        <f t="shared" si="2"/>
        <v>KaprodiSabtu13.00 - 15.00</v>
      </c>
      <c r="P17" t="str">
        <f t="shared" si="3"/>
        <v>Kaprodi</v>
      </c>
      <c r="Q17" t="str">
        <f t="shared" si="4"/>
        <v>Kaprodi</v>
      </c>
    </row>
    <row r="18" spans="1:17" ht="15" customHeight="1">
      <c r="A18" s="270">
        <v>18</v>
      </c>
      <c r="B18" s="271" t="str">
        <f>MPIS2!J20</f>
        <v>MPI - 2C</v>
      </c>
      <c r="C18" s="272">
        <f>MPIS2!B20</f>
        <v>4</v>
      </c>
      <c r="D18" s="273" t="str">
        <f>MPIS2!C20</f>
        <v>TESIS</v>
      </c>
      <c r="E18" s="272">
        <f>MPIS2!D20</f>
        <v>6</v>
      </c>
      <c r="F18" s="273" t="str">
        <f>MPIS2!F20</f>
        <v>Kaprodi</v>
      </c>
      <c r="G18" s="273" t="str">
        <f>MPIS2!G20</f>
        <v>Kaprodi</v>
      </c>
      <c r="H18" s="273"/>
      <c r="I18" s="271" t="str">
        <f>MPIS2!H20</f>
        <v>Sabtu</v>
      </c>
      <c r="J18" s="271" t="str">
        <f>MPIS2!I20</f>
        <v>13.00 - 15.00</v>
      </c>
      <c r="K18" s="271" t="str">
        <f>MPIS2!K20</f>
        <v>R12</v>
      </c>
      <c r="L18" s="281"/>
      <c r="N18" t="str">
        <f t="shared" si="1"/>
        <v>KaprodiSabtu13.00 - 15.00</v>
      </c>
      <c r="O18" t="str">
        <f t="shared" si="2"/>
        <v>KaprodiSabtu13.00 - 15.00</v>
      </c>
      <c r="P18" t="str">
        <f t="shared" si="3"/>
        <v>Kaprodi</v>
      </c>
      <c r="Q18" t="str">
        <f t="shared" si="4"/>
        <v>Kaprodi</v>
      </c>
    </row>
    <row r="19" spans="1:17" ht="15" customHeight="1">
      <c r="A19" s="270">
        <v>19</v>
      </c>
      <c r="B19" s="274" t="str">
        <f>PAI!J3</f>
        <v>PAI - 2A</v>
      </c>
      <c r="C19" s="274">
        <f>PAI!B3</f>
        <v>2</v>
      </c>
      <c r="D19" s="275" t="str">
        <f>PAI!C3</f>
        <v>Studi Mandiri</v>
      </c>
      <c r="E19" s="274">
        <f>PAI!D3</f>
        <v>3</v>
      </c>
      <c r="F19" s="275" t="str">
        <f>PAI!F3</f>
        <v>Dr. Mashudi, M.Pd.</v>
      </c>
      <c r="G19" s="275" t="str">
        <f>PAI!G3</f>
        <v>Prof. Dr. H. Miftah Arifin, M.Ag.</v>
      </c>
      <c r="H19" s="275"/>
      <c r="I19" s="282" t="str">
        <f>PAI!H3</f>
        <v>Selasa</v>
      </c>
      <c r="J19" s="799" t="str">
        <f>PAI!I3</f>
        <v>13:30 - 15:30</v>
      </c>
      <c r="K19" s="282" t="str">
        <f>PAI!K3</f>
        <v>R15</v>
      </c>
      <c r="L19" s="283"/>
      <c r="N19" t="str">
        <f t="shared" si="1"/>
        <v>Dr. Mashudi, M.Pd.Selasa13:30 - 15:30</v>
      </c>
      <c r="O19" t="str">
        <f t="shared" si="2"/>
        <v>Prof. Dr. H. Miftah Arifin, M.Ag.Selasa13:30 - 15:30</v>
      </c>
      <c r="P19" t="str">
        <f t="shared" si="3"/>
        <v>Dr. Mashudi, M.Pd.</v>
      </c>
      <c r="Q19" t="str">
        <f t="shared" si="4"/>
        <v>Prof. Dr. H. Miftah Arifin, M.Ag.</v>
      </c>
    </row>
    <row r="20" spans="1:17" ht="15" customHeight="1">
      <c r="A20" s="270">
        <v>20</v>
      </c>
      <c r="B20" s="274" t="str">
        <f>PAI!J4</f>
        <v>PAI - 2B</v>
      </c>
      <c r="C20" s="274">
        <f>PAI!B4</f>
        <v>2</v>
      </c>
      <c r="D20" s="275" t="str">
        <f>PAI!C4</f>
        <v>Studi Hadits</v>
      </c>
      <c r="E20" s="274">
        <f>PAI!D4</f>
        <v>6</v>
      </c>
      <c r="F20" s="275" t="str">
        <f>PAI!F4</f>
        <v>Dr. H. Aminullah, M.Ag.</v>
      </c>
      <c r="G20" s="275" t="str">
        <f>PAI!G4</f>
        <v>Dr. H. Kasman, M.Fil.I.</v>
      </c>
      <c r="H20" s="275"/>
      <c r="I20" s="282" t="str">
        <f>PAI!H4</f>
        <v>Sabtu</v>
      </c>
      <c r="J20" s="282" t="str">
        <f>PAI!I4</f>
        <v>15.15 - 17.15</v>
      </c>
      <c r="K20" s="282" t="str">
        <f>PAI!K4</f>
        <v>R14</v>
      </c>
      <c r="L20" s="283"/>
      <c r="N20" t="str">
        <f t="shared" si="1"/>
        <v>Dr. H. Aminullah, M.Ag.Sabtu15.15 - 17.15</v>
      </c>
      <c r="O20" t="str">
        <f t="shared" si="2"/>
        <v>Dr. H. Kasman, M.Fil.I.Sabtu15.15 - 17.15</v>
      </c>
      <c r="P20" t="str">
        <f t="shared" si="3"/>
        <v>Dr. H. Aminullah, M.Ag.</v>
      </c>
      <c r="Q20" t="str">
        <f t="shared" si="4"/>
        <v>Dr. H. Kasman, M.Fil.I.</v>
      </c>
    </row>
    <row r="21" spans="1:17" ht="15" customHeight="1">
      <c r="A21" s="270">
        <v>21</v>
      </c>
      <c r="B21" s="274" t="str">
        <f>PAI!J5</f>
        <v>PAI - 2A</v>
      </c>
      <c r="C21" s="274">
        <f>PAI!B5</f>
        <v>2</v>
      </c>
      <c r="D21" s="275" t="str">
        <f>PAI!C5</f>
        <v>Pengembangan Kurikulum PAI</v>
      </c>
      <c r="E21" s="274">
        <f>PAI!D5</f>
        <v>3</v>
      </c>
      <c r="F21" s="275" t="str">
        <f>PAI!F5</f>
        <v>Prof. Dr. Hj. Titiek Rohanah Hidayati, M.Pd.</v>
      </c>
      <c r="G21" s="275" t="str">
        <f>PAI!G5</f>
        <v>Dr. Hj. Mukni’ah, M.Pd.I.</v>
      </c>
      <c r="H21" s="275"/>
      <c r="I21" s="282" t="str">
        <f>PAI!H5</f>
        <v>Rabu</v>
      </c>
      <c r="J21" s="799" t="str">
        <f>PAI!I5</f>
        <v>13:30 - 15:30</v>
      </c>
      <c r="K21" s="282" t="str">
        <f>PAI!K5</f>
        <v>R15</v>
      </c>
      <c r="L21" s="283"/>
      <c r="N21" t="str">
        <f t="shared" si="1"/>
        <v>Prof. Dr. Hj. Titiek Rohanah Hidayati, M.Pd.Rabu13:30 - 15:30</v>
      </c>
      <c r="O21" t="str">
        <f t="shared" si="2"/>
        <v>Dr. Hj. Mukni’ah, M.Pd.I.Rabu13:30 - 15:30</v>
      </c>
      <c r="P21" t="str">
        <f t="shared" si="3"/>
        <v>Prof. Dr. Hj. Titiek Rohanah Hidayati, M.Pd.</v>
      </c>
      <c r="Q21" t="str">
        <f t="shared" si="4"/>
        <v>Dr. Hj. Mukni’ah, M.Pd.I.</v>
      </c>
    </row>
    <row r="22" spans="1:17" ht="15" customHeight="1">
      <c r="A22" s="270">
        <v>22</v>
      </c>
      <c r="B22" s="274" t="str">
        <f>PAI!J6</f>
        <v>PAI - 2A</v>
      </c>
      <c r="C22" s="274">
        <f>PAI!B6</f>
        <v>2</v>
      </c>
      <c r="D22" s="275" t="str">
        <f>PAI!C6</f>
        <v>Pengembangan Sumber Belajar dan Media Pembelajaran PAI</v>
      </c>
      <c r="E22" s="274">
        <f>PAI!D6</f>
        <v>3</v>
      </c>
      <c r="F22" s="275" t="str">
        <f>PAI!F6</f>
        <v>Dr. Mashudi, M.Pd.</v>
      </c>
      <c r="G22" s="275" t="str">
        <f>PAI!G6</f>
        <v>Dr. H. Moh. Sahlan, M.Ag.</v>
      </c>
      <c r="H22" s="275"/>
      <c r="I22" s="282" t="str">
        <f>PAI!H6</f>
        <v>Rabu</v>
      </c>
      <c r="J22" s="799" t="str">
        <f>PAI!I6</f>
        <v>15:45 - 17:45</v>
      </c>
      <c r="K22" s="282" t="str">
        <f>PAI!K6</f>
        <v>R15</v>
      </c>
      <c r="L22" s="283"/>
      <c r="N22" t="str">
        <f t="shared" si="1"/>
        <v>Dr. Mashudi, M.Pd.Rabu15:45 - 17:45</v>
      </c>
      <c r="O22" t="str">
        <f t="shared" si="2"/>
        <v>Dr. H. Moh. Sahlan, M.Ag.Rabu15:45 - 17:45</v>
      </c>
      <c r="P22" t="str">
        <f t="shared" si="3"/>
        <v>Dr. Mashudi, M.Pd.</v>
      </c>
      <c r="Q22" t="str">
        <f t="shared" si="4"/>
        <v>Dr. H. Moh. Sahlan, M.Ag.</v>
      </c>
    </row>
    <row r="23" spans="1:17" ht="15" customHeight="1">
      <c r="A23" s="270">
        <v>23</v>
      </c>
      <c r="B23" s="274" t="str">
        <f>PAI!J7</f>
        <v>PAI - 2A</v>
      </c>
      <c r="C23" s="274">
        <f>PAI!B7</f>
        <v>2</v>
      </c>
      <c r="D23" s="275" t="str">
        <f>PAI!C7</f>
        <v>Kepemimpinan Pendidikan Islam</v>
      </c>
      <c r="E23" s="274">
        <f>PAI!D7</f>
        <v>3</v>
      </c>
      <c r="F23" s="275" t="str">
        <f>PAI!F7</f>
        <v>Prof. Dr. H. Moh. Khusnuridlo, M.Pd.</v>
      </c>
      <c r="G23" s="275" t="str">
        <f>PAI!G7</f>
        <v>Dr. H. Abd. Muis, M.M.</v>
      </c>
      <c r="H23" s="275"/>
      <c r="I23" s="282" t="str">
        <f>PAI!H7</f>
        <v>Kamis</v>
      </c>
      <c r="J23" s="799" t="str">
        <f>PAI!I7</f>
        <v>13:30 - 15:30</v>
      </c>
      <c r="K23" s="282" t="str">
        <f>PAI!K7</f>
        <v>R15</v>
      </c>
      <c r="L23" s="283"/>
      <c r="N23" t="str">
        <f t="shared" si="1"/>
        <v>Prof. Dr. H. Moh. Khusnuridlo, M.Pd.Kamis13:30 - 15:30</v>
      </c>
      <c r="O23" t="str">
        <f t="shared" si="2"/>
        <v>Dr. H. Abd. Muis, M.M.Kamis13:30 - 15:30</v>
      </c>
      <c r="P23" t="str">
        <f t="shared" si="3"/>
        <v>Prof. Dr. H. Moh. Khusnuridlo, M.Pd.</v>
      </c>
      <c r="Q23" t="str">
        <f t="shared" si="4"/>
        <v>Dr. H. Abd. Muis, M.M.</v>
      </c>
    </row>
    <row r="24" spans="1:17" ht="15" customHeight="1">
      <c r="A24" s="270">
        <v>24</v>
      </c>
      <c r="B24" s="274" t="str">
        <f>PAI!J8</f>
        <v>PAI - 2A</v>
      </c>
      <c r="C24" s="274">
        <f>PAI!B8</f>
        <v>2</v>
      </c>
      <c r="D24" s="275" t="str">
        <f>PAI!C8</f>
        <v>Metodologi Penelitian Pendidikan Agama Islam</v>
      </c>
      <c r="E24" s="274">
        <f>PAI!D8</f>
        <v>3</v>
      </c>
      <c r="F24" s="275" t="str">
        <f>PAI!F8</f>
        <v>Dr. H. Ubaidillah, M.Ag.</v>
      </c>
      <c r="G24" s="275" t="str">
        <f>PAI!G8</f>
        <v>Dr. M. Khusna Amal, S.Ag., Msi.</v>
      </c>
      <c r="H24" s="275"/>
      <c r="I24" s="282" t="str">
        <f>PAI!H8</f>
        <v>Kamis</v>
      </c>
      <c r="J24" s="799" t="str">
        <f>PAI!I8</f>
        <v>15:45 - 17:45</v>
      </c>
      <c r="K24" s="282" t="str">
        <f>PAI!K8</f>
        <v>R15</v>
      </c>
      <c r="L24" s="283"/>
      <c r="N24" t="str">
        <f t="shared" si="1"/>
        <v>Dr. H. Ubaidillah, M.Ag.Kamis15:45 - 17:45</v>
      </c>
      <c r="O24" t="str">
        <f t="shared" si="2"/>
        <v>Dr. M. Khusna Amal, S.Ag., Msi.Kamis15:45 - 17:45</v>
      </c>
      <c r="P24" t="str">
        <f t="shared" si="3"/>
        <v>Dr. H. Ubaidillah, M.Ag.</v>
      </c>
      <c r="Q24" t="str">
        <f t="shared" si="4"/>
        <v>Dr. M. Khusna Amal, S.Ag., Msi.</v>
      </c>
    </row>
    <row r="25" spans="1:17" ht="15" customHeight="1">
      <c r="A25" s="270">
        <v>25</v>
      </c>
      <c r="B25" s="274" t="str">
        <f>PAI!J9</f>
        <v>PAI - 2A</v>
      </c>
      <c r="C25" s="274">
        <f>PAI!B9</f>
        <v>2</v>
      </c>
      <c r="D25" s="275" t="str">
        <f>PAI!C9</f>
        <v>Studi Hadits</v>
      </c>
      <c r="E25" s="274">
        <f>PAI!D9</f>
        <v>6</v>
      </c>
      <c r="F25" s="275" t="str">
        <f>PAI!F9</f>
        <v>Dr. H. Kasman, M.Fil.I.</v>
      </c>
      <c r="G25" s="275" t="str">
        <f>PAI!G9</f>
        <v>Dr. H. Aminullah, M.Ag.</v>
      </c>
      <c r="H25" s="275"/>
      <c r="I25" s="282" t="str">
        <f>PAI!H9</f>
        <v>Kamis</v>
      </c>
      <c r="J25" s="282" t="str">
        <f>PAI!I9</f>
        <v>18.30 - 20.30</v>
      </c>
      <c r="K25" s="282" t="str">
        <f>PAI!K9</f>
        <v>R15</v>
      </c>
      <c r="L25" s="283"/>
      <c r="N25" t="str">
        <f t="shared" si="1"/>
        <v>Dr. H. Kasman, M.Fil.I.Kamis18.30 - 20.30</v>
      </c>
      <c r="O25" t="str">
        <f t="shared" si="2"/>
        <v>Dr. H. Aminullah, M.Ag.Kamis18.30 - 20.30</v>
      </c>
      <c r="P25" t="str">
        <f t="shared" si="3"/>
        <v>Dr. H. Kasman, M.Fil.I.</v>
      </c>
      <c r="Q25" t="str">
        <f t="shared" si="4"/>
        <v>Dr. H. Aminullah, M.Ag.</v>
      </c>
    </row>
    <row r="26" spans="1:17" ht="15" customHeight="1">
      <c r="A26" s="270">
        <v>26</v>
      </c>
      <c r="B26" s="274" t="str">
        <f>PAI!J10</f>
        <v>PAI - 2B</v>
      </c>
      <c r="C26" s="274">
        <f>PAI!B10</f>
        <v>2</v>
      </c>
      <c r="D26" s="275" t="str">
        <f>PAI!C10</f>
        <v>Pengembangan Sumber Belajar dan Media Pembelajaran PAI</v>
      </c>
      <c r="E26" s="274">
        <f>PAI!D10</f>
        <v>3</v>
      </c>
      <c r="F26" s="275" t="str">
        <f>PAI!F10</f>
        <v>Dr. Mashudi, M.Pd.</v>
      </c>
      <c r="G26" s="275" t="str">
        <f>PAI!G10</f>
        <v>Dr. H. Moh. Sahlan, M.Ag.</v>
      </c>
      <c r="H26" s="275"/>
      <c r="I26" s="282" t="str">
        <f>PAI!H10</f>
        <v>Jumat</v>
      </c>
      <c r="J26" s="799" t="str">
        <f>PAI!I10</f>
        <v>15:45 - 17:45</v>
      </c>
      <c r="K26" s="282" t="str">
        <f>PAI!K10</f>
        <v>R14</v>
      </c>
      <c r="L26" s="283"/>
      <c r="N26" t="str">
        <f t="shared" si="1"/>
        <v>Dr. Mashudi, M.Pd.Jumat15:45 - 17:45</v>
      </c>
      <c r="O26" t="str">
        <f t="shared" si="2"/>
        <v>Dr. H. Moh. Sahlan, M.Ag.Jumat15:45 - 17:45</v>
      </c>
      <c r="P26" t="str">
        <f t="shared" si="3"/>
        <v>Dr. Mashudi, M.Pd.</v>
      </c>
      <c r="Q26" t="str">
        <f t="shared" si="4"/>
        <v>Dr. H. Moh. Sahlan, M.Ag.</v>
      </c>
    </row>
    <row r="27" spans="1:17" ht="15" customHeight="1">
      <c r="A27" s="270">
        <v>27</v>
      </c>
      <c r="B27" s="274" t="str">
        <f>PAI!J11</f>
        <v>PAI - 2B</v>
      </c>
      <c r="C27" s="274">
        <f>PAI!B11</f>
        <v>2</v>
      </c>
      <c r="D27" s="275" t="str">
        <f>PAI!C11</f>
        <v>Metodologi Penelitian Pendidikan Agama Islam</v>
      </c>
      <c r="E27" s="274">
        <f>PAI!D11</f>
        <v>3</v>
      </c>
      <c r="F27" s="275" t="str">
        <f>PAI!F11</f>
        <v>Dr. M. Khusna Amal, S.Ag., Msi.</v>
      </c>
      <c r="G27" s="275" t="str">
        <f>PAI!G11</f>
        <v>Dr. H. Ubaidillah, M.Ag.</v>
      </c>
      <c r="H27" s="275"/>
      <c r="I27" s="282" t="str">
        <f>PAI!H11</f>
        <v>Jumat</v>
      </c>
      <c r="J27" s="799" t="str">
        <f>PAI!I11</f>
        <v>18:30 - 20:30</v>
      </c>
      <c r="K27" s="282" t="str">
        <f>PAI!K11</f>
        <v>R14</v>
      </c>
      <c r="L27" s="283"/>
      <c r="N27" t="str">
        <f t="shared" si="1"/>
        <v>Dr. M. Khusna Amal, S.Ag., Msi.Jumat18:30 - 20:30</v>
      </c>
      <c r="O27" t="str">
        <f t="shared" si="2"/>
        <v>Dr. H. Ubaidillah, M.Ag.Jumat18:30 - 20:30</v>
      </c>
      <c r="P27" t="str">
        <f t="shared" si="3"/>
        <v>Dr. M. Khusna Amal, S.Ag., Msi.</v>
      </c>
      <c r="Q27" t="str">
        <f t="shared" si="4"/>
        <v>Dr. H. Ubaidillah, M.Ag.</v>
      </c>
    </row>
    <row r="28" spans="1:17" ht="15" customHeight="1">
      <c r="A28" s="270">
        <v>28</v>
      </c>
      <c r="B28" s="274" t="str">
        <f>PAI!J12</f>
        <v>PAI - 2B</v>
      </c>
      <c r="C28" s="274">
        <f>PAI!B12</f>
        <v>2</v>
      </c>
      <c r="D28" s="275" t="str">
        <f>PAI!C12</f>
        <v>Studi Mandiri</v>
      </c>
      <c r="E28" s="274">
        <f>PAI!D12</f>
        <v>3</v>
      </c>
      <c r="F28" s="275" t="str">
        <f>PAI!F12</f>
        <v>Dr. Mashudi, M.Pd.</v>
      </c>
      <c r="G28" s="275" t="str">
        <f>PAI!G12</f>
        <v>Dr. Hj. St. Mislikhah, M.Ag.</v>
      </c>
      <c r="H28" s="275"/>
      <c r="I28" s="282" t="str">
        <f>PAI!H12</f>
        <v>Sabtu</v>
      </c>
      <c r="J28" s="799" t="str">
        <f>PAI!I12</f>
        <v>08:00 - 10:00</v>
      </c>
      <c r="K28" s="282" t="str">
        <f>PAI!K12</f>
        <v>R14</v>
      </c>
      <c r="L28" s="283"/>
      <c r="N28" t="str">
        <f t="shared" si="1"/>
        <v>Dr. Mashudi, M.Pd.Sabtu08:00 - 10:00</v>
      </c>
      <c r="O28" t="str">
        <f t="shared" si="2"/>
        <v>Dr. Hj. St. Mislikhah, M.Ag.Sabtu08:00 - 10:00</v>
      </c>
      <c r="P28" t="str">
        <f t="shared" si="3"/>
        <v>Dr. Mashudi, M.Pd.</v>
      </c>
      <c r="Q28" t="str">
        <f t="shared" si="4"/>
        <v>Dr. Hj. St. Mislikhah, M.Ag.</v>
      </c>
    </row>
    <row r="29" spans="1:17" ht="15" customHeight="1">
      <c r="A29" s="270">
        <v>29</v>
      </c>
      <c r="B29" s="274" t="str">
        <f>PAI!J13</f>
        <v>PAI - 2B</v>
      </c>
      <c r="C29" s="274">
        <f>PAI!B13</f>
        <v>2</v>
      </c>
      <c r="D29" s="275" t="str">
        <f>PAI!C13</f>
        <v>Pengembangan Kurikulum PAI</v>
      </c>
      <c r="E29" s="274">
        <f>PAI!D13</f>
        <v>3</v>
      </c>
      <c r="F29" s="275" t="str">
        <f>PAI!F13</f>
        <v>Prof. Dr. Hj. Titiek Rohanah Hidayati, M.Pd.</v>
      </c>
      <c r="G29" s="275" t="str">
        <f>PAI!G13</f>
        <v>Dr. Dyah Nawangsari, M.Ag.</v>
      </c>
      <c r="H29" s="275"/>
      <c r="I29" s="282" t="str">
        <f>PAI!H13</f>
        <v>Sabtu</v>
      </c>
      <c r="J29" s="799" t="str">
        <f>PAI!I13</f>
        <v>10:15 - 12:15</v>
      </c>
      <c r="K29" s="282" t="str">
        <f>PAI!K13</f>
        <v>R14</v>
      </c>
      <c r="L29" s="283"/>
      <c r="N29" t="str">
        <f t="shared" si="1"/>
        <v>Prof. Dr. Hj. Titiek Rohanah Hidayati, M.Pd.Sabtu10:15 - 12:15</v>
      </c>
      <c r="O29" t="str">
        <f t="shared" si="2"/>
        <v>Dr. Dyah Nawangsari, M.Ag.Sabtu10:15 - 12:15</v>
      </c>
      <c r="P29" t="str">
        <f t="shared" si="3"/>
        <v>Prof. Dr. Hj. Titiek Rohanah Hidayati, M.Pd.</v>
      </c>
      <c r="Q29" t="str">
        <f t="shared" si="4"/>
        <v>Dr. Dyah Nawangsari, M.Ag.</v>
      </c>
    </row>
    <row r="30" spans="1:17" ht="15" customHeight="1">
      <c r="A30" s="270">
        <v>30</v>
      </c>
      <c r="B30" s="274" t="str">
        <f>PAI!J14</f>
        <v>PAI - 2B</v>
      </c>
      <c r="C30" s="274">
        <f>PAI!B14</f>
        <v>2</v>
      </c>
      <c r="D30" s="275" t="str">
        <f>PAI!C14</f>
        <v>Kepemimpinan Pendidikan Islam</v>
      </c>
      <c r="E30" s="274">
        <f>PAI!D14</f>
        <v>3</v>
      </c>
      <c r="F30" s="275" t="str">
        <f>PAI!F14</f>
        <v>Prof. Dr. H. Moh. Khusnuridlo, M.Pd.</v>
      </c>
      <c r="G30" s="275" t="str">
        <f>PAI!G14</f>
        <v>Dr. H. Matkur, M.Pd.I.</v>
      </c>
      <c r="H30" s="275"/>
      <c r="I30" s="282" t="str">
        <f>PAI!H14</f>
        <v>Sabtu</v>
      </c>
      <c r="J30" s="799" t="str">
        <f>PAI!I14</f>
        <v>13:00 - 15:00</v>
      </c>
      <c r="K30" s="282" t="str">
        <f>PAI!K14</f>
        <v>R14</v>
      </c>
      <c r="L30" s="283"/>
      <c r="N30" t="str">
        <f t="shared" si="1"/>
        <v>Prof. Dr. H. Moh. Khusnuridlo, M.Pd.Sabtu13:00 - 15:00</v>
      </c>
      <c r="O30" t="str">
        <f t="shared" si="2"/>
        <v>Dr. H. Matkur, M.Pd.I.Sabtu13:00 - 15:00</v>
      </c>
      <c r="P30" t="str">
        <f t="shared" si="3"/>
        <v>Prof. Dr. H. Moh. Khusnuridlo, M.Pd.</v>
      </c>
      <c r="Q30" t="str">
        <f t="shared" si="4"/>
        <v>Dr. H. Matkur, M.Pd.I.</v>
      </c>
    </row>
    <row r="31" spans="1:17" ht="15" customHeight="1">
      <c r="A31" s="270">
        <v>31</v>
      </c>
      <c r="B31" s="274" t="str">
        <f>PAI!J15</f>
        <v>PAI - 2C</v>
      </c>
      <c r="C31" s="274">
        <f>PAI!B15</f>
        <v>2</v>
      </c>
      <c r="D31" s="275" t="str">
        <f>PAI!C15</f>
        <v>Kepemimpinan Pendidikan Islam</v>
      </c>
      <c r="E31" s="274">
        <f>PAI!D15</f>
        <v>3</v>
      </c>
      <c r="F31" s="275" t="str">
        <f>PAI!F15</f>
        <v>Prof. Dr. H. Moh. Khusnuridlo, M.Pd.</v>
      </c>
      <c r="G31" s="275" t="str">
        <f>PAI!G15</f>
        <v>Dr. H. Matkur, M.Pd.I.</v>
      </c>
      <c r="H31" s="275"/>
      <c r="I31" s="282" t="str">
        <f>PAI!H15</f>
        <v>Jumat</v>
      </c>
      <c r="J31" s="799" t="str">
        <f>PAI!I15</f>
        <v>13:30 - 15:30</v>
      </c>
      <c r="K31" s="282" t="str">
        <f>PAI!K15</f>
        <v>R23</v>
      </c>
      <c r="L31" s="283"/>
      <c r="N31" t="str">
        <f t="shared" si="1"/>
        <v>Prof. Dr. H. Moh. Khusnuridlo, M.Pd.Jumat13:30 - 15:30</v>
      </c>
      <c r="O31" t="str">
        <f t="shared" si="2"/>
        <v>Dr. H. Matkur, M.Pd.I.Jumat13:30 - 15:30</v>
      </c>
      <c r="P31" t="str">
        <f t="shared" si="3"/>
        <v>Prof. Dr. H. Moh. Khusnuridlo, M.Pd.</v>
      </c>
      <c r="Q31" t="str">
        <f t="shared" si="4"/>
        <v>Dr. H. Matkur, M.Pd.I.</v>
      </c>
    </row>
    <row r="32" spans="1:17" ht="15" customHeight="1">
      <c r="A32" s="270">
        <v>32</v>
      </c>
      <c r="B32" s="274" t="str">
        <f>PAI!J16</f>
        <v>PAI - 2C</v>
      </c>
      <c r="C32" s="274">
        <f>PAI!B16</f>
        <v>2</v>
      </c>
      <c r="D32" s="275" t="str">
        <f>PAI!C16</f>
        <v>Studi Hadits</v>
      </c>
      <c r="E32" s="274">
        <f>PAI!D16</f>
        <v>6</v>
      </c>
      <c r="F32" s="275" t="str">
        <f>PAI!F16</f>
        <v>Prof. Dr. H. Mahjuddin, M.Pd.I.</v>
      </c>
      <c r="G32" s="275" t="str">
        <f>PAI!G16</f>
        <v>Dr. H. Rafid Abbas, MA.</v>
      </c>
      <c r="H32" s="275"/>
      <c r="I32" s="282" t="str">
        <f>PAI!H16</f>
        <v>Sabtu</v>
      </c>
      <c r="J32" s="282" t="str">
        <f>PAI!I16</f>
        <v>15.15 - 17.15</v>
      </c>
      <c r="K32" s="282" t="str">
        <f>PAI!K16</f>
        <v>R23</v>
      </c>
      <c r="L32" s="283"/>
      <c r="N32" t="str">
        <f t="shared" si="1"/>
        <v>Prof. Dr. H. Mahjuddin, M.Pd.I.Sabtu15.15 - 17.15</v>
      </c>
      <c r="O32" t="str">
        <f t="shared" si="2"/>
        <v>Dr. H. Rafid Abbas, MA.Sabtu15.15 - 17.15</v>
      </c>
      <c r="P32" t="str">
        <f t="shared" si="3"/>
        <v>Prof. Dr. H. Mahjuddin, M.Pd.I.</v>
      </c>
      <c r="Q32" t="str">
        <f t="shared" si="4"/>
        <v>Dr. H. Rafid Abbas, MA.</v>
      </c>
    </row>
    <row r="33" spans="1:17" ht="15" customHeight="1">
      <c r="A33" s="270">
        <v>33</v>
      </c>
      <c r="B33" s="274" t="str">
        <f>PAI!J17</f>
        <v>PAI - 2C</v>
      </c>
      <c r="C33" s="274">
        <f>PAI!B17</f>
        <v>2</v>
      </c>
      <c r="D33" s="275" t="str">
        <f>PAI!C17</f>
        <v>Pengembangan Sumber Belajar dan Media Pembelajaran PAI</v>
      </c>
      <c r="E33" s="274">
        <f>PAI!D17</f>
        <v>3</v>
      </c>
      <c r="F33" s="275" t="str">
        <f>PAI!F17</f>
        <v>Dr. Mashudi, M.Pd.</v>
      </c>
      <c r="G33" s="275" t="str">
        <f>PAI!G17</f>
        <v>Dr. H. Moh. Sahlan, M.Ag.</v>
      </c>
      <c r="H33" s="275"/>
      <c r="I33" s="282" t="str">
        <f>PAI!H17</f>
        <v>Jumat</v>
      </c>
      <c r="J33" s="799" t="str">
        <f>PAI!I17</f>
        <v>18:30 - 20:30</v>
      </c>
      <c r="K33" s="282" t="str">
        <f>PAI!K17</f>
        <v>R23</v>
      </c>
      <c r="L33" s="283"/>
      <c r="N33" t="str">
        <f t="shared" si="1"/>
        <v>Dr. Mashudi, M.Pd.Jumat18:30 - 20:30</v>
      </c>
      <c r="O33" t="str">
        <f t="shared" si="2"/>
        <v>Dr. H. Moh. Sahlan, M.Ag.Jumat18:30 - 20:30</v>
      </c>
      <c r="P33" t="str">
        <f t="shared" si="3"/>
        <v>Dr. Mashudi, M.Pd.</v>
      </c>
      <c r="Q33" t="str">
        <f t="shared" si="4"/>
        <v>Dr. H. Moh. Sahlan, M.Ag.</v>
      </c>
    </row>
    <row r="34" spans="1:17" ht="15" customHeight="1">
      <c r="A34" s="270">
        <v>34</v>
      </c>
      <c r="B34" s="274" t="str">
        <f>PAI!J18</f>
        <v>PAI - 2C</v>
      </c>
      <c r="C34" s="274">
        <f>PAI!B18</f>
        <v>2</v>
      </c>
      <c r="D34" s="275" t="str">
        <f>PAI!C18</f>
        <v>Pengembangan Kurikulum PAI</v>
      </c>
      <c r="E34" s="274">
        <f>PAI!D18</f>
        <v>3</v>
      </c>
      <c r="F34" s="275" t="str">
        <f>PAI!F18</f>
        <v>Dr. H. Mundir. M.Pd.</v>
      </c>
      <c r="G34" s="275" t="str">
        <f>PAI!G18</f>
        <v>Dr. Hj. Mukni’ah, M.Pd.I.</v>
      </c>
      <c r="H34" s="275"/>
      <c r="I34" s="282" t="str">
        <f>PAI!H18</f>
        <v>Sabtu</v>
      </c>
      <c r="J34" s="799" t="str">
        <f>PAI!I18</f>
        <v>08:00 - 10:00</v>
      </c>
      <c r="K34" s="282" t="str">
        <f>PAI!K18</f>
        <v>R23</v>
      </c>
      <c r="L34" s="283"/>
      <c r="N34" t="str">
        <f t="shared" si="1"/>
        <v>Dr. H. Mundir. M.Pd.Sabtu08:00 - 10:00</v>
      </c>
      <c r="O34" t="str">
        <f t="shared" si="2"/>
        <v>Dr. Hj. Mukni’ah, M.Pd.I.Sabtu08:00 - 10:00</v>
      </c>
      <c r="P34" t="str">
        <f t="shared" si="3"/>
        <v>Dr. H. Mundir. M.Pd.</v>
      </c>
      <c r="Q34" t="str">
        <f t="shared" si="4"/>
        <v>Dr. Hj. Mukni’ah, M.Pd.I.</v>
      </c>
    </row>
    <row r="35" spans="1:17" ht="15" customHeight="1">
      <c r="A35" s="270">
        <v>35</v>
      </c>
      <c r="B35" s="274" t="str">
        <f>PAI!J19</f>
        <v>PAI - 2C</v>
      </c>
      <c r="C35" s="274">
        <f>PAI!B19</f>
        <v>2</v>
      </c>
      <c r="D35" s="275" t="str">
        <f>PAI!C19</f>
        <v>Metodologi Penelitian Pendidikan Agama Islam</v>
      </c>
      <c r="E35" s="274">
        <f>PAI!D19</f>
        <v>3</v>
      </c>
      <c r="F35" s="275" t="str">
        <f>PAI!F19</f>
        <v>Dr. Hj. St. Mislikhah, M.Ag.</v>
      </c>
      <c r="G35" s="275" t="str">
        <f>PAI!G19</f>
        <v>Dr. H. Hepni, S.Ag., MM.</v>
      </c>
      <c r="H35" s="275"/>
      <c r="I35" s="282" t="str">
        <f>PAI!H19</f>
        <v>Sabtu</v>
      </c>
      <c r="J35" s="799" t="str">
        <f>PAI!I19</f>
        <v>10:15 - 12:15</v>
      </c>
      <c r="K35" s="282" t="str">
        <f>PAI!K19</f>
        <v>R23</v>
      </c>
      <c r="L35" s="283"/>
      <c r="N35" t="str">
        <f t="shared" si="1"/>
        <v>Dr. Hj. St. Mislikhah, M.Ag.Sabtu10:15 - 12:15</v>
      </c>
      <c r="O35" t="str">
        <f t="shared" si="2"/>
        <v>Dr. H. Hepni, S.Ag., MM.Sabtu10:15 - 12:15</v>
      </c>
      <c r="P35" t="str">
        <f t="shared" si="3"/>
        <v>Dr. Hj. St. Mislikhah, M.Ag.</v>
      </c>
      <c r="Q35" t="str">
        <f t="shared" si="4"/>
        <v>Dr. H. Hepni, S.Ag., MM.</v>
      </c>
    </row>
    <row r="36" spans="1:17" ht="15" customHeight="1">
      <c r="A36" s="270">
        <v>36</v>
      </c>
      <c r="B36" s="274" t="str">
        <f>PAI!J20</f>
        <v>PAI - 2C</v>
      </c>
      <c r="C36" s="274">
        <f>PAI!B20</f>
        <v>2</v>
      </c>
      <c r="D36" s="275" t="str">
        <f>PAI!C20</f>
        <v>Studi Mandiri</v>
      </c>
      <c r="E36" s="274">
        <f>PAI!D20</f>
        <v>3</v>
      </c>
      <c r="F36" s="275" t="str">
        <f>PAI!F20</f>
        <v>Dr. Mashudi, M.Pd.</v>
      </c>
      <c r="G36" s="275" t="str">
        <f>PAI!G20</f>
        <v>Prof. Dr. H. Miftah Arifin, M.Ag.</v>
      </c>
      <c r="H36" s="275"/>
      <c r="I36" s="282" t="str">
        <f>PAI!H20</f>
        <v>Sabtu</v>
      </c>
      <c r="J36" s="799" t="str">
        <f>PAI!I20</f>
        <v>13:00 - 15:00</v>
      </c>
      <c r="K36" s="282" t="str">
        <f>PAI!K20</f>
        <v>R23</v>
      </c>
      <c r="L36" s="283"/>
      <c r="N36" t="str">
        <f t="shared" si="1"/>
        <v>Dr. Mashudi, M.Pd.Sabtu13:00 - 15:00</v>
      </c>
      <c r="O36" t="str">
        <f t="shared" si="2"/>
        <v>Prof. Dr. H. Miftah Arifin, M.Ag.Sabtu13:00 - 15:00</v>
      </c>
      <c r="P36" t="str">
        <f t="shared" si="3"/>
        <v>Dr. Mashudi, M.Pd.</v>
      </c>
      <c r="Q36" t="str">
        <f t="shared" si="4"/>
        <v>Prof. Dr. H. Miftah Arifin, M.Ag.</v>
      </c>
    </row>
    <row r="37" spans="1:17" ht="15" customHeight="1">
      <c r="A37" s="270">
        <v>37</v>
      </c>
      <c r="B37" s="276" t="str">
        <f>HK!K3</f>
        <v>HK - 2A</v>
      </c>
      <c r="C37" s="276">
        <f>HK!B3</f>
        <v>2</v>
      </c>
      <c r="D37" s="277" t="str">
        <f>HK!C3</f>
        <v>METODE ISTINBATH HUKUM KELUARGA</v>
      </c>
      <c r="E37" s="276">
        <f>HK!D3</f>
        <v>3</v>
      </c>
      <c r="F37" s="277" t="str">
        <f>HK!G3</f>
        <v>Dr. H. Abdullah, S.Ag, M.HI</v>
      </c>
      <c r="G37" s="277" t="str">
        <f>HK!H3</f>
        <v>Dr. H. Abdul Haris, M.Ag.</v>
      </c>
      <c r="H37" s="277"/>
      <c r="I37" s="276" t="str">
        <f>HK!I3</f>
        <v>Jumat</v>
      </c>
      <c r="J37" s="800" t="str">
        <f>HK!J3</f>
        <v>13.30 - 15.30</v>
      </c>
      <c r="K37" s="276" t="str">
        <f>HK!L3</f>
        <v>R16</v>
      </c>
      <c r="L37" s="284"/>
      <c r="N37" t="str">
        <f t="shared" si="1"/>
        <v>Dr. H. Abdullah, S.Ag, M.HIJumat13.30 - 15.30</v>
      </c>
      <c r="O37" t="str">
        <f t="shared" si="2"/>
        <v>Dr. H. Abdul Haris, M.Ag.Jumat13.30 - 15.30</v>
      </c>
      <c r="P37" t="str">
        <f t="shared" si="3"/>
        <v>Dr. H. Abdullah, S.Ag, M.HI</v>
      </c>
      <c r="Q37" t="str">
        <f t="shared" si="4"/>
        <v>Dr. H. Abdul Haris, M.Ag.</v>
      </c>
    </row>
    <row r="38" spans="1:17" ht="15" customHeight="1">
      <c r="A38" s="270">
        <v>38</v>
      </c>
      <c r="B38" s="276" t="str">
        <f>HK!K4</f>
        <v>HK - 2A</v>
      </c>
      <c r="C38" s="276">
        <f>HK!B4</f>
        <v>2</v>
      </c>
      <c r="D38" s="277" t="str">
        <f>HK!C4</f>
        <v>SEJARAH SOSIAL PEMIKIRAN HUKUM ISLAM</v>
      </c>
      <c r="E38" s="276">
        <f>HK!D4</f>
        <v>3</v>
      </c>
      <c r="F38" s="277" t="str">
        <f>HK!G4</f>
        <v>Dr. Ishaq, M.Ag.</v>
      </c>
      <c r="G38" s="277" t="str">
        <f>HK!H4</f>
        <v>Dr. H. Ahmad Junaidi, M.Ag.</v>
      </c>
      <c r="H38" s="277"/>
      <c r="I38" s="276" t="str">
        <f>HK!I4</f>
        <v>Jumat</v>
      </c>
      <c r="J38" s="800" t="str">
        <f>HK!J4</f>
        <v>15.45 - 17.45</v>
      </c>
      <c r="K38" s="276" t="str">
        <f>HK!L4</f>
        <v>R16</v>
      </c>
      <c r="L38" s="284"/>
      <c r="N38" t="str">
        <f t="shared" si="1"/>
        <v>Dr. Ishaq, M.Ag.Jumat15.45 - 17.45</v>
      </c>
      <c r="O38" t="str">
        <f t="shared" si="2"/>
        <v>Dr. H. Ahmad Junaidi, M.Ag.Jumat15.45 - 17.45</v>
      </c>
      <c r="P38" t="str">
        <f t="shared" si="3"/>
        <v>Dr. Ishaq, M.Ag.</v>
      </c>
      <c r="Q38" t="str">
        <f t="shared" si="4"/>
        <v>Dr. H. Ahmad Junaidi, M.Ag.</v>
      </c>
    </row>
    <row r="39" spans="1:17" ht="15" customHeight="1">
      <c r="A39" s="270">
        <v>39</v>
      </c>
      <c r="B39" s="276" t="str">
        <f>HK!K5</f>
        <v>HK - 2A</v>
      </c>
      <c r="C39" s="276">
        <f>HK!B5</f>
        <v>2</v>
      </c>
      <c r="D39" s="277" t="str">
        <f>HK!C5</f>
        <v>PERADILAN AGAMA DI INDONESIA</v>
      </c>
      <c r="E39" s="276">
        <f>HK!D5</f>
        <v>3</v>
      </c>
      <c r="F39" s="277" t="str">
        <f>HK!G5</f>
        <v>Dr. Sri Lum'atus Sa’adah, M.H.I.</v>
      </c>
      <c r="G39" s="277" t="str">
        <f>HK!H5</f>
        <v>Dr. Muhammad Faisol, M.Ag</v>
      </c>
      <c r="H39" s="277"/>
      <c r="I39" s="276" t="str">
        <f>HK!I5</f>
        <v>Jumat</v>
      </c>
      <c r="J39" s="276" t="str">
        <f>HK!J5</f>
        <v>18.30 - 20.30</v>
      </c>
      <c r="K39" s="276" t="str">
        <f>HK!L5</f>
        <v>R16</v>
      </c>
      <c r="L39" s="284"/>
      <c r="N39" t="str">
        <f t="shared" si="1"/>
        <v>Dr. Sri Lum'atus Sa’adah, M.H.I.Jumat18.30 - 20.30</v>
      </c>
      <c r="O39" t="str">
        <f t="shared" si="2"/>
        <v>Dr. Muhammad Faisol, M.AgJumat18.30 - 20.30</v>
      </c>
      <c r="P39" t="str">
        <f t="shared" si="3"/>
        <v>Dr. Sri Lum'atus Sa’adah, M.H.I.</v>
      </c>
      <c r="Q39" t="str">
        <f t="shared" si="4"/>
        <v>Dr. Muhammad Faisol, M.Ag</v>
      </c>
    </row>
    <row r="40" spans="1:17" ht="15" customHeight="1">
      <c r="A40" s="270">
        <v>40</v>
      </c>
      <c r="B40" s="276" t="str">
        <f>HK!K6</f>
        <v>HK - 2A</v>
      </c>
      <c r="C40" s="276">
        <f>HK!B6</f>
        <v>2</v>
      </c>
      <c r="D40" s="277" t="str">
        <f>HK!C6</f>
        <v>SOSIOLOGI HUKUM ISLAM</v>
      </c>
      <c r="E40" s="276">
        <f>HK!D6</f>
        <v>3</v>
      </c>
      <c r="F40" s="277" t="str">
        <f>HK!G6</f>
        <v>Dr. H. Pujiono, M.Ag.</v>
      </c>
      <c r="G40" s="277" t="str">
        <f>HK!H6</f>
        <v>Prof. Dr. M. Noor Harisuddin, M.Fil.I.</v>
      </c>
      <c r="H40" s="277"/>
      <c r="I40" s="276" t="str">
        <f>HK!I6</f>
        <v>Sabtu</v>
      </c>
      <c r="J40" s="800" t="str">
        <f>HK!J6</f>
        <v>08.00 - 10.00</v>
      </c>
      <c r="K40" s="276" t="str">
        <f>HK!L6</f>
        <v>R16</v>
      </c>
      <c r="L40" s="284"/>
      <c r="N40" t="str">
        <f t="shared" si="1"/>
        <v>Dr. H. Pujiono, M.Ag.Sabtu08.00 - 10.00</v>
      </c>
      <c r="O40" t="str">
        <f t="shared" si="2"/>
        <v>Prof. Dr. M. Noor Harisuddin, M.Fil.I.Sabtu08.00 - 10.00</v>
      </c>
      <c r="P40" t="str">
        <f t="shared" si="3"/>
        <v>Dr. H. Pujiono, M.Ag.</v>
      </c>
      <c r="Q40" t="str">
        <f t="shared" si="4"/>
        <v>Prof. Dr. M. Noor Harisuddin, M.Fil.I.</v>
      </c>
    </row>
    <row r="41" spans="1:17" ht="15" customHeight="1">
      <c r="A41" s="270">
        <v>41</v>
      </c>
      <c r="B41" s="276" t="str">
        <f>HK!K7</f>
        <v>HK - 2A</v>
      </c>
      <c r="C41" s="276">
        <f>HK!B7</f>
        <v>2</v>
      </c>
      <c r="D41" s="277" t="str">
        <f>HK!C7</f>
        <v>APLIKASI QAWAID FIQHIYYAH DALAM ISTINBATH HUKUM</v>
      </c>
      <c r="E41" s="276">
        <f>HK!D7</f>
        <v>3</v>
      </c>
      <c r="F41" s="277" t="str">
        <f>HK!G7</f>
        <v>Dr. H. Sutrisno, M.H.I.</v>
      </c>
      <c r="G41" s="277" t="str">
        <f>HK!H7</f>
        <v>Dr. Ishaq, M.Ag.</v>
      </c>
      <c r="H41" s="277"/>
      <c r="I41" s="276" t="str">
        <f>HK!I7</f>
        <v>Sabtu</v>
      </c>
      <c r="J41" s="800" t="str">
        <f>HK!J7</f>
        <v>10.15 - 12.15</v>
      </c>
      <c r="K41" s="276" t="str">
        <f>HK!L7</f>
        <v>R16</v>
      </c>
      <c r="L41" s="284"/>
      <c r="N41" t="str">
        <f t="shared" si="1"/>
        <v>Dr. H. Sutrisno, M.H.I.Sabtu10.15 - 12.15</v>
      </c>
      <c r="O41" t="str">
        <f t="shared" si="2"/>
        <v>Dr. Ishaq, M.Ag.Sabtu10.15 - 12.15</v>
      </c>
      <c r="P41" t="str">
        <f t="shared" si="3"/>
        <v>Dr. H. Sutrisno, M.H.I.</v>
      </c>
      <c r="Q41" t="str">
        <f t="shared" si="4"/>
        <v>Dr. Ishaq, M.Ag.</v>
      </c>
    </row>
    <row r="42" spans="1:17" ht="15" customHeight="1">
      <c r="A42" s="270">
        <v>42</v>
      </c>
      <c r="B42" s="276" t="str">
        <f>HK!K8</f>
        <v>HK - 2B</v>
      </c>
      <c r="C42" s="276">
        <f>HK!B8</f>
        <v>2</v>
      </c>
      <c r="D42" s="277" t="str">
        <f>HK!C8</f>
        <v>PERADILAN AGAMA DI INDONESIA</v>
      </c>
      <c r="E42" s="276">
        <f>HK!D8</f>
        <v>3</v>
      </c>
      <c r="F42" s="277" t="str">
        <f>HK!G8</f>
        <v>Dr. Sri Lum'atus Sa’adah, M.H.I.</v>
      </c>
      <c r="G42" s="277" t="str">
        <f>HK!H8</f>
        <v>Dr. Muhammad Faisol, M.Ag</v>
      </c>
      <c r="H42" s="277"/>
      <c r="I42" s="276" t="str">
        <f>HK!I8</f>
        <v>Jumat</v>
      </c>
      <c r="J42" s="800" t="str">
        <f>HK!J8</f>
        <v>13.30 - 15.30</v>
      </c>
      <c r="K42" s="276" t="str">
        <f>HK!L8</f>
        <v>RU22</v>
      </c>
      <c r="L42" s="284"/>
      <c r="N42" t="str">
        <f t="shared" si="1"/>
        <v>Dr. Sri Lum'atus Sa’adah, M.H.I.Jumat13.30 - 15.30</v>
      </c>
      <c r="O42" t="str">
        <f t="shared" si="2"/>
        <v>Dr. Muhammad Faisol, M.AgJumat13.30 - 15.30</v>
      </c>
      <c r="P42" t="str">
        <f t="shared" si="3"/>
        <v>Dr. Sri Lum'atus Sa’adah, M.H.I.</v>
      </c>
      <c r="Q42" t="str">
        <f t="shared" si="4"/>
        <v>Dr. Muhammad Faisol, M.Ag</v>
      </c>
    </row>
    <row r="43" spans="1:17" ht="15" customHeight="1">
      <c r="A43" s="270">
        <v>43</v>
      </c>
      <c r="B43" s="276" t="str">
        <f>HK!K9</f>
        <v>HK - 2B</v>
      </c>
      <c r="C43" s="276">
        <f>HK!B9</f>
        <v>2</v>
      </c>
      <c r="D43" s="277" t="str">
        <f>HK!C9</f>
        <v>SOSIOLOGI HUKUM ISLAM</v>
      </c>
      <c r="E43" s="276">
        <f>HK!D9</f>
        <v>3</v>
      </c>
      <c r="F43" s="277" t="str">
        <f>HK!G9</f>
        <v>Dr. H. Pujiono, M.Ag.</v>
      </c>
      <c r="G43" s="277" t="str">
        <f>HK!H9</f>
        <v>Prof. Dr. M. Noor Harisuddin, M.Fil.I.</v>
      </c>
      <c r="H43" s="277"/>
      <c r="I43" s="276" t="str">
        <f>HK!I9</f>
        <v>Jumat</v>
      </c>
      <c r="J43" s="800" t="str">
        <f>HK!J9</f>
        <v>15.45 - 17.45</v>
      </c>
      <c r="K43" s="276" t="str">
        <f>HK!L9</f>
        <v>RU22</v>
      </c>
      <c r="L43" s="284"/>
      <c r="N43" t="str">
        <f t="shared" si="1"/>
        <v>Dr. H. Pujiono, M.Ag.Jumat15.45 - 17.45</v>
      </c>
      <c r="O43" t="str">
        <f t="shared" si="2"/>
        <v>Prof. Dr. M. Noor Harisuddin, M.Fil.I.Jumat15.45 - 17.45</v>
      </c>
      <c r="P43" t="str">
        <f t="shared" si="3"/>
        <v>Dr. H. Pujiono, M.Ag.</v>
      </c>
      <c r="Q43" t="str">
        <f t="shared" si="4"/>
        <v>Prof. Dr. M. Noor Harisuddin, M.Fil.I.</v>
      </c>
    </row>
    <row r="44" spans="1:17" ht="15" customHeight="1">
      <c r="A44" s="270">
        <v>44</v>
      </c>
      <c r="B44" s="276" t="str">
        <f>HK!K10</f>
        <v>HK - 2B</v>
      </c>
      <c r="C44" s="276">
        <f>HK!B10</f>
        <v>2</v>
      </c>
      <c r="D44" s="277" t="str">
        <f>HK!C10</f>
        <v>METODE ISTINBATH HUKUM KELUARGA</v>
      </c>
      <c r="E44" s="276">
        <f>HK!D10</f>
        <v>3</v>
      </c>
      <c r="F44" s="277" t="str">
        <f>HK!G10</f>
        <v>Dr. H. Abdullah, S.Ag, M.HI</v>
      </c>
      <c r="G44" s="277" t="str">
        <f>HK!H10</f>
        <v>Dr. H. Abdul Haris, M.Ag.</v>
      </c>
      <c r="H44" s="277"/>
      <c r="I44" s="276" t="str">
        <f>HK!I10</f>
        <v>Jumat</v>
      </c>
      <c r="J44" s="276" t="str">
        <f>HK!J10</f>
        <v>18.30 - 20.30</v>
      </c>
      <c r="K44" s="276" t="str">
        <f>HK!L10</f>
        <v>RU22</v>
      </c>
      <c r="L44" s="284"/>
      <c r="N44" t="str">
        <f t="shared" si="1"/>
        <v>Dr. H. Abdullah, S.Ag, M.HIJumat18.30 - 20.30</v>
      </c>
      <c r="O44" t="str">
        <f t="shared" si="2"/>
        <v>Dr. H. Abdul Haris, M.Ag.Jumat18.30 - 20.30</v>
      </c>
      <c r="P44" t="str">
        <f t="shared" si="3"/>
        <v>Dr. H. Abdullah, S.Ag, M.HI</v>
      </c>
      <c r="Q44" t="str">
        <f t="shared" si="4"/>
        <v>Dr. H. Abdul Haris, M.Ag.</v>
      </c>
    </row>
    <row r="45" spans="1:17" ht="15" customHeight="1">
      <c r="A45" s="270">
        <v>45</v>
      </c>
      <c r="B45" s="276" t="str">
        <f>HK!K11</f>
        <v>HK - 2B</v>
      </c>
      <c r="C45" s="276">
        <f>HK!B11</f>
        <v>2</v>
      </c>
      <c r="D45" s="277" t="str">
        <f>HK!C11</f>
        <v>APLIKASI QAWAID FIQHIYYAH DALAM ISTINBATH HUKUM</v>
      </c>
      <c r="E45" s="276">
        <f>HK!D11</f>
        <v>3</v>
      </c>
      <c r="F45" s="277" t="str">
        <f>HK!G11</f>
        <v>Dr. H. Sutrisno, M.H.I.</v>
      </c>
      <c r="G45" s="277" t="str">
        <f>HK!H11</f>
        <v>Dr. Ishaq, M.Ag.</v>
      </c>
      <c r="H45" s="277"/>
      <c r="I45" s="276" t="str">
        <f>HK!I11</f>
        <v>Sabtu</v>
      </c>
      <c r="J45" s="800" t="str">
        <f>HK!J11</f>
        <v>08.00 - 10.00</v>
      </c>
      <c r="K45" s="276" t="str">
        <f>HK!L11</f>
        <v>RU22</v>
      </c>
      <c r="L45" s="284"/>
      <c r="N45" t="str">
        <f t="shared" si="1"/>
        <v>Dr. H. Sutrisno, M.H.I.Sabtu08.00 - 10.00</v>
      </c>
      <c r="O45" t="str">
        <f t="shared" si="2"/>
        <v>Dr. Ishaq, M.Ag.Sabtu08.00 - 10.00</v>
      </c>
      <c r="P45" t="str">
        <f t="shared" si="3"/>
        <v>Dr. H. Sutrisno, M.H.I.</v>
      </c>
      <c r="Q45" t="str">
        <f t="shared" si="4"/>
        <v>Dr. Ishaq, M.Ag.</v>
      </c>
    </row>
    <row r="46" spans="1:17" ht="15" customHeight="1">
      <c r="A46" s="270">
        <v>46</v>
      </c>
      <c r="B46" s="276" t="str">
        <f>HK!K12</f>
        <v>HK - 2B</v>
      </c>
      <c r="C46" s="276">
        <f>HK!B12</f>
        <v>2</v>
      </c>
      <c r="D46" s="277" t="str">
        <f>HK!C12</f>
        <v>SEJARAH SOSIAL PEMIKIRAN HUKUM ISLAM</v>
      </c>
      <c r="E46" s="276">
        <f>HK!D12</f>
        <v>3</v>
      </c>
      <c r="F46" s="277" t="str">
        <f>HK!G12</f>
        <v>Dr. Ishaq, M.Ag.</v>
      </c>
      <c r="G46" s="277" t="str">
        <f>HK!H12</f>
        <v>Dr. H. Ahmad Junaidi, M.Ag.</v>
      </c>
      <c r="H46" s="277"/>
      <c r="I46" s="276" t="str">
        <f>HK!I12</f>
        <v>Sabtu</v>
      </c>
      <c r="J46" s="800" t="str">
        <f>HK!J12</f>
        <v>10.15 - 12.15</v>
      </c>
      <c r="K46" s="276" t="str">
        <f>HK!L12</f>
        <v>RU22</v>
      </c>
      <c r="L46" s="284"/>
      <c r="N46" t="str">
        <f t="shared" si="1"/>
        <v>Dr. Ishaq, M.Ag.Sabtu10.15 - 12.15</v>
      </c>
      <c r="O46" t="str">
        <f t="shared" si="2"/>
        <v>Dr. H. Ahmad Junaidi, M.Ag.Sabtu10.15 - 12.15</v>
      </c>
      <c r="P46" t="str">
        <f t="shared" si="3"/>
        <v>Dr. Ishaq, M.Ag.</v>
      </c>
      <c r="Q46" t="str">
        <f t="shared" si="4"/>
        <v>Dr. H. Ahmad Junaidi, M.Ag.</v>
      </c>
    </row>
    <row r="47" spans="1:17" ht="15" customHeight="1">
      <c r="A47" s="270">
        <v>47</v>
      </c>
      <c r="B47" s="276" t="str">
        <f>HK!K13</f>
        <v>HK - 4</v>
      </c>
      <c r="C47" s="276">
        <f>HK!B13</f>
        <v>4</v>
      </c>
      <c r="D47" s="277" t="str">
        <f>HK!C13</f>
        <v>TESIS</v>
      </c>
      <c r="E47" s="276">
        <f>HK!D13</f>
        <v>6</v>
      </c>
      <c r="F47" s="277" t="str">
        <f>HK!G13</f>
        <v>Kaprodi</v>
      </c>
      <c r="G47" s="277" t="str">
        <f>HK!H13</f>
        <v>Kaprodi</v>
      </c>
      <c r="H47" s="277"/>
      <c r="I47" s="276" t="str">
        <f>HK!I13</f>
        <v>Sabtu</v>
      </c>
      <c r="J47" s="800" t="str">
        <f>HK!J13</f>
        <v>12.30 - 14.30</v>
      </c>
      <c r="K47" s="276" t="str">
        <f>HK!L13</f>
        <v>R16</v>
      </c>
      <c r="L47" s="284"/>
      <c r="N47" t="str">
        <f t="shared" si="1"/>
        <v>KaprodiSabtu12.30 - 14.30</v>
      </c>
      <c r="O47" t="str">
        <f t="shared" si="2"/>
        <v>KaprodiSabtu12.30 - 14.30</v>
      </c>
      <c r="P47" t="str">
        <f t="shared" si="3"/>
        <v>Kaprodi</v>
      </c>
      <c r="Q47" t="str">
        <f t="shared" si="4"/>
        <v>Kaprodi</v>
      </c>
    </row>
    <row r="48" spans="1:17" ht="15" customHeight="1">
      <c r="A48" s="270">
        <v>48</v>
      </c>
      <c r="B48" s="278" t="str">
        <f>ES!J3</f>
        <v>ES - 2A</v>
      </c>
      <c r="C48" s="279">
        <f>ES!B3</f>
        <v>2</v>
      </c>
      <c r="D48" s="280" t="str">
        <f>ES!C3</f>
        <v>Metodologi Penelitian Ekonomi</v>
      </c>
      <c r="E48" s="279">
        <f>ES!D3</f>
        <v>3</v>
      </c>
      <c r="F48" s="280" t="str">
        <f>ES!F3</f>
        <v>Dr. Imam Suroso, SE, M.Si.</v>
      </c>
      <c r="G48" s="280" t="str">
        <f>ES!G3</f>
        <v>Dr. H. Misbahul Munir, MM.</v>
      </c>
      <c r="H48" s="280"/>
      <c r="I48" s="278" t="str">
        <f>ES!H3</f>
        <v>Jum'at</v>
      </c>
      <c r="J48" s="801" t="str">
        <f>ES!I3</f>
        <v>13.30 - 15.30</v>
      </c>
      <c r="K48" s="278" t="str">
        <f>ES!K3</f>
        <v>R15</v>
      </c>
      <c r="L48" s="285"/>
      <c r="N48" t="str">
        <f t="shared" si="1"/>
        <v>Dr. Imam Suroso, SE, M.Si.Jum'at13.30 - 15.30</v>
      </c>
      <c r="O48" t="str">
        <f t="shared" si="2"/>
        <v>Dr. H. Misbahul Munir, MM.Jum'at13.30 - 15.30</v>
      </c>
      <c r="P48" t="str">
        <f t="shared" si="3"/>
        <v>Dr. Imam Suroso, SE, M.Si.</v>
      </c>
      <c r="Q48" t="str">
        <f t="shared" si="4"/>
        <v>Dr. H. Misbahul Munir, MM.</v>
      </c>
    </row>
    <row r="49" spans="1:17" ht="15" customHeight="1">
      <c r="A49" s="270">
        <v>49</v>
      </c>
      <c r="B49" s="278" t="str">
        <f>ES!J4</f>
        <v>ES - 2A</v>
      </c>
      <c r="C49" s="279">
        <f>ES!B4</f>
        <v>2</v>
      </c>
      <c r="D49" s="280" t="str">
        <f>ES!C4</f>
        <v>Manajemen Perbankan Islam</v>
      </c>
      <c r="E49" s="279">
        <f>ES!D4</f>
        <v>3</v>
      </c>
      <c r="F49" s="280" t="str">
        <f>ES!F4</f>
        <v>Dr. H. Misbahul Munir, MM.</v>
      </c>
      <c r="G49" s="280" t="str">
        <f>ES!G4</f>
        <v>Dr. Abdul Rokhim, M.E.I.</v>
      </c>
      <c r="H49" s="280"/>
      <c r="I49" s="278" t="str">
        <f>ES!H4</f>
        <v>Jum'at</v>
      </c>
      <c r="J49" s="801" t="str">
        <f>ES!I4</f>
        <v>15.45 - 17.45</v>
      </c>
      <c r="K49" s="278" t="str">
        <f>ES!K4</f>
        <v>R15</v>
      </c>
      <c r="L49" s="285"/>
      <c r="N49" t="str">
        <f t="shared" si="1"/>
        <v>Dr. H. Misbahul Munir, MM.Jum'at15.45 - 17.45</v>
      </c>
      <c r="O49" t="str">
        <f t="shared" si="2"/>
        <v>Dr. Abdul Rokhim, M.E.I.Jum'at15.45 - 17.45</v>
      </c>
      <c r="P49" t="str">
        <f t="shared" si="3"/>
        <v>Dr. H. Misbahul Munir, MM.</v>
      </c>
      <c r="Q49" t="str">
        <f t="shared" si="4"/>
        <v>Dr. Abdul Rokhim, M.E.I.</v>
      </c>
    </row>
    <row r="50" spans="1:17" ht="15" customHeight="1">
      <c r="A50" s="270">
        <v>50</v>
      </c>
      <c r="B50" s="278" t="str">
        <f>ES!J5</f>
        <v>ES - 2A</v>
      </c>
      <c r="C50" s="279">
        <f>ES!B5</f>
        <v>2</v>
      </c>
      <c r="D50" s="280" t="str">
        <f>ES!C5</f>
        <v>Mikro Ekonomi Islam</v>
      </c>
      <c r="E50" s="279">
        <f>ES!D5</f>
        <v>3</v>
      </c>
      <c r="F50" s="280" t="str">
        <f>ES!F5</f>
        <v>Dr. Fatkhurrozi, M.Si.</v>
      </c>
      <c r="G50" s="280" t="str">
        <f>ES!G5</f>
        <v>Dr. Moh. Haris Balady, S.E., M.M.</v>
      </c>
      <c r="H50" s="280"/>
      <c r="I50" s="278" t="str">
        <f>ES!H5</f>
        <v>Jum'at</v>
      </c>
      <c r="J50" s="801" t="str">
        <f>ES!I5</f>
        <v>18.30 - 20.30</v>
      </c>
      <c r="K50" s="278" t="str">
        <f>ES!K5</f>
        <v>R15</v>
      </c>
      <c r="L50" s="285"/>
      <c r="N50" t="str">
        <f t="shared" si="1"/>
        <v>Dr. Fatkhurrozi, M.Si.Jum'at18.30 - 20.30</v>
      </c>
      <c r="O50" t="str">
        <f t="shared" si="2"/>
        <v>Dr. Moh. Haris Balady, S.E., M.M.Jum'at18.30 - 20.30</v>
      </c>
      <c r="P50" t="str">
        <f t="shared" si="3"/>
        <v>Dr. Fatkhurrozi, M.Si.</v>
      </c>
      <c r="Q50" t="str">
        <f t="shared" si="4"/>
        <v>Dr. Moh. Haris Balady, S.E., M.M.</v>
      </c>
    </row>
    <row r="51" spans="1:17" ht="15" customHeight="1">
      <c r="A51" s="270">
        <v>51</v>
      </c>
      <c r="B51" s="278" t="str">
        <f>ES!J6</f>
        <v>ES - 2A</v>
      </c>
      <c r="C51" s="279">
        <f>ES!B6</f>
        <v>2</v>
      </c>
      <c r="D51" s="280" t="str">
        <f>ES!C6</f>
        <v>Lembaga Keuangan Syariah</v>
      </c>
      <c r="E51" s="279">
        <f>ES!D6</f>
        <v>3</v>
      </c>
      <c r="F51" s="280" t="str">
        <f>ES!F6</f>
        <v>Dr. Abdul Wadud Nafis, M.E.I.</v>
      </c>
      <c r="G51" s="280" t="str">
        <f>ES!G6</f>
        <v>Dr. Moch. Chotib, MM.</v>
      </c>
      <c r="H51" s="280"/>
      <c r="I51" s="278" t="str">
        <f>ES!H6</f>
        <v>Sabtu</v>
      </c>
      <c r="J51" s="801" t="str">
        <f>ES!I6</f>
        <v>08.00 - 10.00</v>
      </c>
      <c r="K51" s="278" t="str">
        <f>ES!K6</f>
        <v>R15</v>
      </c>
      <c r="L51" s="285"/>
      <c r="N51" t="str">
        <f t="shared" si="1"/>
        <v>Dr. Abdul Wadud Nafis, M.E.I.Sabtu08.00 - 10.00</v>
      </c>
      <c r="O51" t="str">
        <f t="shared" si="2"/>
        <v>Dr. Moch. Chotib, MM.Sabtu08.00 - 10.00</v>
      </c>
      <c r="P51" t="str">
        <f t="shared" si="3"/>
        <v>Dr. Abdul Wadud Nafis, M.E.I.</v>
      </c>
      <c r="Q51" t="str">
        <f t="shared" si="4"/>
        <v>Dr. Moch. Chotib, MM.</v>
      </c>
    </row>
    <row r="52" spans="1:17" ht="15" customHeight="1">
      <c r="A52" s="270">
        <v>52</v>
      </c>
      <c r="B52" s="278" t="str">
        <f>ES!J7</f>
        <v>ES - 2A</v>
      </c>
      <c r="C52" s="279">
        <f>ES!B7</f>
        <v>2</v>
      </c>
      <c r="D52" s="280" t="str">
        <f>ES!C7</f>
        <v>Makro Ekonomi Islam</v>
      </c>
      <c r="E52" s="279">
        <f>ES!D7</f>
        <v>3</v>
      </c>
      <c r="F52" s="280" t="str">
        <f>ES!F7</f>
        <v>Dr. H. Moh. Armoyu, MM.</v>
      </c>
      <c r="G52" s="280" t="str">
        <f>ES!G7</f>
        <v>Dr. Khamdan Rifa'i, S.E., M.Si.</v>
      </c>
      <c r="H52" s="280"/>
      <c r="I52" s="278" t="str">
        <f>ES!H7</f>
        <v>Sabtu</v>
      </c>
      <c r="J52" s="278" t="str">
        <f>ES!I7</f>
        <v>10.15 - 12.15</v>
      </c>
      <c r="K52" s="278" t="str">
        <f>ES!K7</f>
        <v>R15</v>
      </c>
      <c r="L52" s="285"/>
      <c r="N52" t="str">
        <f t="shared" si="1"/>
        <v>Dr. H. Moh. Armoyu, MM.Sabtu10.15 - 12.15</v>
      </c>
      <c r="O52" t="str">
        <f t="shared" si="2"/>
        <v>Dr. Khamdan Rifa'i, S.E., M.Si.Sabtu10.15 - 12.15</v>
      </c>
      <c r="P52" t="str">
        <f t="shared" si="3"/>
        <v>Dr. H. Moh. Armoyu, MM.</v>
      </c>
      <c r="Q52" t="str">
        <f t="shared" si="4"/>
        <v>Dr. Khamdan Rifa'i, S.E., M.Si.</v>
      </c>
    </row>
    <row r="53" spans="1:17" ht="15" customHeight="1">
      <c r="A53" s="270">
        <v>53</v>
      </c>
      <c r="B53" s="278" t="str">
        <f>ES!J8</f>
        <v>ES - 2A</v>
      </c>
      <c r="C53" s="279">
        <f>ES!B8</f>
        <v>2</v>
      </c>
      <c r="D53" s="280" t="str">
        <f>ES!C8</f>
        <v>Ekonometrika</v>
      </c>
      <c r="E53" s="279">
        <f>ES!D8</f>
        <v>3</v>
      </c>
      <c r="F53" s="280" t="str">
        <f>ES!F8</f>
        <v>Dr. Hj. Khoirunnisa, ST., M.M.T.</v>
      </c>
      <c r="G53" s="280" t="str">
        <f>ES!G8</f>
        <v>Dr. Fatkhurrozi, M.Si.</v>
      </c>
      <c r="H53" s="280"/>
      <c r="I53" s="278" t="str">
        <f>ES!H8</f>
        <v>Sabtu</v>
      </c>
      <c r="J53" s="278" t="str">
        <f>ES!I8</f>
        <v>12.45 - 14.45</v>
      </c>
      <c r="K53" s="278" t="str">
        <f>ES!K8</f>
        <v>R15</v>
      </c>
      <c r="L53" s="285"/>
      <c r="N53" t="str">
        <f t="shared" si="1"/>
        <v>Dr. Hj. Khoirunnisa, ST., M.M.T.Sabtu12.45 - 14.45</v>
      </c>
      <c r="O53" t="str">
        <f t="shared" si="2"/>
        <v>Dr. Fatkhurrozi, M.Si.Sabtu12.45 - 14.45</v>
      </c>
      <c r="P53" t="str">
        <f t="shared" si="3"/>
        <v>Dr. Hj. Khoirunnisa, ST., M.M.T.</v>
      </c>
      <c r="Q53" t="str">
        <f t="shared" si="4"/>
        <v>Dr. Fatkhurrozi, M.Si.</v>
      </c>
    </row>
    <row r="54" spans="1:17" ht="15" customHeight="1">
      <c r="A54" s="270">
        <v>54</v>
      </c>
      <c r="B54" s="278" t="str">
        <f>ES!J9</f>
        <v>ES - 2B</v>
      </c>
      <c r="C54" s="279">
        <f>ES!B9</f>
        <v>2</v>
      </c>
      <c r="D54" s="280" t="str">
        <f>ES!C9</f>
        <v>Mikro Ekonomi Islam</v>
      </c>
      <c r="E54" s="279">
        <f>ES!D9</f>
        <v>3</v>
      </c>
      <c r="F54" s="280" t="str">
        <f>ES!F9</f>
        <v>Dr. Fatkhurrozi, M.Si.</v>
      </c>
      <c r="G54" s="280" t="str">
        <f>ES!G9</f>
        <v>Dr. Moh. Haris Balady, S.E., M.M.</v>
      </c>
      <c r="H54" s="280"/>
      <c r="I54" s="278" t="str">
        <f>ES!H9</f>
        <v>Jum’at</v>
      </c>
      <c r="J54" s="801" t="str">
        <f>ES!I9</f>
        <v>13.30 - 15.30</v>
      </c>
      <c r="K54" s="278" t="str">
        <f>ES!K9</f>
        <v>RU23</v>
      </c>
      <c r="L54" s="285"/>
      <c r="N54" t="str">
        <f t="shared" si="1"/>
        <v>Dr. Fatkhurrozi, M.Si.Jum’at13.30 - 15.30</v>
      </c>
      <c r="O54" t="str">
        <f t="shared" si="2"/>
        <v>Dr. Moh. Haris Balady, S.E., M.M.Jum’at13.30 - 15.30</v>
      </c>
      <c r="P54" t="str">
        <f t="shared" si="3"/>
        <v>Dr. Fatkhurrozi, M.Si.</v>
      </c>
      <c r="Q54" t="str">
        <f t="shared" si="4"/>
        <v>Dr. Moh. Haris Balady, S.E., M.M.</v>
      </c>
    </row>
    <row r="55" spans="1:17" ht="15" customHeight="1">
      <c r="A55" s="270">
        <v>55</v>
      </c>
      <c r="B55" s="278" t="str">
        <f>ES!J10</f>
        <v>ES - 2B</v>
      </c>
      <c r="C55" s="279">
        <f>ES!B10</f>
        <v>2</v>
      </c>
      <c r="D55" s="280" t="str">
        <f>ES!C10</f>
        <v>Metodologi Penelitian Ekonomi</v>
      </c>
      <c r="E55" s="279">
        <f>ES!D10</f>
        <v>3</v>
      </c>
      <c r="F55" s="280" t="str">
        <f>ES!F10</f>
        <v>Dr. Imam Suroso, SE, M.Si.</v>
      </c>
      <c r="G55" s="280" t="str">
        <f>ES!G10</f>
        <v>Dr. H. Misbahul Munir, MM.</v>
      </c>
      <c r="H55" s="280"/>
      <c r="I55" s="278" t="str">
        <f>ES!H10</f>
        <v>Jum’at</v>
      </c>
      <c r="J55" s="801" t="str">
        <f>ES!I10</f>
        <v>15.45 - 17.45</v>
      </c>
      <c r="K55" s="278" t="str">
        <f>ES!K10</f>
        <v>RU23</v>
      </c>
      <c r="L55" s="285"/>
      <c r="N55" t="str">
        <f t="shared" si="1"/>
        <v>Dr. Imam Suroso, SE, M.Si.Jum’at15.45 - 17.45</v>
      </c>
      <c r="O55" t="str">
        <f t="shared" si="2"/>
        <v>Dr. H. Misbahul Munir, MM.Jum’at15.45 - 17.45</v>
      </c>
      <c r="P55" t="str">
        <f t="shared" si="3"/>
        <v>Dr. Imam Suroso, SE, M.Si.</v>
      </c>
      <c r="Q55" t="str">
        <f t="shared" si="4"/>
        <v>Dr. H. Misbahul Munir, MM.</v>
      </c>
    </row>
    <row r="56" spans="1:17" ht="15" customHeight="1">
      <c r="A56" s="270">
        <v>56</v>
      </c>
      <c r="B56" s="278" t="str">
        <f>ES!J11</f>
        <v>ES - 2B</v>
      </c>
      <c r="C56" s="279">
        <f>ES!B11</f>
        <v>2</v>
      </c>
      <c r="D56" s="280" t="str">
        <f>ES!C11</f>
        <v>Manajemen Perbankan Islam</v>
      </c>
      <c r="E56" s="279">
        <f>ES!D11</f>
        <v>3</v>
      </c>
      <c r="F56" s="280" t="str">
        <f>ES!F11</f>
        <v>Dr. H. Misbahul Munir, MM.</v>
      </c>
      <c r="G56" s="280" t="str">
        <f>ES!G11</f>
        <v>Dr. Abdul Rokhim, M.E.I.</v>
      </c>
      <c r="H56" s="280"/>
      <c r="I56" s="278" t="str">
        <f>ES!H11</f>
        <v>Jum’at</v>
      </c>
      <c r="J56" s="801" t="str">
        <f>ES!I11</f>
        <v>18.30 - 20.30</v>
      </c>
      <c r="K56" s="278" t="str">
        <f>ES!K11</f>
        <v>RU23</v>
      </c>
      <c r="L56" s="285"/>
      <c r="N56" t="str">
        <f t="shared" si="1"/>
        <v>Dr. H. Misbahul Munir, MM.Jum’at18.30 - 20.30</v>
      </c>
      <c r="O56" t="str">
        <f t="shared" si="2"/>
        <v>Dr. Abdul Rokhim, M.E.I.Jum’at18.30 - 20.30</v>
      </c>
      <c r="P56" t="str">
        <f t="shared" si="3"/>
        <v>Dr. H. Misbahul Munir, MM.</v>
      </c>
      <c r="Q56" t="str">
        <f t="shared" si="4"/>
        <v>Dr. Abdul Rokhim, M.E.I.</v>
      </c>
    </row>
    <row r="57" spans="1:17" ht="15" customHeight="1">
      <c r="A57" s="270">
        <v>57</v>
      </c>
      <c r="B57" s="278" t="str">
        <f>ES!J12</f>
        <v>ES - 2B</v>
      </c>
      <c r="C57" s="279">
        <f>ES!B12</f>
        <v>2</v>
      </c>
      <c r="D57" s="280" t="str">
        <f>ES!C12</f>
        <v>Ekonometrika</v>
      </c>
      <c r="E57" s="279">
        <f>ES!D12</f>
        <v>3</v>
      </c>
      <c r="F57" s="280" t="str">
        <f>ES!F12</f>
        <v>Dr. Hj. Khoirunnisa, ST., M.M.T.</v>
      </c>
      <c r="G57" s="280" t="str">
        <f>ES!G12</f>
        <v>Dr. Fatkhurrozi, M.Si.</v>
      </c>
      <c r="H57" s="280"/>
      <c r="I57" s="278" t="str">
        <f>ES!H12</f>
        <v>Sabtu</v>
      </c>
      <c r="J57" s="801" t="str">
        <f>ES!I12</f>
        <v>08.00 - 10.00</v>
      </c>
      <c r="K57" s="278" t="str">
        <f>ES!K12</f>
        <v>RU23</v>
      </c>
      <c r="L57" s="285"/>
      <c r="N57" t="str">
        <f t="shared" si="1"/>
        <v>Dr. Hj. Khoirunnisa, ST., M.M.T.Sabtu08.00 - 10.00</v>
      </c>
      <c r="O57" t="str">
        <f t="shared" si="2"/>
        <v>Dr. Fatkhurrozi, M.Si.Sabtu08.00 - 10.00</v>
      </c>
      <c r="P57" t="str">
        <f t="shared" si="3"/>
        <v>Dr. Hj. Khoirunnisa, ST., M.M.T.</v>
      </c>
      <c r="Q57" t="str">
        <f t="shared" si="4"/>
        <v>Dr. Fatkhurrozi, M.Si.</v>
      </c>
    </row>
    <row r="58" spans="1:17">
      <c r="A58" s="270">
        <v>58</v>
      </c>
      <c r="B58" s="278" t="str">
        <f>ES!J13</f>
        <v>ES - 2B</v>
      </c>
      <c r="C58" s="279">
        <f>ES!B13</f>
        <v>2</v>
      </c>
      <c r="D58" s="280" t="str">
        <f>ES!C13</f>
        <v>Lembaga Keuangan Syariah</v>
      </c>
      <c r="E58" s="279">
        <f>ES!D13</f>
        <v>3</v>
      </c>
      <c r="F58" s="280" t="str">
        <f>ES!F13</f>
        <v>Dr. Abdul Wadud Nafis, M.E.I.</v>
      </c>
      <c r="G58" s="280" t="str">
        <f>ES!G13</f>
        <v>Dr. Moch. Chotib, MM.</v>
      </c>
      <c r="H58" s="280"/>
      <c r="I58" s="278" t="str">
        <f>ES!H13</f>
        <v>Sabtu</v>
      </c>
      <c r="J58" s="278" t="str">
        <f>ES!I13</f>
        <v>10.15 - 12.15</v>
      </c>
      <c r="K58" s="278" t="str">
        <f>ES!K13</f>
        <v>RU23</v>
      </c>
      <c r="L58" s="285"/>
      <c r="N58" t="str">
        <f t="shared" si="1"/>
        <v>Dr. Abdul Wadud Nafis, M.E.I.Sabtu10.15 - 12.15</v>
      </c>
      <c r="O58" t="str">
        <f t="shared" si="2"/>
        <v>Dr. Moch. Chotib, MM.Sabtu10.15 - 12.15</v>
      </c>
      <c r="P58" t="str">
        <f t="shared" si="3"/>
        <v>Dr. Abdul Wadud Nafis, M.E.I.</v>
      </c>
      <c r="Q58" t="str">
        <f t="shared" si="4"/>
        <v>Dr. Moch. Chotib, MM.</v>
      </c>
    </row>
    <row r="59" spans="1:17" ht="15" customHeight="1">
      <c r="A59" s="270">
        <v>59</v>
      </c>
      <c r="B59" s="278" t="str">
        <f>ES!J14</f>
        <v>ES - 2B</v>
      </c>
      <c r="C59" s="279">
        <f>ES!B14</f>
        <v>2</v>
      </c>
      <c r="D59" s="280" t="str">
        <f>ES!C14</f>
        <v>Makro Ekonomi Islam</v>
      </c>
      <c r="E59" s="279">
        <f>ES!D14</f>
        <v>3</v>
      </c>
      <c r="F59" s="280" t="str">
        <f>ES!F14</f>
        <v>Dr. H. Moh. Armoyu, MM.</v>
      </c>
      <c r="G59" s="280" t="str">
        <f>ES!G14</f>
        <v>Dr. Khamdan Rifa'i, S.E., M.Si.</v>
      </c>
      <c r="H59" s="280"/>
      <c r="I59" s="278" t="str">
        <f>ES!H14</f>
        <v>Sabtu</v>
      </c>
      <c r="J59" s="278" t="str">
        <f>ES!I14</f>
        <v>13.30 - 15.30</v>
      </c>
      <c r="K59" s="278" t="str">
        <f>ES!K14</f>
        <v>RU23</v>
      </c>
      <c r="L59" s="285"/>
      <c r="N59" t="str">
        <f t="shared" si="1"/>
        <v>Dr. H. Moh. Armoyu, MM.Sabtu13.30 - 15.30</v>
      </c>
      <c r="O59" t="str">
        <f t="shared" si="2"/>
        <v>Dr. Khamdan Rifa'i, S.E., M.Si.Sabtu13.30 - 15.30</v>
      </c>
      <c r="P59" t="str">
        <f t="shared" si="3"/>
        <v>Dr. H. Moh. Armoyu, MM.</v>
      </c>
      <c r="Q59" t="str">
        <f t="shared" si="4"/>
        <v>Dr. Khamdan Rifa'i, S.E., M.Si.</v>
      </c>
    </row>
    <row r="60" spans="1:17" ht="15" customHeight="1">
      <c r="A60" s="270">
        <v>60</v>
      </c>
      <c r="B60" s="278" t="str">
        <f>ES!J15</f>
        <v>ES - 2C</v>
      </c>
      <c r="C60" s="279">
        <f>ES!B15</f>
        <v>2</v>
      </c>
      <c r="D60" s="280" t="str">
        <f>ES!C15</f>
        <v>Makro Ekonomi Islam</v>
      </c>
      <c r="E60" s="279">
        <f>ES!D15</f>
        <v>3</v>
      </c>
      <c r="F60" s="280" t="str">
        <f>ES!F15</f>
        <v>Dr. H. Moh. Armoyu, MM.</v>
      </c>
      <c r="G60" s="280" t="str">
        <f>ES!G15</f>
        <v>Dr. Khamdan Rifa'i, S.E., M.Si.</v>
      </c>
      <c r="H60" s="280"/>
      <c r="I60" s="278" t="str">
        <f>ES!H15</f>
        <v>Jum’at</v>
      </c>
      <c r="J60" s="801" t="str">
        <f>ES!I15</f>
        <v>13.30 - 15.30</v>
      </c>
      <c r="K60" s="278" t="str">
        <f>ES!K15</f>
        <v>RU24</v>
      </c>
      <c r="L60" s="285"/>
      <c r="N60" t="str">
        <f t="shared" si="1"/>
        <v>Dr. H. Moh. Armoyu, MM.Jum’at13.30 - 15.30</v>
      </c>
      <c r="O60" t="str">
        <f t="shared" si="2"/>
        <v>Dr. Khamdan Rifa'i, S.E., M.Si.Jum’at13.30 - 15.30</v>
      </c>
      <c r="P60" t="str">
        <f t="shared" si="3"/>
        <v>Dr. H. Moh. Armoyu, MM.</v>
      </c>
      <c r="Q60" t="str">
        <f t="shared" si="4"/>
        <v>Dr. Khamdan Rifa'i, S.E., M.Si.</v>
      </c>
    </row>
    <row r="61" spans="1:17" ht="15" customHeight="1">
      <c r="A61" s="270">
        <v>61</v>
      </c>
      <c r="B61" s="278" t="str">
        <f>ES!J16</f>
        <v>ES - 2C</v>
      </c>
      <c r="C61" s="279">
        <f>ES!B16</f>
        <v>2</v>
      </c>
      <c r="D61" s="280" t="str">
        <f>ES!C16</f>
        <v>Mikro Ekonomi Islam</v>
      </c>
      <c r="E61" s="279">
        <f>ES!D16</f>
        <v>3</v>
      </c>
      <c r="F61" s="280" t="str">
        <f>ES!F16</f>
        <v>Dr. Fatkhurrozi, M.Si.</v>
      </c>
      <c r="G61" s="280" t="str">
        <f>ES!G16</f>
        <v>Dr. Moh. Haris Balady, S.E., M.M.</v>
      </c>
      <c r="H61" s="280"/>
      <c r="I61" s="278" t="str">
        <f>ES!H16</f>
        <v>Jum’at</v>
      </c>
      <c r="J61" s="801" t="str">
        <f>ES!I16</f>
        <v>15.45 - 17.45</v>
      </c>
      <c r="K61" s="278" t="str">
        <f>ES!K16</f>
        <v>RU24</v>
      </c>
      <c r="L61" s="285"/>
      <c r="N61" t="str">
        <f t="shared" si="1"/>
        <v>Dr. Fatkhurrozi, M.Si.Jum’at15.45 - 17.45</v>
      </c>
      <c r="O61" t="str">
        <f t="shared" si="2"/>
        <v>Dr. Moh. Haris Balady, S.E., M.M.Jum’at15.45 - 17.45</v>
      </c>
      <c r="P61" t="str">
        <f t="shared" si="3"/>
        <v>Dr. Fatkhurrozi, M.Si.</v>
      </c>
      <c r="Q61" t="str">
        <f t="shared" si="4"/>
        <v>Dr. Moh. Haris Balady, S.E., M.M.</v>
      </c>
    </row>
    <row r="62" spans="1:17" ht="15" customHeight="1">
      <c r="A62" s="270">
        <v>62</v>
      </c>
      <c r="B62" s="278" t="str">
        <f>ES!J17</f>
        <v>ES - 2C</v>
      </c>
      <c r="C62" s="279">
        <f>ES!B17</f>
        <v>2</v>
      </c>
      <c r="D62" s="280" t="str">
        <f>ES!C17</f>
        <v>Metodologi Penelitian Ekonomi</v>
      </c>
      <c r="E62" s="279">
        <f>ES!D17</f>
        <v>3</v>
      </c>
      <c r="F62" s="280" t="str">
        <f>ES!F17</f>
        <v>Dr. Imam Suroso, SE, M.Si.</v>
      </c>
      <c r="G62" s="280" t="str">
        <f>ES!G17</f>
        <v>Dr. H. Misbahul Munir, MM.</v>
      </c>
      <c r="H62" s="280"/>
      <c r="I62" s="278" t="str">
        <f>ES!H17</f>
        <v>Jum’at</v>
      </c>
      <c r="J62" s="801" t="str">
        <f>ES!I17</f>
        <v>18.30 - 20.30</v>
      </c>
      <c r="K62" s="278" t="str">
        <f>ES!K17</f>
        <v>RU24</v>
      </c>
      <c r="L62" s="285"/>
      <c r="N62" t="str">
        <f t="shared" si="1"/>
        <v>Dr. Imam Suroso, SE, M.Si.Jum’at18.30 - 20.30</v>
      </c>
      <c r="O62" t="str">
        <f t="shared" si="2"/>
        <v>Dr. H. Misbahul Munir, MM.Jum’at18.30 - 20.30</v>
      </c>
      <c r="P62" t="str">
        <f t="shared" si="3"/>
        <v>Dr. Imam Suroso, SE, M.Si.</v>
      </c>
      <c r="Q62" t="str">
        <f t="shared" si="4"/>
        <v>Dr. H. Misbahul Munir, MM.</v>
      </c>
    </row>
    <row r="63" spans="1:17" ht="15" customHeight="1">
      <c r="A63" s="270">
        <v>63</v>
      </c>
      <c r="B63" s="278" t="str">
        <f>ES!J18</f>
        <v>ES - 2C</v>
      </c>
      <c r="C63" s="279">
        <f>ES!B18</f>
        <v>2</v>
      </c>
      <c r="D63" s="280" t="str">
        <f>ES!C18</f>
        <v>Manajemen Perbankan Islam</v>
      </c>
      <c r="E63" s="279">
        <f>ES!D18</f>
        <v>3</v>
      </c>
      <c r="F63" s="280" t="str">
        <f>ES!F18</f>
        <v>Dr. H. Misbahul Munir, MM.</v>
      </c>
      <c r="G63" s="280" t="str">
        <f>ES!G18</f>
        <v>Dr. Abdul Rokhim, M.E.I.</v>
      </c>
      <c r="H63" s="280"/>
      <c r="I63" s="278" t="str">
        <f>ES!H18</f>
        <v>Sabtu</v>
      </c>
      <c r="J63" s="801" t="str">
        <f>ES!I18</f>
        <v>08.00 - 10.00</v>
      </c>
      <c r="K63" s="278" t="str">
        <f>ES!K18</f>
        <v>RU24</v>
      </c>
      <c r="L63" s="285"/>
      <c r="N63" t="str">
        <f t="shared" si="1"/>
        <v>Dr. H. Misbahul Munir, MM.Sabtu08.00 - 10.00</v>
      </c>
      <c r="O63" t="str">
        <f t="shared" si="2"/>
        <v>Dr. Abdul Rokhim, M.E.I.Sabtu08.00 - 10.00</v>
      </c>
      <c r="P63" t="str">
        <f t="shared" si="3"/>
        <v>Dr. H. Misbahul Munir, MM.</v>
      </c>
      <c r="Q63" t="str">
        <f t="shared" si="4"/>
        <v>Dr. Abdul Rokhim, M.E.I.</v>
      </c>
    </row>
    <row r="64" spans="1:17">
      <c r="A64" s="270">
        <v>64</v>
      </c>
      <c r="B64" s="278" t="str">
        <f>ES!J19</f>
        <v>ES - 2C</v>
      </c>
      <c r="C64" s="279">
        <f>ES!B19</f>
        <v>2</v>
      </c>
      <c r="D64" s="280" t="str">
        <f>ES!C19</f>
        <v>Ekonometrika</v>
      </c>
      <c r="E64" s="279">
        <f>ES!D19</f>
        <v>3</v>
      </c>
      <c r="F64" s="280" t="str">
        <f>ES!F19</f>
        <v>Dr. Hj. Khoirunnisa, ST., M.M.T.</v>
      </c>
      <c r="G64" s="280" t="str">
        <f>ES!G19</f>
        <v>Dr. Fatkhurrozi, M.Si.</v>
      </c>
      <c r="H64" s="280"/>
      <c r="I64" s="278" t="str">
        <f>ES!H19</f>
        <v>Sabtu</v>
      </c>
      <c r="J64" s="278" t="str">
        <f>ES!I19</f>
        <v>10.15 - 12.15</v>
      </c>
      <c r="K64" s="278" t="str">
        <f>ES!K19</f>
        <v>RU24</v>
      </c>
      <c r="L64" s="285"/>
      <c r="N64" t="str">
        <f t="shared" si="1"/>
        <v>Dr. Hj. Khoirunnisa, ST., M.M.T.Sabtu10.15 - 12.15</v>
      </c>
      <c r="O64" t="str">
        <f t="shared" si="2"/>
        <v>Dr. Fatkhurrozi, M.Si.Sabtu10.15 - 12.15</v>
      </c>
      <c r="P64" t="str">
        <f t="shared" si="3"/>
        <v>Dr. Hj. Khoirunnisa, ST., M.M.T.</v>
      </c>
      <c r="Q64" t="str">
        <f t="shared" si="4"/>
        <v>Dr. Fatkhurrozi, M.Si.</v>
      </c>
    </row>
    <row r="65" spans="1:17" ht="15" customHeight="1">
      <c r="A65" s="270">
        <v>65</v>
      </c>
      <c r="B65" s="278" t="str">
        <f>ES!J20</f>
        <v>ES - 2C</v>
      </c>
      <c r="C65" s="279">
        <f>ES!B20</f>
        <v>2</v>
      </c>
      <c r="D65" s="280" t="str">
        <f>ES!C20</f>
        <v>Lembaga Keuangan Syariah</v>
      </c>
      <c r="E65" s="279">
        <f>ES!D20</f>
        <v>3</v>
      </c>
      <c r="F65" s="280" t="str">
        <f>ES!F20</f>
        <v>Dr. Abdul Wadud Nafis, M.E.I.</v>
      </c>
      <c r="G65" s="280" t="str">
        <f>ES!G20</f>
        <v>Dr. Moch. Chotib, MM.</v>
      </c>
      <c r="H65" s="280"/>
      <c r="I65" s="278" t="str">
        <f>ES!H20</f>
        <v>Sabtu</v>
      </c>
      <c r="J65" s="278" t="str">
        <f>ES!I20</f>
        <v>13.30 - 15.30</v>
      </c>
      <c r="K65" s="278" t="str">
        <f>ES!K20</f>
        <v>RU24</v>
      </c>
      <c r="L65" s="285"/>
      <c r="N65" t="str">
        <f t="shared" si="1"/>
        <v>Dr. Abdul Wadud Nafis, M.E.I.Sabtu13.30 - 15.30</v>
      </c>
      <c r="O65" t="str">
        <f t="shared" si="2"/>
        <v>Dr. Moch. Chotib, MM.Sabtu13.30 - 15.30</v>
      </c>
      <c r="P65" t="str">
        <f t="shared" si="3"/>
        <v>Dr. Abdul Wadud Nafis, M.E.I.</v>
      </c>
      <c r="Q65" t="str">
        <f t="shared" si="4"/>
        <v>Dr. Moch. Chotib, MM.</v>
      </c>
    </row>
    <row r="66" spans="1:17" ht="15" customHeight="1">
      <c r="A66" s="270">
        <v>66</v>
      </c>
      <c r="B66" s="286" t="str">
        <f>KPI!J3</f>
        <v>KPI - 2</v>
      </c>
      <c r="C66" s="287">
        <f>KPI!B3</f>
        <v>2</v>
      </c>
      <c r="D66" s="288" t="str">
        <f>KPI!C3</f>
        <v>Filsafat dan Etika Komunikasi</v>
      </c>
      <c r="E66" s="287">
        <f>KPI!D3</f>
        <v>3</v>
      </c>
      <c r="F66" s="288" t="str">
        <f>KPI!F3</f>
        <v>Dr. Fawaizul Umam, M.Ag.</v>
      </c>
      <c r="G66" s="288" t="str">
        <f>KPI!G3</f>
        <v>Dr. Ahidul Asror, M.Ag.</v>
      </c>
      <c r="H66" s="288"/>
      <c r="I66" s="286" t="str">
        <f>KPI!H3</f>
        <v>JUMAT</v>
      </c>
      <c r="J66" s="802" t="str">
        <f>KPI!I3</f>
        <v>13.30 - 15.30</v>
      </c>
      <c r="K66" s="286" t="str">
        <f>KPI!K3</f>
        <v>R24</v>
      </c>
      <c r="L66" s="296"/>
      <c r="N66" t="str">
        <f t="shared" ref="N66:N89" si="5">CONCATENATE(F66,I66,J66)</f>
        <v>Dr. Fawaizul Umam, M.Ag.JUMAT13.30 - 15.30</v>
      </c>
      <c r="O66" t="str">
        <f t="shared" ref="O66:O89" si="6">CONCATENATE(G66,I66,J66)</f>
        <v>Dr. Ahidul Asror, M.Ag.JUMAT13.30 - 15.30</v>
      </c>
      <c r="P66" t="str">
        <f t="shared" ref="P66:P89" si="7">F66</f>
        <v>Dr. Fawaizul Umam, M.Ag.</v>
      </c>
      <c r="Q66" t="str">
        <f t="shared" ref="Q66:Q89" si="8">G66</f>
        <v>Dr. Ahidul Asror, M.Ag.</v>
      </c>
    </row>
    <row r="67" spans="1:17" ht="15" customHeight="1">
      <c r="A67" s="270">
        <v>67</v>
      </c>
      <c r="B67" s="286" t="str">
        <f>KPI!J4</f>
        <v>KPI - 2</v>
      </c>
      <c r="C67" s="287">
        <f>KPI!B4</f>
        <v>2</v>
      </c>
      <c r="D67" s="288" t="str">
        <f>KPI!C4</f>
        <v>Studi Al - Quran</v>
      </c>
      <c r="E67" s="287">
        <f>KPI!D4</f>
        <v>2</v>
      </c>
      <c r="F67" s="288" t="str">
        <f>KPI!F4</f>
        <v>Dr. Syafruddin Edi Wibowo, M.Ag.</v>
      </c>
      <c r="G67" s="288" t="str">
        <f>KPI!G4</f>
        <v>Dr. H. Faisol Nasar bin Madi, MA.</v>
      </c>
      <c r="H67" s="288"/>
      <c r="I67" s="286" t="str">
        <f>KPI!H4</f>
        <v>JUMAT</v>
      </c>
      <c r="J67" s="802" t="str">
        <f>KPI!I4</f>
        <v>15.45 - 17.45</v>
      </c>
      <c r="K67" s="286" t="str">
        <f>KPI!K4</f>
        <v>R24</v>
      </c>
      <c r="L67" s="296"/>
      <c r="N67" t="str">
        <f t="shared" si="5"/>
        <v>Dr. Syafruddin Edi Wibowo, M.Ag.JUMAT15.45 - 17.45</v>
      </c>
      <c r="O67" t="str">
        <f t="shared" si="6"/>
        <v>Dr. H. Faisol Nasar bin Madi, MA.JUMAT15.45 - 17.45</v>
      </c>
      <c r="P67" t="str">
        <f t="shared" si="7"/>
        <v>Dr. Syafruddin Edi Wibowo, M.Ag.</v>
      </c>
      <c r="Q67" t="str">
        <f t="shared" si="8"/>
        <v>Dr. H. Faisol Nasar bin Madi, MA.</v>
      </c>
    </row>
    <row r="68" spans="1:17" ht="15" customHeight="1">
      <c r="A68" s="270">
        <v>68</v>
      </c>
      <c r="B68" s="286" t="str">
        <f>KPI!J5</f>
        <v>KPI - 2</v>
      </c>
      <c r="C68" s="287">
        <f>KPI!B5</f>
        <v>2</v>
      </c>
      <c r="D68" s="288" t="str">
        <f>KPI!C5</f>
        <v>Sosiologi Komunikasi dan Media</v>
      </c>
      <c r="E68" s="287">
        <f>KPI!D5</f>
        <v>3</v>
      </c>
      <c r="F68" s="288" t="str">
        <f>KPI!F5</f>
        <v>Dr. M. Khusna Amal, S.Ag., Msi.</v>
      </c>
      <c r="G68" s="288" t="str">
        <f>KPI!G5</f>
        <v>Dr. Kun Wazis, M.I.Kom.</v>
      </c>
      <c r="H68" s="288"/>
      <c r="I68" s="286" t="str">
        <f>KPI!H5</f>
        <v>JUMAT</v>
      </c>
      <c r="J68" s="802" t="str">
        <f>KPI!I5</f>
        <v>18.30 - 20.30</v>
      </c>
      <c r="K68" s="286" t="str">
        <f>KPI!K5</f>
        <v>R24</v>
      </c>
      <c r="L68" s="296"/>
      <c r="N68" t="str">
        <f t="shared" si="5"/>
        <v>Dr. M. Khusna Amal, S.Ag., Msi.JUMAT18.30 - 20.30</v>
      </c>
      <c r="O68" t="str">
        <f t="shared" si="6"/>
        <v>Dr. Kun Wazis, M.I.Kom.JUMAT18.30 - 20.30</v>
      </c>
      <c r="P68" t="str">
        <f t="shared" si="7"/>
        <v>Dr. M. Khusna Amal, S.Ag., Msi.</v>
      </c>
      <c r="Q68" t="str">
        <f t="shared" si="8"/>
        <v>Dr. Kun Wazis, M.I.Kom.</v>
      </c>
    </row>
    <row r="69" spans="1:17" ht="15" customHeight="1">
      <c r="A69" s="270">
        <v>69</v>
      </c>
      <c r="B69" s="286" t="str">
        <f>KPI!J6</f>
        <v>KPI - 2</v>
      </c>
      <c r="C69" s="287">
        <f>KPI!B6</f>
        <v>2</v>
      </c>
      <c r="D69" s="288" t="str">
        <f>KPI!C6</f>
        <v>Media dan Teknologi Komunikasi Massa</v>
      </c>
      <c r="E69" s="287">
        <f>KPI!D6</f>
        <v>3</v>
      </c>
      <c r="F69" s="288" t="str">
        <f>KPI!F6</f>
        <v>Dr. Choirul Arif, M.Si.</v>
      </c>
      <c r="G69" s="288" t="str">
        <f>KPI!G6</f>
        <v>Dr. Nurul Widyawati Islami R., M.Si.</v>
      </c>
      <c r="H69" s="288"/>
      <c r="I69" s="286" t="str">
        <f>KPI!H6</f>
        <v>SABTU</v>
      </c>
      <c r="J69" s="802" t="str">
        <f>KPI!I6</f>
        <v>08.00 - 10.00</v>
      </c>
      <c r="K69" s="286" t="str">
        <f>KPI!K6</f>
        <v>R24</v>
      </c>
      <c r="L69" s="296"/>
      <c r="N69" t="str">
        <f t="shared" si="5"/>
        <v>Dr. Choirul Arif, M.Si.SABTU08.00 - 10.00</v>
      </c>
      <c r="O69" t="str">
        <f t="shared" si="6"/>
        <v>Dr. Nurul Widyawati Islami R., M.Si.SABTU08.00 - 10.00</v>
      </c>
      <c r="P69" t="str">
        <f t="shared" si="7"/>
        <v>Dr. Choirul Arif, M.Si.</v>
      </c>
      <c r="Q69" t="str">
        <f t="shared" si="8"/>
        <v>Dr. Nurul Widyawati Islami R., M.Si.</v>
      </c>
    </row>
    <row r="70" spans="1:17" ht="15" customHeight="1">
      <c r="A70" s="270">
        <v>70</v>
      </c>
      <c r="B70" s="286" t="str">
        <f>KPI!J7</f>
        <v>KPI - 2</v>
      </c>
      <c r="C70" s="287">
        <f>KPI!B7</f>
        <v>2</v>
      </c>
      <c r="D70" s="288" t="str">
        <f>KPI!C7</f>
        <v>Psikologi Komunikasi dan Media</v>
      </c>
      <c r="E70" s="287">
        <f>KPI!D7</f>
        <v>3</v>
      </c>
      <c r="F70" s="288" t="str">
        <f>KPI!F7</f>
        <v>Dr.  Abd. Muhid, M.Psi.</v>
      </c>
      <c r="G70" s="288" t="str">
        <f>KPI!G7</f>
        <v>Dr. Sofyan Hadi, M.Pd.</v>
      </c>
      <c r="H70" s="288"/>
      <c r="I70" s="286" t="str">
        <f>KPI!H7</f>
        <v>SABTU</v>
      </c>
      <c r="J70" s="802" t="str">
        <f>KPI!I7</f>
        <v>10.00 - 12.00</v>
      </c>
      <c r="K70" s="286" t="str">
        <f>KPI!K7</f>
        <v>R24</v>
      </c>
      <c r="L70" s="296"/>
      <c r="N70" t="str">
        <f t="shared" si="5"/>
        <v>Dr.  Abd. Muhid, M.Psi.SABTU10.00 - 12.00</v>
      </c>
      <c r="O70" t="str">
        <f t="shared" si="6"/>
        <v>Dr. Sofyan Hadi, M.Pd.SABTU10.00 - 12.00</v>
      </c>
      <c r="P70" t="str">
        <f t="shared" si="7"/>
        <v>Dr.  Abd. Muhid, M.Psi.</v>
      </c>
      <c r="Q70" t="str">
        <f t="shared" si="8"/>
        <v>Dr. Sofyan Hadi, M.Pd.</v>
      </c>
    </row>
    <row r="71" spans="1:17" ht="15" customHeight="1">
      <c r="A71" s="270">
        <v>71</v>
      </c>
      <c r="B71" s="286" t="str">
        <f>KPI!J8</f>
        <v>KPI - 4</v>
      </c>
      <c r="C71" s="287">
        <f>KPI!B8</f>
        <v>4</v>
      </c>
      <c r="D71" s="288" t="str">
        <f>KPI!C8</f>
        <v>TESIS</v>
      </c>
      <c r="E71" s="287">
        <f>KPI!D8</f>
        <v>6</v>
      </c>
      <c r="F71" s="288" t="str">
        <f>KPI!F8</f>
        <v>Kaprodi</v>
      </c>
      <c r="G71" s="288" t="str">
        <f>KPI!G8</f>
        <v>Kaprodi</v>
      </c>
      <c r="H71" s="288"/>
      <c r="I71" s="286" t="str">
        <f>KPI!H8</f>
        <v>SABTU</v>
      </c>
      <c r="J71" s="802" t="str">
        <f>KPI!I8</f>
        <v>12.30 - 14.30</v>
      </c>
      <c r="K71" s="286" t="str">
        <f>KPI!K8</f>
        <v>R24</v>
      </c>
      <c r="L71" s="296"/>
      <c r="N71" t="str">
        <f t="shared" si="5"/>
        <v>KaprodiSABTU12.30 - 14.30</v>
      </c>
      <c r="O71" t="str">
        <f t="shared" si="6"/>
        <v>KaprodiSABTU12.30 - 14.30</v>
      </c>
      <c r="P71" t="str">
        <f t="shared" si="7"/>
        <v>Kaprodi</v>
      </c>
      <c r="Q71" t="str">
        <f t="shared" si="8"/>
        <v>Kaprodi</v>
      </c>
    </row>
    <row r="72" spans="1:17" ht="15" customHeight="1">
      <c r="A72" s="270">
        <v>72</v>
      </c>
      <c r="B72" s="289" t="str">
        <f>PGMI!J3</f>
        <v>PGMI - 2</v>
      </c>
      <c r="C72" s="290">
        <f>PGMI!B3</f>
        <v>2</v>
      </c>
      <c r="D72" s="291" t="str">
        <f>PGMI!C3</f>
        <v>PENGEMBANGAN BAHAN AJAR BAHASA INDONESIA MI</v>
      </c>
      <c r="E72" s="290">
        <f>PGMI!D3</f>
        <v>2</v>
      </c>
      <c r="F72" s="291" t="str">
        <f>PGMI!F3</f>
        <v>Dr. Hj. St. Mislikhah, M.Ag.</v>
      </c>
      <c r="G72" s="291" t="str">
        <f>PGMI!G3</f>
        <v>Dr. Khotibul Umam, M.A.</v>
      </c>
      <c r="H72" s="291"/>
      <c r="I72" s="289" t="str">
        <f>PGMI!H3</f>
        <v>Jumat</v>
      </c>
      <c r="J72" s="803" t="str">
        <f>PGMI!I3</f>
        <v>13.30 - 15.30</v>
      </c>
      <c r="K72" s="289" t="str">
        <f>PGMI!K3</f>
        <v>R25</v>
      </c>
      <c r="L72" s="297"/>
      <c r="N72" t="str">
        <f t="shared" si="5"/>
        <v>Dr. Hj. St. Mislikhah, M.Ag.Jumat13.30 - 15.30</v>
      </c>
      <c r="O72" t="str">
        <f t="shared" si="6"/>
        <v>Dr. Khotibul Umam, M.A.Jumat13.30 - 15.30</v>
      </c>
      <c r="P72" t="str">
        <f t="shared" si="7"/>
        <v>Dr. Hj. St. Mislikhah, M.Ag.</v>
      </c>
      <c r="Q72" t="str">
        <f t="shared" si="8"/>
        <v>Dr. Khotibul Umam, M.A.</v>
      </c>
    </row>
    <row r="73" spans="1:17" ht="15" customHeight="1">
      <c r="A73" s="270">
        <v>73</v>
      </c>
      <c r="B73" s="289" t="str">
        <f>PGMI!J4</f>
        <v>PGMI - 2</v>
      </c>
      <c r="C73" s="290">
        <f>PGMI!B4</f>
        <v>2</v>
      </c>
      <c r="D73" s="291" t="str">
        <f>PGMI!C4</f>
        <v>DESAIN DAN ANALISIS MATERI MI</v>
      </c>
      <c r="E73" s="290">
        <f>PGMI!D4</f>
        <v>2</v>
      </c>
      <c r="F73" s="291" t="str">
        <f>PGMI!F4</f>
        <v>Dr. H. Saihan, S.Ag., M.Pd.I.</v>
      </c>
      <c r="G73" s="291" t="str">
        <f>PGMI!G4</f>
        <v>Dr. Hj. Erma Fatmawati, M.Pd.I</v>
      </c>
      <c r="H73" s="291"/>
      <c r="I73" s="289" t="str">
        <f>PGMI!H4</f>
        <v>Jumat</v>
      </c>
      <c r="J73" s="803" t="str">
        <f>PGMI!I4</f>
        <v>15.45 - 17.45</v>
      </c>
      <c r="K73" s="289" t="str">
        <f>PGMI!K4</f>
        <v>R25</v>
      </c>
      <c r="L73" s="297"/>
      <c r="N73" t="str">
        <f t="shared" si="5"/>
        <v>Dr. H. Saihan, S.Ag., M.Pd.I.Jumat15.45 - 17.45</v>
      </c>
      <c r="O73" t="str">
        <f t="shared" si="6"/>
        <v>Dr. Hj. Erma Fatmawati, M.Pd.IJumat15.45 - 17.45</v>
      </c>
      <c r="P73" t="str">
        <f t="shared" si="7"/>
        <v>Dr. H. Saihan, S.Ag., M.Pd.I.</v>
      </c>
      <c r="Q73" t="str">
        <f t="shared" si="8"/>
        <v>Dr. Hj. Erma Fatmawati, M.Pd.I</v>
      </c>
    </row>
    <row r="74" spans="1:17" ht="15" customHeight="1">
      <c r="A74" s="270">
        <v>74</v>
      </c>
      <c r="B74" s="289" t="str">
        <f>PGMI!J5</f>
        <v>PGMI - 2</v>
      </c>
      <c r="C74" s="290">
        <f>PGMI!B5</f>
        <v>2</v>
      </c>
      <c r="D74" s="291" t="str">
        <f>PGMI!C5</f>
        <v>ANALISIS STRATEGI PEMBELAJARAN TEMATIK TERPADU</v>
      </c>
      <c r="E74" s="290">
        <f>PGMI!D5</f>
        <v>2</v>
      </c>
      <c r="F74" s="291" t="str">
        <f>PGMI!F5</f>
        <v>Dr. Hj. Mukni’ah, M.Pd.I.</v>
      </c>
      <c r="G74" s="291" t="str">
        <f>PGMI!G5</f>
        <v>Dr. H. Abd. Muhith, M.Pd.I</v>
      </c>
      <c r="H74" s="291"/>
      <c r="I74" s="289" t="str">
        <f>PGMI!H5</f>
        <v>Jumat</v>
      </c>
      <c r="J74" s="803" t="str">
        <f>PGMI!I5</f>
        <v>18.30 - 20.30</v>
      </c>
      <c r="K74" s="289" t="str">
        <f>PGMI!K5</f>
        <v>R25</v>
      </c>
      <c r="L74" s="297"/>
      <c r="N74" t="str">
        <f t="shared" si="5"/>
        <v>Dr. Hj. Mukni’ah, M.Pd.I.Jumat18.30 - 20.30</v>
      </c>
      <c r="O74" t="str">
        <f t="shared" si="6"/>
        <v>Dr. H. Abd. Muhith, M.Pd.IJumat18.30 - 20.30</v>
      </c>
      <c r="P74" t="str">
        <f t="shared" si="7"/>
        <v>Dr. Hj. Mukni’ah, M.Pd.I.</v>
      </c>
      <c r="Q74" t="str">
        <f t="shared" si="8"/>
        <v>Dr. H. Abd. Muhith, M.Pd.I</v>
      </c>
    </row>
    <row r="75" spans="1:17" ht="15" customHeight="1">
      <c r="A75" s="270">
        <v>75</v>
      </c>
      <c r="B75" s="289" t="str">
        <f>PGMI!J6</f>
        <v>PGMI - 2</v>
      </c>
      <c r="C75" s="290">
        <f>PGMI!B6</f>
        <v>2</v>
      </c>
      <c r="D75" s="291" t="str">
        <f>PGMI!C6</f>
        <v>STUDI HADITS</v>
      </c>
      <c r="E75" s="290">
        <f>PGMI!D6</f>
        <v>2</v>
      </c>
      <c r="F75" s="291" t="str">
        <f>PGMI!F6</f>
        <v>Dr. Uun Yusufa, MA.</v>
      </c>
      <c r="G75" s="291" t="str">
        <f>PGMI!G6</f>
        <v>Dr. Syafruddin Edi Wibowo, M.Ag.</v>
      </c>
      <c r="H75" s="291"/>
      <c r="I75" s="289" t="str">
        <f>PGMI!H6</f>
        <v>Sabtu</v>
      </c>
      <c r="J75" s="803" t="str">
        <f>PGMI!I6</f>
        <v>08.00 - 10.00</v>
      </c>
      <c r="K75" s="289" t="str">
        <f>PGMI!K6</f>
        <v>R25</v>
      </c>
      <c r="L75" s="297"/>
      <c r="N75" t="str">
        <f t="shared" si="5"/>
        <v>Dr. Uun Yusufa, MA.Sabtu08.00 - 10.00</v>
      </c>
      <c r="O75" t="str">
        <f t="shared" si="6"/>
        <v>Dr. Syafruddin Edi Wibowo, M.Ag.Sabtu08.00 - 10.00</v>
      </c>
      <c r="P75" t="str">
        <f t="shared" si="7"/>
        <v>Dr. Uun Yusufa, MA.</v>
      </c>
      <c r="Q75" t="str">
        <f t="shared" si="8"/>
        <v>Dr. Syafruddin Edi Wibowo, M.Ag.</v>
      </c>
    </row>
    <row r="76" spans="1:17" ht="15" customHeight="1">
      <c r="A76" s="270">
        <v>76</v>
      </c>
      <c r="B76" s="289" t="str">
        <f>PGMI!J7</f>
        <v>PGMI - 2</v>
      </c>
      <c r="C76" s="290">
        <f>PGMI!B7</f>
        <v>2</v>
      </c>
      <c r="D76" s="291" t="str">
        <f>PGMI!C7</f>
        <v>PENGEMBANGAN MEDIA PEMBELAJARAN BERDASARKAN ICT</v>
      </c>
      <c r="E76" s="290">
        <f>PGMI!D7</f>
        <v>2</v>
      </c>
      <c r="F76" s="291" t="str">
        <f>PGMI!F7</f>
        <v>Dr. H. Mundir. M.Pd.</v>
      </c>
      <c r="G76" s="291" t="str">
        <f>PGMI!G7</f>
        <v>Dr. Andi Suhardi, M.Pd.</v>
      </c>
      <c r="H76" s="291"/>
      <c r="I76" s="289" t="str">
        <f>PGMI!H7</f>
        <v>Sabtu</v>
      </c>
      <c r="J76" s="803" t="str">
        <f>PGMI!I7</f>
        <v>10.15 - 12.15</v>
      </c>
      <c r="K76" s="289" t="str">
        <f>PGMI!K7</f>
        <v>R25</v>
      </c>
      <c r="L76" s="297"/>
      <c r="N76" t="str">
        <f t="shared" si="5"/>
        <v>Dr. H. Mundir. M.Pd.Sabtu10.15 - 12.15</v>
      </c>
      <c r="O76" t="str">
        <f t="shared" si="6"/>
        <v>Dr. Andi Suhardi, M.Pd.Sabtu10.15 - 12.15</v>
      </c>
      <c r="P76" t="str">
        <f t="shared" si="7"/>
        <v>Dr. H. Mundir. M.Pd.</v>
      </c>
      <c r="Q76" t="str">
        <f t="shared" si="8"/>
        <v>Dr. Andi Suhardi, M.Pd.</v>
      </c>
    </row>
    <row r="77" spans="1:17" ht="15" customHeight="1">
      <c r="A77" s="270">
        <v>77</v>
      </c>
      <c r="B77" s="289" t="str">
        <f>PGMI!J8</f>
        <v>PGMI - 2</v>
      </c>
      <c r="C77" s="290">
        <f>PGMI!B8</f>
        <v>2</v>
      </c>
      <c r="D77" s="291" t="str">
        <f>PGMI!C8</f>
        <v>PENGEMBANGAN BAHAN AJAR MATEMATIKA MI</v>
      </c>
      <c r="E77" s="290">
        <f>PGMI!D8</f>
        <v>2</v>
      </c>
      <c r="F77" s="291" t="str">
        <f>PGMI!F8</f>
        <v>Dr. Susanto, M.Pd.</v>
      </c>
      <c r="G77" s="291" t="str">
        <f>PGMI!G8</f>
        <v>Dr. Umi Farihah, MM., M.Pd.</v>
      </c>
      <c r="H77" s="291"/>
      <c r="I77" s="289" t="str">
        <f>PGMI!H8</f>
        <v>Sabtu</v>
      </c>
      <c r="J77" s="803" t="str">
        <f>PGMI!I8</f>
        <v>13.00 - 15.00</v>
      </c>
      <c r="K77" s="289" t="str">
        <f>PGMI!K8</f>
        <v>R25</v>
      </c>
      <c r="L77" s="297"/>
      <c r="N77" t="str">
        <f t="shared" si="5"/>
        <v>Dr. Susanto, M.Pd.Sabtu13.00 - 15.00</v>
      </c>
      <c r="O77" t="str">
        <f t="shared" si="6"/>
        <v>Dr. Umi Farihah, MM., M.Pd.Sabtu13.00 - 15.00</v>
      </c>
      <c r="P77" t="str">
        <f t="shared" si="7"/>
        <v>Dr. Susanto, M.Pd.</v>
      </c>
      <c r="Q77" t="str">
        <f t="shared" si="8"/>
        <v>Dr. Umi Farihah, MM., M.Pd.</v>
      </c>
    </row>
    <row r="78" spans="1:17" ht="15" customHeight="1">
      <c r="A78" s="270">
        <v>78</v>
      </c>
      <c r="B78" s="289" t="str">
        <f>PGMI!J9</f>
        <v>PGMI - 2</v>
      </c>
      <c r="C78" s="290">
        <f>PGMI!B9</f>
        <v>4</v>
      </c>
      <c r="D78" s="291" t="str">
        <f>PGMI!C9</f>
        <v>TESIS</v>
      </c>
      <c r="E78" s="290">
        <f>PGMI!D9</f>
        <v>6</v>
      </c>
      <c r="F78" s="291" t="str">
        <f>PGMI!F9</f>
        <v>Kaprodi</v>
      </c>
      <c r="G78" s="291" t="str">
        <f>PGMI!G9</f>
        <v>Kaprodi</v>
      </c>
      <c r="H78" s="291"/>
      <c r="I78" s="289" t="str">
        <f>PGMI!H9</f>
        <v>Sabtu</v>
      </c>
      <c r="J78" s="803" t="str">
        <f>PGMI!I9</f>
        <v>15.15 - 17.15</v>
      </c>
      <c r="K78" s="289" t="str">
        <f>PGMI!K9</f>
        <v>R25</v>
      </c>
      <c r="L78" s="297"/>
      <c r="N78" t="str">
        <f t="shared" si="5"/>
        <v>KaprodiSabtu15.15 - 17.15</v>
      </c>
      <c r="O78" t="str">
        <f t="shared" si="6"/>
        <v>KaprodiSabtu15.15 - 17.15</v>
      </c>
      <c r="P78" t="str">
        <f t="shared" si="7"/>
        <v>Kaprodi</v>
      </c>
      <c r="Q78" t="str">
        <f t="shared" si="8"/>
        <v>Kaprodi</v>
      </c>
    </row>
    <row r="79" spans="1:17" ht="15" customHeight="1">
      <c r="A79" s="270">
        <v>79</v>
      </c>
      <c r="B79" s="292" t="str">
        <f>PBA!J3</f>
        <v>PBA - 2</v>
      </c>
      <c r="C79" s="292">
        <f>PBA!B3</f>
        <v>2</v>
      </c>
      <c r="D79" s="293" t="str">
        <f>PBA!C3</f>
        <v>Ilmu al Lughoh wa Tatbiquha fi ta'lim al lughoh Arobiyah</v>
      </c>
      <c r="E79" s="292">
        <f>PBA!D3</f>
        <v>3</v>
      </c>
      <c r="F79" s="293" t="str">
        <f>PBA!F3</f>
        <v>Dr. H. Wildana Wargadinata, Lc., M.Ag.</v>
      </c>
      <c r="G79" s="293" t="str">
        <f>PBA!G3</f>
        <v>Dr. Nur Hasan, M.A.</v>
      </c>
      <c r="H79" s="293"/>
      <c r="I79" s="298" t="str">
        <f>PBA!H3</f>
        <v>Jumat</v>
      </c>
      <c r="J79" s="804" t="str">
        <f>PBA!I3</f>
        <v>13.30 - 15.30</v>
      </c>
      <c r="K79" s="298" t="str">
        <f>PBA!K3</f>
        <v>RU21</v>
      </c>
      <c r="L79" s="299"/>
      <c r="N79" t="str">
        <f t="shared" si="5"/>
        <v>Dr. H. Wildana Wargadinata, Lc., M.Ag.Jumat13.30 - 15.30</v>
      </c>
      <c r="O79" t="str">
        <f t="shared" si="6"/>
        <v>Dr. Nur Hasan, M.A.Jumat13.30 - 15.30</v>
      </c>
      <c r="P79" t="str">
        <f t="shared" si="7"/>
        <v>Dr. H. Wildana Wargadinata, Lc., M.Ag.</v>
      </c>
      <c r="Q79" t="str">
        <f t="shared" si="8"/>
        <v>Dr. Nur Hasan, M.A.</v>
      </c>
    </row>
    <row r="80" spans="1:17" ht="15" customHeight="1">
      <c r="A80" s="270">
        <v>80</v>
      </c>
      <c r="B80" s="292" t="str">
        <f>PBA!J4</f>
        <v>PBA - 2</v>
      </c>
      <c r="C80" s="292">
        <f>PBA!B4</f>
        <v>2</v>
      </c>
      <c r="D80" s="293" t="str">
        <f>PBA!C4</f>
        <v>Idaaroh Ta'lim al Lughoh al Arobiyah Dakhila al Shof</v>
      </c>
      <c r="E80" s="292">
        <f>PBA!D4</f>
        <v>3</v>
      </c>
      <c r="F80" s="293" t="str">
        <f>PBA!F4</f>
        <v>Dr. H. Syamsul Anam, M.Pd</v>
      </c>
      <c r="G80" s="293" t="str">
        <f>PBA!G4</f>
        <v>Dr. H. Zainuddin Alhaj Zaini, M.Pd.I.</v>
      </c>
      <c r="H80" s="293"/>
      <c r="I80" s="298" t="str">
        <f>PBA!H4</f>
        <v>Jumat</v>
      </c>
      <c r="J80" s="804" t="str">
        <f>PBA!I4</f>
        <v>15.45 - 17.45</v>
      </c>
      <c r="K80" s="298" t="str">
        <f>PBA!K4</f>
        <v>RU21</v>
      </c>
      <c r="L80" s="299"/>
      <c r="N80" t="str">
        <f t="shared" si="5"/>
        <v>Dr. H. Syamsul Anam, M.PdJumat15.45 - 17.45</v>
      </c>
      <c r="O80" t="str">
        <f t="shared" si="6"/>
        <v>Dr. H. Zainuddin Alhaj Zaini, M.Pd.I.Jumat15.45 - 17.45</v>
      </c>
      <c r="P80" t="str">
        <f t="shared" si="7"/>
        <v>Dr. H. Syamsul Anam, M.Pd</v>
      </c>
      <c r="Q80" t="str">
        <f t="shared" si="8"/>
        <v>Dr. H. Zainuddin Alhaj Zaini, M.Pd.I.</v>
      </c>
    </row>
    <row r="81" spans="1:17" ht="15" customHeight="1">
      <c r="A81" s="270">
        <v>81</v>
      </c>
      <c r="B81" s="292" t="str">
        <f>PBA!J5</f>
        <v>PBA - 2</v>
      </c>
      <c r="C81" s="292">
        <f>PBA!B5</f>
        <v>2</v>
      </c>
      <c r="D81" s="293" t="str">
        <f>PBA!C5</f>
        <v>Dirosatul Ahadits/Studi Hadits</v>
      </c>
      <c r="E81" s="292">
        <f>PBA!D5</f>
        <v>3</v>
      </c>
      <c r="F81" s="293" t="str">
        <f>PBA!F5</f>
        <v>Dr. H. Rafid Abbas, MA.</v>
      </c>
      <c r="G81" s="293" t="str">
        <f>PBA!G5</f>
        <v>Dr. H. Faisol Nasar Bin Madi, MA.</v>
      </c>
      <c r="H81" s="293"/>
      <c r="I81" s="298" t="str">
        <f>PBA!H5</f>
        <v>Jumat</v>
      </c>
      <c r="J81" s="804" t="str">
        <f>PBA!I5</f>
        <v>18.30 - 20.30</v>
      </c>
      <c r="K81" s="298" t="str">
        <f>PBA!K5</f>
        <v>RU21</v>
      </c>
      <c r="L81" s="299"/>
      <c r="N81" t="str">
        <f t="shared" si="5"/>
        <v>Dr. H. Rafid Abbas, MA.Jumat18.30 - 20.30</v>
      </c>
      <c r="O81" t="str">
        <f t="shared" si="6"/>
        <v>Dr. H. Faisol Nasar Bin Madi, MA.Jumat18.30 - 20.30</v>
      </c>
      <c r="P81" t="str">
        <f t="shared" si="7"/>
        <v>Dr. H. Rafid Abbas, MA.</v>
      </c>
      <c r="Q81" t="str">
        <f t="shared" si="8"/>
        <v>Dr. H. Faisol Nasar Bin Madi, MA.</v>
      </c>
    </row>
    <row r="82" spans="1:17" ht="15" customHeight="1">
      <c r="A82" s="270">
        <v>82</v>
      </c>
      <c r="B82" s="292" t="str">
        <f>PBA!J6</f>
        <v>PBA - 2</v>
      </c>
      <c r="C82" s="292">
        <f>PBA!B6</f>
        <v>2</v>
      </c>
      <c r="D82" s="293" t="str">
        <f>PBA!C6</f>
        <v>Falsafatul Ilmi</v>
      </c>
      <c r="E82" s="292">
        <f>PBA!D6</f>
        <v>3</v>
      </c>
      <c r="F82" s="293" t="str">
        <f>PBA!F6</f>
        <v>Dr. Ahidul Asror, M.Ag.</v>
      </c>
      <c r="G82" s="293" t="str">
        <f>PBA!G6</f>
        <v>Dr. Fawaizul Umam, M.Ag.</v>
      </c>
      <c r="H82" s="293"/>
      <c r="I82" s="298" t="str">
        <f>PBA!H6</f>
        <v>Sabtu</v>
      </c>
      <c r="J82" s="804" t="str">
        <f>PBA!I6</f>
        <v>08.00 - 10.00</v>
      </c>
      <c r="K82" s="298" t="str">
        <f>PBA!K6</f>
        <v>RU21</v>
      </c>
      <c r="L82" s="299"/>
      <c r="N82" t="str">
        <f t="shared" si="5"/>
        <v>Dr. Ahidul Asror, M.Ag.Sabtu08.00 - 10.00</v>
      </c>
      <c r="O82" t="str">
        <f t="shared" si="6"/>
        <v>Dr. Fawaizul Umam, M.Ag.Sabtu08.00 - 10.00</v>
      </c>
      <c r="P82" t="str">
        <f t="shared" si="7"/>
        <v>Dr. Ahidul Asror, M.Ag.</v>
      </c>
      <c r="Q82" t="str">
        <f t="shared" si="8"/>
        <v>Dr. Fawaizul Umam, M.Ag.</v>
      </c>
    </row>
    <row r="83" spans="1:17" ht="15" customHeight="1">
      <c r="A83" s="270">
        <v>83</v>
      </c>
      <c r="B83" s="292" t="str">
        <f>PBA!J7</f>
        <v>PBA - 2</v>
      </c>
      <c r="C83" s="292">
        <f>PBA!B7</f>
        <v>2</v>
      </c>
      <c r="D83" s="293" t="str">
        <f>PBA!C7</f>
        <v>Tasmim Manahij Ta'limi al Lughoh al 'Arobiyah wa Binaauha</v>
      </c>
      <c r="E83" s="292">
        <f>PBA!D7</f>
        <v>3</v>
      </c>
      <c r="F83" s="293" t="str">
        <f>PBA!F7</f>
        <v>Dr. Mirwan</v>
      </c>
      <c r="G83" s="293">
        <f>PBA!G7</f>
        <v>0</v>
      </c>
      <c r="H83" s="293"/>
      <c r="I83" s="298" t="str">
        <f>PBA!H7</f>
        <v>Sabtu</v>
      </c>
      <c r="J83" s="298" t="str">
        <f>PBA!I7</f>
        <v>10.00 - 12.00</v>
      </c>
      <c r="K83" s="298" t="str">
        <f>PBA!K7</f>
        <v>RU21</v>
      </c>
      <c r="L83" s="299"/>
      <c r="N83" t="str">
        <f t="shared" si="5"/>
        <v>Dr. MirwanSabtu10.00 - 12.00</v>
      </c>
      <c r="O83" t="str">
        <f t="shared" si="6"/>
        <v>0Sabtu10.00 - 12.00</v>
      </c>
      <c r="P83" t="str">
        <f t="shared" si="7"/>
        <v>Dr. Mirwan</v>
      </c>
      <c r="Q83">
        <f t="shared" si="8"/>
        <v>0</v>
      </c>
    </row>
    <row r="84" spans="1:17" ht="15" customHeight="1">
      <c r="A84" s="270">
        <v>84</v>
      </c>
      <c r="B84" s="292" t="str">
        <f>PBA!J8</f>
        <v>PBA - 2</v>
      </c>
      <c r="C84" s="292">
        <f>PBA!B8</f>
        <v>2</v>
      </c>
      <c r="D84" s="293" t="str">
        <f>PBA!C8</f>
        <v>Manhaju al Bahtsi fi Ta'lim al Lughoh Arobiyah</v>
      </c>
      <c r="E84" s="292">
        <f>PBA!D8</f>
        <v>3</v>
      </c>
      <c r="F84" s="293" t="str">
        <f>PBA!F8</f>
        <v>Dr. M. Khusna Amal, S.Ag., Msi.</v>
      </c>
      <c r="G84" s="293" t="str">
        <f>PBA!G8</f>
        <v>Dr. Imam Bonjol, M.Si.</v>
      </c>
      <c r="H84" s="293"/>
      <c r="I84" s="298" t="str">
        <f>PBA!H8</f>
        <v>Sabtu</v>
      </c>
      <c r="J84" s="298" t="str">
        <f>PBA!I8</f>
        <v>10.00 - 12.00</v>
      </c>
      <c r="K84" s="298" t="str">
        <f>PBA!K8</f>
        <v>RU21</v>
      </c>
      <c r="L84" s="299"/>
      <c r="N84" t="str">
        <f t="shared" si="5"/>
        <v>Dr. M. Khusna Amal, S.Ag., Msi.Sabtu10.00 - 12.00</v>
      </c>
      <c r="O84" t="str">
        <f t="shared" si="6"/>
        <v>Dr. Imam Bonjol, M.Si.Sabtu10.00 - 12.00</v>
      </c>
      <c r="P84" t="str">
        <f t="shared" si="7"/>
        <v>Dr. M. Khusna Amal, S.Ag., Msi.</v>
      </c>
      <c r="Q84" t="str">
        <f t="shared" si="8"/>
        <v>Dr. Imam Bonjol, M.Si.</v>
      </c>
    </row>
    <row r="85" spans="1:17" ht="15" customHeight="1">
      <c r="A85" s="270">
        <v>85</v>
      </c>
      <c r="B85" s="292" t="str">
        <f>PBA!J9</f>
        <v>PBA - 2</v>
      </c>
      <c r="C85" s="292">
        <f>PBA!B9</f>
        <v>4</v>
      </c>
      <c r="D85" s="293" t="str">
        <f>PBA!C9</f>
        <v>TESIS</v>
      </c>
      <c r="E85" s="292">
        <f>PBA!D9</f>
        <v>6</v>
      </c>
      <c r="F85" s="293" t="str">
        <f>PBA!F9</f>
        <v>Kaprodi</v>
      </c>
      <c r="G85" s="293" t="str">
        <f>PBA!G9</f>
        <v>Kaprodi</v>
      </c>
      <c r="H85" s="293"/>
      <c r="I85" s="298" t="str">
        <f>PBA!H9</f>
        <v>Sabtu</v>
      </c>
      <c r="J85" s="298" t="str">
        <f>PBA!I9</f>
        <v>13.00 - 15.00</v>
      </c>
      <c r="K85" s="298" t="str">
        <f>PBA!K9</f>
        <v>RU21</v>
      </c>
      <c r="L85" s="299"/>
      <c r="N85" t="str">
        <f t="shared" si="5"/>
        <v>KaprodiSabtu13.00 - 15.00</v>
      </c>
      <c r="O85" t="str">
        <f t="shared" si="6"/>
        <v>KaprodiSabtu13.00 - 15.00</v>
      </c>
      <c r="P85" t="str">
        <f t="shared" si="7"/>
        <v>Kaprodi</v>
      </c>
      <c r="Q85" t="str">
        <f t="shared" si="8"/>
        <v>Kaprodi</v>
      </c>
    </row>
    <row r="86" spans="1:17" ht="15" customHeight="1">
      <c r="A86" s="270">
        <v>86</v>
      </c>
      <c r="B86" s="294" t="str">
        <f>DOKTOR!K3</f>
        <v>MPI3 - 2A</v>
      </c>
      <c r="C86" s="294">
        <f>DOKTOR!B3</f>
        <v>2</v>
      </c>
      <c r="D86" s="295" t="str">
        <f>DOKTOR!C3</f>
        <v>Perilaku dan Budaya Organisasi dalam Pendidikan Islam (new)</v>
      </c>
      <c r="E86" s="294">
        <f>DOKTOR!D3</f>
        <v>3</v>
      </c>
      <c r="F86" s="295" t="str">
        <f>DOKTOR!F3</f>
        <v>Prof. Dr. H. Babun Suharto, SE., MM.</v>
      </c>
      <c r="G86" s="295" t="str">
        <f>DOKTOR!G3</f>
        <v>Dr. H. Suhadi Winoto, M.Pd.</v>
      </c>
      <c r="H86" s="295">
        <f>DOKTOR!H3</f>
        <v>0</v>
      </c>
      <c r="I86" s="300" t="str">
        <f>DOKTOR!I3</f>
        <v>Jum'at</v>
      </c>
      <c r="J86" s="805" t="str">
        <f>DOKTOR!J3</f>
        <v>13.00 - 15.00</v>
      </c>
      <c r="K86" s="294" t="str">
        <f>DOKTOR!L3</f>
        <v>RS3 - 2</v>
      </c>
      <c r="L86" s="301">
        <f>DOKTOR!H3</f>
        <v>0</v>
      </c>
      <c r="N86" t="str">
        <f t="shared" si="5"/>
        <v>Prof. Dr. H. Babun Suharto, SE., MM.Jum'at13.00 - 15.00</v>
      </c>
      <c r="O86" t="str">
        <f t="shared" si="6"/>
        <v>Dr. H. Suhadi Winoto, M.Pd.Jum'at13.00 - 15.00</v>
      </c>
      <c r="P86" t="str">
        <f t="shared" si="7"/>
        <v>Prof. Dr. H. Babun Suharto, SE., MM.</v>
      </c>
      <c r="Q86" t="str">
        <f t="shared" si="8"/>
        <v>Dr. H. Suhadi Winoto, M.Pd.</v>
      </c>
    </row>
    <row r="87" spans="1:17" ht="15" customHeight="1">
      <c r="A87" s="270">
        <v>87</v>
      </c>
      <c r="B87" s="294" t="str">
        <f>DOKTOR!K4</f>
        <v>MPI3 - 2A</v>
      </c>
      <c r="C87" s="294">
        <f>DOKTOR!B4</f>
        <v>2</v>
      </c>
      <c r="D87" s="295" t="str">
        <f>DOKTOR!C4</f>
        <v>Kepemimpinan Spiritual dalam Pendidikan Islam</v>
      </c>
      <c r="E87" s="294">
        <f>DOKTOR!D4</f>
        <v>3</v>
      </c>
      <c r="F87" s="295" t="str">
        <f>DOKTOR!F4</f>
        <v>Prof. Dr. H. Abd. Halim Soebahar, M.A.</v>
      </c>
      <c r="G87" s="295" t="str">
        <f>DOKTOR!G4</f>
        <v>Prof. Dr. H. Moh. Khusnuridlo, M.Pd.</v>
      </c>
      <c r="H87" s="295">
        <f>DOKTOR!H4</f>
        <v>0</v>
      </c>
      <c r="I87" s="300" t="str">
        <f>DOKTOR!I4</f>
        <v>Jum'at</v>
      </c>
      <c r="J87" s="805" t="str">
        <f>DOKTOR!J4</f>
        <v>15.30 - 17.30</v>
      </c>
      <c r="K87" s="294" t="str">
        <f>DOKTOR!L4</f>
        <v>RS3 - 2</v>
      </c>
      <c r="L87" s="301">
        <f>DOKTOR!H4</f>
        <v>0</v>
      </c>
      <c r="N87" t="str">
        <f t="shared" si="5"/>
        <v>Prof. Dr. H. Abd. Halim Soebahar, M.A.Jum'at15.30 - 17.30</v>
      </c>
      <c r="O87" t="str">
        <f t="shared" si="6"/>
        <v>Prof. Dr. H. Moh. Khusnuridlo, M.Pd.Jum'at15.30 - 17.30</v>
      </c>
      <c r="P87" t="str">
        <f t="shared" si="7"/>
        <v>Prof. Dr. H. Abd. Halim Soebahar, M.A.</v>
      </c>
      <c r="Q87" t="str">
        <f t="shared" si="8"/>
        <v>Prof. Dr. H. Moh. Khusnuridlo, M.Pd.</v>
      </c>
    </row>
    <row r="88" spans="1:17" ht="15" customHeight="1">
      <c r="A88" s="270">
        <v>88</v>
      </c>
      <c r="B88" s="294" t="str">
        <f>DOKTOR!K5</f>
        <v>MPI3 - 2A</v>
      </c>
      <c r="C88" s="294">
        <f>DOKTOR!B5</f>
        <v>2</v>
      </c>
      <c r="D88" s="295" t="str">
        <f>DOKTOR!C5</f>
        <v>Analisis Kebijakan Pendidikan Islam</v>
      </c>
      <c r="E88" s="294">
        <f>DOKTOR!D5</f>
        <v>3</v>
      </c>
      <c r="F88" s="295" t="str">
        <f>DOKTOR!F5</f>
        <v>Prof. Dr. H. Abd. Halim Soebahar, M.A.</v>
      </c>
      <c r="G88" s="295" t="str">
        <f>DOKTOR!G5</f>
        <v>Dr. Hj. St. Rodliyah, M.Pd.</v>
      </c>
      <c r="H88" s="295">
        <f>DOKTOR!H5</f>
        <v>0</v>
      </c>
      <c r="I88" s="300" t="str">
        <f>DOKTOR!I5</f>
        <v>Sabtu</v>
      </c>
      <c r="J88" s="805" t="str">
        <f>DOKTOR!J5</f>
        <v>08.00 - 10.00</v>
      </c>
      <c r="K88" s="294" t="str">
        <f>DOKTOR!L5</f>
        <v>RS3 - 2</v>
      </c>
      <c r="L88" s="301">
        <f>DOKTOR!H5</f>
        <v>0</v>
      </c>
      <c r="N88" t="str">
        <f t="shared" si="5"/>
        <v>Prof. Dr. H. Abd. Halim Soebahar, M.A.Sabtu08.00 - 10.00</v>
      </c>
      <c r="O88" t="str">
        <f t="shared" si="6"/>
        <v>Dr. Hj. St. Rodliyah, M.Pd.Sabtu08.00 - 10.00</v>
      </c>
      <c r="P88" t="str">
        <f t="shared" si="7"/>
        <v>Prof. Dr. H. Abd. Halim Soebahar, M.A.</v>
      </c>
      <c r="Q88" t="str">
        <f t="shared" si="8"/>
        <v>Dr. Hj. St. Rodliyah, M.Pd.</v>
      </c>
    </row>
    <row r="89" spans="1:17">
      <c r="A89" s="270">
        <v>89</v>
      </c>
      <c r="B89" s="294" t="str">
        <f>DOKTOR!K6</f>
        <v>MPI3 - 2A</v>
      </c>
      <c r="C89" s="294">
        <f>DOKTOR!B6</f>
        <v>2</v>
      </c>
      <c r="D89" s="295" t="str">
        <f>DOKTOR!C6</f>
        <v>Manajemen Kurikulum Pendidikan Islam</v>
      </c>
      <c r="E89" s="294">
        <f>DOKTOR!D6</f>
        <v>3</v>
      </c>
      <c r="F89" s="295" t="str">
        <f>DOKTOR!F6</f>
        <v>Prof. Dr. H. Moh. Khusnuridlo, M.Pd.</v>
      </c>
      <c r="G89" s="295" t="str">
        <f>DOKTOR!G6</f>
        <v>Prof. Dr. Hj. Titiek Rohanah Hidayati, M.Pd.</v>
      </c>
      <c r="H89" s="295">
        <f>DOKTOR!H6</f>
        <v>0</v>
      </c>
      <c r="I89" s="300" t="str">
        <f>DOKTOR!I6</f>
        <v>Sabtu</v>
      </c>
      <c r="J89" s="805" t="str">
        <f>DOKTOR!J6</f>
        <v>10.00 - 12.00</v>
      </c>
      <c r="K89" s="294" t="str">
        <f>DOKTOR!L6</f>
        <v>RS3 - 2</v>
      </c>
      <c r="L89" s="301">
        <f>DOKTOR!H6</f>
        <v>0</v>
      </c>
      <c r="N89" t="str">
        <f t="shared" si="5"/>
        <v>Prof. Dr. H. Moh. Khusnuridlo, M.Pd.Sabtu10.00 - 12.00</v>
      </c>
      <c r="O89" t="str">
        <f t="shared" si="6"/>
        <v>Prof. Dr. Hj. Titiek Rohanah Hidayati, M.Pd.Sabtu10.00 - 12.00</v>
      </c>
      <c r="P89" t="str">
        <f t="shared" si="7"/>
        <v>Prof. Dr. H. Moh. Khusnuridlo, M.Pd.</v>
      </c>
      <c r="Q89" t="str">
        <f t="shared" si="8"/>
        <v>Prof. Dr. Hj. Titiek Rohanah Hidayati, M.Pd.</v>
      </c>
    </row>
    <row r="91" spans="1:17">
      <c r="O91">
        <v>78</v>
      </c>
    </row>
  </sheetData>
  <conditionalFormatting sqref="N1:O89">
    <cfRule type="duplicateValues" dxfId="0" priority="1"/>
  </conditionalFormatting>
  <printOptions horizontalCentered="1"/>
  <pageMargins left="0.31388888888888899" right="0" top="0.35416666666666702" bottom="0.35416666666666702" header="0.31388888888888899" footer="0.31388888888888899"/>
  <pageSetup paperSize="10000" scale="75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L20"/>
  <sheetViews>
    <sheetView tabSelected="1" topLeftCell="D1" workbookViewId="0">
      <selection activeCell="N12" sqref="N12"/>
    </sheetView>
  </sheetViews>
  <sheetFormatPr defaultColWidth="9.140625" defaultRowHeight="12.75"/>
  <cols>
    <col min="1" max="2" width="4.5703125" style="202" customWidth="1"/>
    <col min="3" max="3" width="52.28515625" style="264" bestFit="1" customWidth="1"/>
    <col min="4" max="4" width="3.85546875" style="264" customWidth="1"/>
    <col min="5" max="5" width="11.5703125" style="264" customWidth="1"/>
    <col min="6" max="6" width="35.5703125" style="264" customWidth="1"/>
    <col min="7" max="7" width="35.28515625" style="264" customWidth="1"/>
    <col min="8" max="8" width="6.42578125" style="231" customWidth="1"/>
    <col min="9" max="9" width="11.7109375" style="231" customWidth="1"/>
    <col min="10" max="10" width="9.28515625" style="202" customWidth="1"/>
    <col min="11" max="11" width="6.85546875" style="265" customWidth="1"/>
    <col min="12" max="12" width="3.7109375" style="202" customWidth="1"/>
    <col min="13" max="16384" width="9.140625" style="202"/>
  </cols>
  <sheetData>
    <row r="2" spans="1:12">
      <c r="B2" s="160" t="s">
        <v>1</v>
      </c>
      <c r="C2" s="160" t="s">
        <v>2</v>
      </c>
      <c r="D2" s="160" t="s">
        <v>3</v>
      </c>
      <c r="E2" s="161" t="s">
        <v>497</v>
      </c>
      <c r="F2" s="160" t="s">
        <v>5</v>
      </c>
      <c r="G2" s="160" t="s">
        <v>5</v>
      </c>
      <c r="H2" s="160" t="s">
        <v>6</v>
      </c>
      <c r="I2" s="160" t="s">
        <v>7</v>
      </c>
      <c r="J2" s="160" t="s">
        <v>498</v>
      </c>
      <c r="K2" s="268" t="s">
        <v>499</v>
      </c>
    </row>
    <row r="3" spans="1:12">
      <c r="A3" s="202">
        <v>1</v>
      </c>
      <c r="B3" s="236">
        <v>2</v>
      </c>
      <c r="C3" s="266" t="s">
        <v>500</v>
      </c>
      <c r="D3" s="236">
        <v>2</v>
      </c>
      <c r="E3" s="236" t="s">
        <v>501</v>
      </c>
      <c r="F3" s="241" t="s">
        <v>119</v>
      </c>
      <c r="G3" s="241" t="s">
        <v>59</v>
      </c>
      <c r="H3" s="236" t="s">
        <v>15</v>
      </c>
      <c r="I3" s="806" t="s">
        <v>502</v>
      </c>
      <c r="J3" s="209" t="s">
        <v>503</v>
      </c>
      <c r="K3" s="209" t="s">
        <v>504</v>
      </c>
      <c r="L3" s="202">
        <v>13</v>
      </c>
    </row>
    <row r="4" spans="1:12">
      <c r="A4" s="202">
        <v>2</v>
      </c>
      <c r="B4" s="236">
        <v>2</v>
      </c>
      <c r="C4" s="266" t="s">
        <v>53</v>
      </c>
      <c r="D4" s="236">
        <v>3</v>
      </c>
      <c r="E4" s="236" t="s">
        <v>505</v>
      </c>
      <c r="F4" s="241" t="s">
        <v>427</v>
      </c>
      <c r="G4" s="241" t="s">
        <v>375</v>
      </c>
      <c r="H4" s="236" t="s">
        <v>15</v>
      </c>
      <c r="I4" s="806" t="s">
        <v>506</v>
      </c>
      <c r="J4" s="209" t="s">
        <v>503</v>
      </c>
      <c r="K4" s="209" t="s">
        <v>504</v>
      </c>
    </row>
    <row r="5" spans="1:12">
      <c r="A5" s="202">
        <v>3</v>
      </c>
      <c r="B5" s="236">
        <v>2</v>
      </c>
      <c r="C5" s="266" t="s">
        <v>507</v>
      </c>
      <c r="D5" s="236">
        <v>3</v>
      </c>
      <c r="E5" s="236" t="s">
        <v>508</v>
      </c>
      <c r="F5" s="241" t="s">
        <v>123</v>
      </c>
      <c r="G5" s="241" t="s">
        <v>51</v>
      </c>
      <c r="H5" s="236" t="s">
        <v>24</v>
      </c>
      <c r="I5" s="806" t="s">
        <v>502</v>
      </c>
      <c r="J5" s="209" t="s">
        <v>503</v>
      </c>
      <c r="K5" s="209" t="s">
        <v>504</v>
      </c>
    </row>
    <row r="6" spans="1:12">
      <c r="A6" s="202">
        <v>4</v>
      </c>
      <c r="B6" s="236">
        <v>2</v>
      </c>
      <c r="C6" s="266" t="s">
        <v>68</v>
      </c>
      <c r="D6" s="236">
        <v>3</v>
      </c>
      <c r="E6" s="236" t="s">
        <v>505</v>
      </c>
      <c r="F6" s="241" t="s">
        <v>184</v>
      </c>
      <c r="G6" s="241" t="s">
        <v>231</v>
      </c>
      <c r="H6" s="236" t="s">
        <v>24</v>
      </c>
      <c r="I6" s="806" t="s">
        <v>506</v>
      </c>
      <c r="J6" s="209" t="s">
        <v>503</v>
      </c>
      <c r="K6" s="209" t="s">
        <v>504</v>
      </c>
    </row>
    <row r="7" spans="1:12">
      <c r="A7" s="202">
        <v>5</v>
      </c>
      <c r="B7" s="236">
        <v>2</v>
      </c>
      <c r="C7" s="266" t="s">
        <v>509</v>
      </c>
      <c r="D7" s="236">
        <v>3</v>
      </c>
      <c r="E7" s="236" t="s">
        <v>510</v>
      </c>
      <c r="F7" s="241" t="s">
        <v>278</v>
      </c>
      <c r="G7" s="267" t="s">
        <v>381</v>
      </c>
      <c r="H7" s="236" t="s">
        <v>31</v>
      </c>
      <c r="I7" s="806" t="s">
        <v>502</v>
      </c>
      <c r="J7" s="209" t="s">
        <v>503</v>
      </c>
      <c r="K7" s="209" t="s">
        <v>504</v>
      </c>
    </row>
    <row r="8" spans="1:12" s="201" customFormat="1" ht="24" customHeight="1">
      <c r="A8" s="202">
        <v>6</v>
      </c>
      <c r="B8" s="253">
        <v>2</v>
      </c>
      <c r="C8" s="254" t="s">
        <v>500</v>
      </c>
      <c r="D8" s="253">
        <v>3</v>
      </c>
      <c r="E8" s="253" t="s">
        <v>508</v>
      </c>
      <c r="F8" s="207" t="s">
        <v>119</v>
      </c>
      <c r="G8" s="207" t="s">
        <v>59</v>
      </c>
      <c r="H8" s="253" t="s">
        <v>37</v>
      </c>
      <c r="I8" s="807" t="s">
        <v>502</v>
      </c>
      <c r="J8" s="211" t="s">
        <v>511</v>
      </c>
      <c r="K8" s="211" t="s">
        <v>512</v>
      </c>
      <c r="L8" s="201">
        <v>18</v>
      </c>
    </row>
    <row r="9" spans="1:12">
      <c r="A9" s="202">
        <v>7</v>
      </c>
      <c r="B9" s="236">
        <v>2</v>
      </c>
      <c r="C9" s="266" t="s">
        <v>68</v>
      </c>
      <c r="D9" s="236">
        <v>2</v>
      </c>
      <c r="E9" s="236" t="s">
        <v>501</v>
      </c>
      <c r="F9" s="241" t="s">
        <v>184</v>
      </c>
      <c r="G9" s="241" t="s">
        <v>429</v>
      </c>
      <c r="H9" s="236" t="s">
        <v>37</v>
      </c>
      <c r="I9" s="806" t="s">
        <v>506</v>
      </c>
      <c r="J9" s="209" t="s">
        <v>511</v>
      </c>
      <c r="K9" s="209" t="s">
        <v>512</v>
      </c>
    </row>
    <row r="10" spans="1:12">
      <c r="A10" s="202">
        <v>8</v>
      </c>
      <c r="B10" s="236">
        <v>2</v>
      </c>
      <c r="C10" s="266" t="s">
        <v>507</v>
      </c>
      <c r="D10" s="236">
        <v>3</v>
      </c>
      <c r="E10" s="236" t="s">
        <v>505</v>
      </c>
      <c r="F10" s="241" t="s">
        <v>123</v>
      </c>
      <c r="G10" s="241" t="s">
        <v>51</v>
      </c>
      <c r="H10" s="236" t="s">
        <v>37</v>
      </c>
      <c r="I10" s="806" t="s">
        <v>513</v>
      </c>
      <c r="J10" s="209" t="s">
        <v>511</v>
      </c>
      <c r="K10" s="209" t="s">
        <v>512</v>
      </c>
    </row>
    <row r="11" spans="1:12">
      <c r="A11" s="202">
        <v>9</v>
      </c>
      <c r="B11" s="236">
        <v>2</v>
      </c>
      <c r="C11" s="266" t="s">
        <v>509</v>
      </c>
      <c r="D11" s="236">
        <v>3</v>
      </c>
      <c r="E11" s="236" t="s">
        <v>510</v>
      </c>
      <c r="F11" s="241" t="s">
        <v>278</v>
      </c>
      <c r="G11" s="241" t="s">
        <v>381</v>
      </c>
      <c r="H11" s="236" t="s">
        <v>43</v>
      </c>
      <c r="I11" s="806" t="s">
        <v>514</v>
      </c>
      <c r="J11" s="209" t="s">
        <v>511</v>
      </c>
      <c r="K11" s="209" t="s">
        <v>512</v>
      </c>
    </row>
    <row r="12" spans="1:12">
      <c r="A12" s="202">
        <v>10</v>
      </c>
      <c r="B12" s="236">
        <v>2</v>
      </c>
      <c r="C12" s="266" t="s">
        <v>53</v>
      </c>
      <c r="D12" s="236">
        <v>3</v>
      </c>
      <c r="E12" s="236" t="s">
        <v>505</v>
      </c>
      <c r="F12" s="241" t="s">
        <v>427</v>
      </c>
      <c r="G12" s="241" t="s">
        <v>337</v>
      </c>
      <c r="H12" s="236" t="s">
        <v>43</v>
      </c>
      <c r="I12" s="236" t="s">
        <v>515</v>
      </c>
      <c r="J12" s="209" t="s">
        <v>511</v>
      </c>
      <c r="K12" s="209" t="s">
        <v>512</v>
      </c>
    </row>
    <row r="13" spans="1:12" s="201" customFormat="1" ht="24" customHeight="1">
      <c r="A13" s="202">
        <v>11</v>
      </c>
      <c r="B13" s="253">
        <v>2</v>
      </c>
      <c r="C13" s="254" t="s">
        <v>53</v>
      </c>
      <c r="D13" s="253">
        <v>3</v>
      </c>
      <c r="E13" s="253" t="s">
        <v>505</v>
      </c>
      <c r="F13" s="207" t="s">
        <v>339</v>
      </c>
      <c r="G13" s="207" t="s">
        <v>135</v>
      </c>
      <c r="H13" s="253" t="s">
        <v>37</v>
      </c>
      <c r="I13" s="807" t="s">
        <v>502</v>
      </c>
      <c r="J13" s="211" t="s">
        <v>516</v>
      </c>
      <c r="K13" s="211" t="s">
        <v>347</v>
      </c>
      <c r="L13" s="201">
        <v>18</v>
      </c>
    </row>
    <row r="14" spans="1:12">
      <c r="A14" s="202">
        <v>12</v>
      </c>
      <c r="B14" s="236">
        <v>2</v>
      </c>
      <c r="C14" s="266" t="s">
        <v>509</v>
      </c>
      <c r="D14" s="236">
        <v>3</v>
      </c>
      <c r="E14" s="236" t="s">
        <v>510</v>
      </c>
      <c r="F14" s="241" t="s">
        <v>50</v>
      </c>
      <c r="G14" s="241" t="s">
        <v>366</v>
      </c>
      <c r="H14" s="236" t="s">
        <v>37</v>
      </c>
      <c r="I14" s="806" t="s">
        <v>506</v>
      </c>
      <c r="J14" s="209" t="s">
        <v>516</v>
      </c>
      <c r="K14" s="209" t="s">
        <v>347</v>
      </c>
    </row>
    <row r="15" spans="1:12">
      <c r="A15" s="202">
        <v>13</v>
      </c>
      <c r="B15" s="236">
        <v>2</v>
      </c>
      <c r="C15" s="266" t="s">
        <v>500</v>
      </c>
      <c r="D15" s="236">
        <v>3</v>
      </c>
      <c r="E15" s="236" t="s">
        <v>505</v>
      </c>
      <c r="F15" s="241" t="s">
        <v>59</v>
      </c>
      <c r="G15" s="241" t="s">
        <v>27</v>
      </c>
      <c r="H15" s="236" t="s">
        <v>37</v>
      </c>
      <c r="I15" s="806" t="s">
        <v>513</v>
      </c>
      <c r="J15" s="209" t="s">
        <v>516</v>
      </c>
      <c r="K15" s="209" t="s">
        <v>347</v>
      </c>
    </row>
    <row r="16" spans="1:12">
      <c r="A16" s="202">
        <v>14</v>
      </c>
      <c r="B16" s="236">
        <v>2</v>
      </c>
      <c r="C16" s="266" t="s">
        <v>507</v>
      </c>
      <c r="D16" s="236">
        <v>3</v>
      </c>
      <c r="E16" s="236" t="s">
        <v>508</v>
      </c>
      <c r="F16" s="241" t="s">
        <v>48</v>
      </c>
      <c r="G16" s="241" t="s">
        <v>365</v>
      </c>
      <c r="H16" s="236" t="s">
        <v>43</v>
      </c>
      <c r="I16" s="806" t="s">
        <v>514</v>
      </c>
      <c r="J16" s="209" t="s">
        <v>516</v>
      </c>
      <c r="K16" s="209" t="s">
        <v>347</v>
      </c>
    </row>
    <row r="17" spans="1:11" s="201" customFormat="1" ht="24" customHeight="1">
      <c r="A17" s="202">
        <v>15</v>
      </c>
      <c r="B17" s="253">
        <v>2</v>
      </c>
      <c r="C17" s="254" t="s">
        <v>68</v>
      </c>
      <c r="D17" s="253">
        <v>2</v>
      </c>
      <c r="E17" s="253" t="s">
        <v>501</v>
      </c>
      <c r="F17" s="207" t="s">
        <v>231</v>
      </c>
      <c r="G17" s="207" t="s">
        <v>234</v>
      </c>
      <c r="H17" s="253" t="s">
        <v>43</v>
      </c>
      <c r="I17" s="253" t="s">
        <v>515</v>
      </c>
      <c r="J17" s="211" t="s">
        <v>516</v>
      </c>
      <c r="K17" s="211" t="s">
        <v>347</v>
      </c>
    </row>
    <row r="18" spans="1:11" s="201" customFormat="1" ht="24" customHeight="1">
      <c r="A18" s="202">
        <v>16</v>
      </c>
      <c r="B18" s="253">
        <v>4</v>
      </c>
      <c r="C18" s="254" t="s">
        <v>517</v>
      </c>
      <c r="D18" s="253">
        <v>6</v>
      </c>
      <c r="E18" s="253" t="s">
        <v>518</v>
      </c>
      <c r="F18" s="207" t="s">
        <v>519</v>
      </c>
      <c r="G18" s="207" t="s">
        <v>519</v>
      </c>
      <c r="H18" s="253" t="s">
        <v>31</v>
      </c>
      <c r="I18" s="253" t="s">
        <v>506</v>
      </c>
      <c r="J18" s="211" t="s">
        <v>503</v>
      </c>
      <c r="K18" s="211" t="s">
        <v>347</v>
      </c>
    </row>
    <row r="19" spans="1:11" s="201" customFormat="1" ht="24" customHeight="1">
      <c r="A19" s="202">
        <v>17</v>
      </c>
      <c r="B19" s="253">
        <v>4</v>
      </c>
      <c r="C19" s="254" t="s">
        <v>517</v>
      </c>
      <c r="D19" s="253">
        <v>6</v>
      </c>
      <c r="E19" s="253" t="s">
        <v>518</v>
      </c>
      <c r="F19" s="207" t="s">
        <v>519</v>
      </c>
      <c r="G19" s="207" t="s">
        <v>519</v>
      </c>
      <c r="H19" s="253" t="s">
        <v>43</v>
      </c>
      <c r="I19" s="253" t="s">
        <v>335</v>
      </c>
      <c r="J19" s="211" t="s">
        <v>511</v>
      </c>
      <c r="K19" s="211" t="s">
        <v>512</v>
      </c>
    </row>
    <row r="20" spans="1:11" s="201" customFormat="1" ht="24" customHeight="1">
      <c r="A20" s="202">
        <v>18</v>
      </c>
      <c r="B20" s="253">
        <v>4</v>
      </c>
      <c r="C20" s="254" t="s">
        <v>517</v>
      </c>
      <c r="D20" s="253">
        <v>6</v>
      </c>
      <c r="E20" s="253" t="s">
        <v>518</v>
      </c>
      <c r="F20" s="207" t="s">
        <v>519</v>
      </c>
      <c r="G20" s="207" t="s">
        <v>519</v>
      </c>
      <c r="H20" s="253" t="s">
        <v>43</v>
      </c>
      <c r="I20" s="253" t="s">
        <v>335</v>
      </c>
      <c r="J20" s="211" t="s">
        <v>516</v>
      </c>
      <c r="K20" s="211" t="s">
        <v>347</v>
      </c>
    </row>
  </sheetData>
  <printOptions horizontalCentered="1"/>
  <pageMargins left="0.196527777777778" right="0.196527777777778" top="0.196527777777778" bottom="0.196527777777778" header="0.31388888888888899" footer="0.31388888888888899"/>
  <pageSetup paperSize="9" scale="78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L22"/>
  <sheetViews>
    <sheetView workbookViewId="0">
      <selection activeCell="B2" sqref="B2:J20"/>
    </sheetView>
  </sheetViews>
  <sheetFormatPr defaultColWidth="9" defaultRowHeight="12.75"/>
  <cols>
    <col min="1" max="1" width="3.42578125" style="202" customWidth="1"/>
    <col min="2" max="2" width="4.28515625" style="202" customWidth="1"/>
    <col min="3" max="3" width="42.140625" style="202" customWidth="1"/>
    <col min="4" max="4" width="3.7109375" style="202" customWidth="1"/>
    <col min="5" max="5" width="11.28515625" style="202" customWidth="1"/>
    <col min="6" max="6" width="28" style="202" customWidth="1"/>
    <col min="7" max="7" width="31.42578125" style="202" customWidth="1"/>
    <col min="8" max="8" width="6.140625" style="202" customWidth="1"/>
    <col min="9" max="9" width="11.5703125" style="202" customWidth="1"/>
    <col min="10" max="10" width="9" style="202"/>
    <col min="11" max="11" width="6.7109375" style="202" customWidth="1"/>
    <col min="12" max="12" width="3.140625" style="202" customWidth="1"/>
    <col min="13" max="16384" width="9" style="202"/>
  </cols>
  <sheetData>
    <row r="2" spans="1:12">
      <c r="B2" s="160" t="s">
        <v>1</v>
      </c>
      <c r="C2" s="160" t="s">
        <v>2</v>
      </c>
      <c r="D2" s="160" t="s">
        <v>3</v>
      </c>
      <c r="E2" s="161" t="s">
        <v>497</v>
      </c>
      <c r="F2" s="160" t="s">
        <v>5</v>
      </c>
      <c r="G2" s="160" t="s">
        <v>5</v>
      </c>
      <c r="H2" s="160" t="s">
        <v>6</v>
      </c>
      <c r="I2" s="160" t="s">
        <v>7</v>
      </c>
      <c r="J2" s="160" t="s">
        <v>498</v>
      </c>
      <c r="K2" s="160" t="s">
        <v>499</v>
      </c>
    </row>
    <row r="3" spans="1:12">
      <c r="A3" s="202">
        <v>19</v>
      </c>
      <c r="B3" s="258">
        <v>2</v>
      </c>
      <c r="C3" s="259" t="s">
        <v>315</v>
      </c>
      <c r="D3" s="260">
        <v>3</v>
      </c>
      <c r="E3" s="260" t="s">
        <v>520</v>
      </c>
      <c r="F3" s="192" t="s">
        <v>338</v>
      </c>
      <c r="G3" s="192" t="s">
        <v>275</v>
      </c>
      <c r="H3" s="260" t="s">
        <v>15</v>
      </c>
      <c r="I3" s="808" t="s">
        <v>521</v>
      </c>
      <c r="J3" s="209" t="s">
        <v>522</v>
      </c>
      <c r="K3" s="209" t="s">
        <v>523</v>
      </c>
      <c r="L3" s="202">
        <v>15</v>
      </c>
    </row>
    <row r="4" spans="1:12">
      <c r="A4" s="202">
        <v>20</v>
      </c>
      <c r="B4" s="258">
        <v>2</v>
      </c>
      <c r="C4" s="261" t="s">
        <v>68</v>
      </c>
      <c r="D4" s="258">
        <v>6</v>
      </c>
      <c r="E4" s="258" t="s">
        <v>518</v>
      </c>
      <c r="F4" s="207" t="s">
        <v>231</v>
      </c>
      <c r="G4" s="207" t="s">
        <v>283</v>
      </c>
      <c r="H4" s="258" t="s">
        <v>43</v>
      </c>
      <c r="I4" s="258" t="s">
        <v>524</v>
      </c>
      <c r="J4" s="211" t="s">
        <v>525</v>
      </c>
      <c r="K4" s="211" t="s">
        <v>526</v>
      </c>
    </row>
    <row r="5" spans="1:12">
      <c r="A5" s="202">
        <v>21</v>
      </c>
      <c r="B5" s="258">
        <v>2</v>
      </c>
      <c r="C5" s="259" t="s">
        <v>527</v>
      </c>
      <c r="D5" s="260">
        <v>3</v>
      </c>
      <c r="E5" s="260" t="s">
        <v>528</v>
      </c>
      <c r="F5" s="192" t="s">
        <v>427</v>
      </c>
      <c r="G5" s="192" t="s">
        <v>339</v>
      </c>
      <c r="H5" s="260" t="s">
        <v>24</v>
      </c>
      <c r="I5" s="808" t="s">
        <v>521</v>
      </c>
      <c r="J5" s="209" t="s">
        <v>522</v>
      </c>
      <c r="K5" s="209" t="s">
        <v>523</v>
      </c>
    </row>
    <row r="6" spans="1:12">
      <c r="A6" s="202">
        <v>22</v>
      </c>
      <c r="B6" s="258">
        <v>2</v>
      </c>
      <c r="C6" s="259" t="s">
        <v>529</v>
      </c>
      <c r="D6" s="260">
        <v>3</v>
      </c>
      <c r="E6" s="260" t="s">
        <v>530</v>
      </c>
      <c r="F6" s="192" t="s">
        <v>338</v>
      </c>
      <c r="G6" s="192" t="s">
        <v>361</v>
      </c>
      <c r="H6" s="260" t="s">
        <v>24</v>
      </c>
      <c r="I6" s="808" t="s">
        <v>531</v>
      </c>
      <c r="J6" s="209" t="s">
        <v>522</v>
      </c>
      <c r="K6" s="209" t="s">
        <v>523</v>
      </c>
    </row>
    <row r="7" spans="1:12">
      <c r="A7" s="202">
        <v>23</v>
      </c>
      <c r="B7" s="258">
        <v>2</v>
      </c>
      <c r="C7" s="259" t="s">
        <v>532</v>
      </c>
      <c r="D7" s="260">
        <v>3</v>
      </c>
      <c r="E7" s="260" t="s">
        <v>533</v>
      </c>
      <c r="F7" s="192" t="s">
        <v>48</v>
      </c>
      <c r="G7" s="192" t="s">
        <v>366</v>
      </c>
      <c r="H7" s="260" t="s">
        <v>31</v>
      </c>
      <c r="I7" s="808" t="s">
        <v>521</v>
      </c>
      <c r="J7" s="209" t="s">
        <v>522</v>
      </c>
      <c r="K7" s="209" t="s">
        <v>523</v>
      </c>
    </row>
    <row r="8" spans="1:12">
      <c r="A8" s="202">
        <v>24</v>
      </c>
      <c r="B8" s="258">
        <v>2</v>
      </c>
      <c r="C8" s="259" t="s">
        <v>534</v>
      </c>
      <c r="D8" s="260">
        <v>3</v>
      </c>
      <c r="E8" s="260" t="s">
        <v>535</v>
      </c>
      <c r="F8" s="192" t="s">
        <v>168</v>
      </c>
      <c r="G8" s="192" t="s">
        <v>360</v>
      </c>
      <c r="H8" s="260" t="s">
        <v>31</v>
      </c>
      <c r="I8" s="808" t="s">
        <v>531</v>
      </c>
      <c r="J8" s="209" t="s">
        <v>522</v>
      </c>
      <c r="K8" s="209" t="s">
        <v>523</v>
      </c>
    </row>
    <row r="9" spans="1:12" s="201" customFormat="1" ht="21" customHeight="1">
      <c r="A9" s="202">
        <v>25</v>
      </c>
      <c r="B9" s="258">
        <v>2</v>
      </c>
      <c r="C9" s="261" t="s">
        <v>68</v>
      </c>
      <c r="D9" s="258">
        <v>6</v>
      </c>
      <c r="E9" s="258" t="s">
        <v>518</v>
      </c>
      <c r="F9" s="207" t="s">
        <v>283</v>
      </c>
      <c r="G9" s="207" t="s">
        <v>231</v>
      </c>
      <c r="H9" s="258" t="s">
        <v>31</v>
      </c>
      <c r="I9" s="258" t="s">
        <v>513</v>
      </c>
      <c r="J9" s="211" t="s">
        <v>522</v>
      </c>
      <c r="K9" s="211" t="s">
        <v>523</v>
      </c>
    </row>
    <row r="10" spans="1:12">
      <c r="A10" s="202">
        <v>26</v>
      </c>
      <c r="B10" s="258">
        <v>2</v>
      </c>
      <c r="C10" s="259" t="s">
        <v>529</v>
      </c>
      <c r="D10" s="260">
        <v>3</v>
      </c>
      <c r="E10" s="260" t="s">
        <v>530</v>
      </c>
      <c r="F10" s="192" t="s">
        <v>338</v>
      </c>
      <c r="G10" s="192" t="s">
        <v>361</v>
      </c>
      <c r="H10" s="260" t="s">
        <v>37</v>
      </c>
      <c r="I10" s="808" t="s">
        <v>531</v>
      </c>
      <c r="J10" s="209" t="s">
        <v>525</v>
      </c>
      <c r="K10" s="209" t="s">
        <v>526</v>
      </c>
    </row>
    <row r="11" spans="1:12">
      <c r="A11" s="202">
        <v>27</v>
      </c>
      <c r="B11" s="258">
        <v>2</v>
      </c>
      <c r="C11" s="259" t="s">
        <v>534</v>
      </c>
      <c r="D11" s="260">
        <v>3</v>
      </c>
      <c r="E11" s="260" t="s">
        <v>535</v>
      </c>
      <c r="F11" s="192" t="s">
        <v>360</v>
      </c>
      <c r="G11" s="192" t="s">
        <v>168</v>
      </c>
      <c r="H11" s="260" t="s">
        <v>37</v>
      </c>
      <c r="I11" s="808" t="s">
        <v>536</v>
      </c>
      <c r="J11" s="209" t="s">
        <v>525</v>
      </c>
      <c r="K11" s="209" t="s">
        <v>526</v>
      </c>
    </row>
    <row r="12" spans="1:12">
      <c r="A12" s="202">
        <v>28</v>
      </c>
      <c r="B12" s="258">
        <v>2</v>
      </c>
      <c r="C12" s="259" t="s">
        <v>315</v>
      </c>
      <c r="D12" s="260">
        <v>3</v>
      </c>
      <c r="E12" s="260" t="s">
        <v>520</v>
      </c>
      <c r="F12" s="192" t="s">
        <v>338</v>
      </c>
      <c r="G12" s="192" t="s">
        <v>135</v>
      </c>
      <c r="H12" s="260" t="s">
        <v>43</v>
      </c>
      <c r="I12" s="808" t="s">
        <v>537</v>
      </c>
      <c r="J12" s="209" t="s">
        <v>525</v>
      </c>
      <c r="K12" s="209" t="s">
        <v>526</v>
      </c>
    </row>
    <row r="13" spans="1:12">
      <c r="A13" s="202">
        <v>29</v>
      </c>
      <c r="B13" s="258">
        <v>2</v>
      </c>
      <c r="C13" s="259" t="s">
        <v>527</v>
      </c>
      <c r="D13" s="260">
        <v>3</v>
      </c>
      <c r="E13" s="260" t="s">
        <v>528</v>
      </c>
      <c r="F13" s="192" t="s">
        <v>427</v>
      </c>
      <c r="G13" s="192" t="s">
        <v>363</v>
      </c>
      <c r="H13" s="260" t="s">
        <v>43</v>
      </c>
      <c r="I13" s="808" t="s">
        <v>538</v>
      </c>
      <c r="J13" s="209" t="s">
        <v>525</v>
      </c>
      <c r="K13" s="209" t="s">
        <v>526</v>
      </c>
    </row>
    <row r="14" spans="1:12">
      <c r="A14" s="202">
        <v>30</v>
      </c>
      <c r="B14" s="258">
        <v>2</v>
      </c>
      <c r="C14" s="259" t="s">
        <v>532</v>
      </c>
      <c r="D14" s="260">
        <v>3</v>
      </c>
      <c r="E14" s="260" t="s">
        <v>533</v>
      </c>
      <c r="F14" s="192" t="s">
        <v>48</v>
      </c>
      <c r="G14" s="192" t="s">
        <v>369</v>
      </c>
      <c r="H14" s="260" t="s">
        <v>43</v>
      </c>
      <c r="I14" s="808" t="s">
        <v>539</v>
      </c>
      <c r="J14" s="209" t="s">
        <v>525</v>
      </c>
      <c r="K14" s="209" t="s">
        <v>526</v>
      </c>
      <c r="L14" s="202">
        <v>21</v>
      </c>
    </row>
    <row r="15" spans="1:12" s="201" customFormat="1" ht="21" customHeight="1">
      <c r="A15" s="202">
        <v>31</v>
      </c>
      <c r="B15" s="258">
        <v>2</v>
      </c>
      <c r="C15" s="262" t="s">
        <v>532</v>
      </c>
      <c r="D15" s="258">
        <v>3</v>
      </c>
      <c r="E15" s="258" t="s">
        <v>533</v>
      </c>
      <c r="F15" s="263" t="s">
        <v>48</v>
      </c>
      <c r="G15" s="263" t="s">
        <v>369</v>
      </c>
      <c r="H15" s="258" t="s">
        <v>37</v>
      </c>
      <c r="I15" s="809" t="s">
        <v>521</v>
      </c>
      <c r="J15" s="211" t="s">
        <v>540</v>
      </c>
      <c r="K15" s="211" t="s">
        <v>348</v>
      </c>
    </row>
    <row r="16" spans="1:12">
      <c r="A16" s="202">
        <v>32</v>
      </c>
      <c r="B16" s="258">
        <v>2</v>
      </c>
      <c r="C16" s="261" t="s">
        <v>68</v>
      </c>
      <c r="D16" s="258">
        <v>6</v>
      </c>
      <c r="E16" s="258" t="s">
        <v>518</v>
      </c>
      <c r="F16" s="207" t="s">
        <v>184</v>
      </c>
      <c r="G16" s="207" t="s">
        <v>349</v>
      </c>
      <c r="H16" s="258" t="s">
        <v>43</v>
      </c>
      <c r="I16" s="258" t="s">
        <v>524</v>
      </c>
      <c r="J16" s="211" t="s">
        <v>540</v>
      </c>
      <c r="K16" s="211" t="s">
        <v>348</v>
      </c>
    </row>
    <row r="17" spans="1:12">
      <c r="A17" s="202">
        <v>33</v>
      </c>
      <c r="B17" s="258">
        <v>2</v>
      </c>
      <c r="C17" s="259" t="s">
        <v>529</v>
      </c>
      <c r="D17" s="260">
        <v>3</v>
      </c>
      <c r="E17" s="260" t="s">
        <v>530</v>
      </c>
      <c r="F17" s="192" t="s">
        <v>338</v>
      </c>
      <c r="G17" s="192" t="s">
        <v>361</v>
      </c>
      <c r="H17" s="260" t="s">
        <v>37</v>
      </c>
      <c r="I17" s="808" t="s">
        <v>536</v>
      </c>
      <c r="J17" s="209" t="s">
        <v>540</v>
      </c>
      <c r="K17" s="209" t="s">
        <v>348</v>
      </c>
    </row>
    <row r="18" spans="1:12">
      <c r="A18" s="202">
        <v>34</v>
      </c>
      <c r="B18" s="258">
        <v>2</v>
      </c>
      <c r="C18" s="259" t="s">
        <v>527</v>
      </c>
      <c r="D18" s="260">
        <v>3</v>
      </c>
      <c r="E18" s="260" t="s">
        <v>528</v>
      </c>
      <c r="F18" s="192" t="s">
        <v>85</v>
      </c>
      <c r="G18" s="192" t="s">
        <v>339</v>
      </c>
      <c r="H18" s="260" t="s">
        <v>43</v>
      </c>
      <c r="I18" s="808" t="s">
        <v>537</v>
      </c>
      <c r="J18" s="209" t="s">
        <v>540</v>
      </c>
      <c r="K18" s="209" t="s">
        <v>348</v>
      </c>
    </row>
    <row r="19" spans="1:12">
      <c r="A19" s="202">
        <v>35</v>
      </c>
      <c r="B19" s="258">
        <v>2</v>
      </c>
      <c r="C19" s="259" t="s">
        <v>534</v>
      </c>
      <c r="D19" s="260">
        <v>3</v>
      </c>
      <c r="E19" s="260" t="s">
        <v>535</v>
      </c>
      <c r="F19" s="192" t="s">
        <v>135</v>
      </c>
      <c r="G19" s="192" t="s">
        <v>365</v>
      </c>
      <c r="H19" s="260" t="s">
        <v>43</v>
      </c>
      <c r="I19" s="808" t="s">
        <v>538</v>
      </c>
      <c r="J19" s="209" t="s">
        <v>540</v>
      </c>
      <c r="K19" s="209" t="s">
        <v>348</v>
      </c>
      <c r="L19" s="202">
        <v>15</v>
      </c>
    </row>
    <row r="20" spans="1:12">
      <c r="A20" s="202">
        <v>36</v>
      </c>
      <c r="B20" s="258">
        <v>2</v>
      </c>
      <c r="C20" s="259" t="s">
        <v>315</v>
      </c>
      <c r="D20" s="260">
        <v>3</v>
      </c>
      <c r="E20" s="260" t="s">
        <v>520</v>
      </c>
      <c r="F20" s="192" t="s">
        <v>338</v>
      </c>
      <c r="G20" s="192" t="s">
        <v>275</v>
      </c>
      <c r="H20" s="260" t="s">
        <v>43</v>
      </c>
      <c r="I20" s="808" t="s">
        <v>539</v>
      </c>
      <c r="J20" s="209" t="s">
        <v>540</v>
      </c>
      <c r="K20" s="209" t="s">
        <v>348</v>
      </c>
    </row>
    <row r="21" spans="1:12" s="201" customFormat="1" ht="21" customHeight="1"/>
    <row r="22" spans="1:12" s="201" customFormat="1" ht="21" customHeight="1"/>
  </sheetData>
  <pageMargins left="0.39305555555555599" right="0.196527777777778" top="0.196527777777778" bottom="0.196527777777778" header="0.31388888888888899" footer="0.31388888888888899"/>
  <pageSetup paperSize="9" scale="88" orientation="landscape" verticalDpi="30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O13"/>
  <sheetViews>
    <sheetView workbookViewId="0">
      <selection activeCell="G18" sqref="G18"/>
    </sheetView>
  </sheetViews>
  <sheetFormatPr defaultColWidth="9" defaultRowHeight="12.75"/>
  <cols>
    <col min="1" max="1" width="3.7109375" style="202" customWidth="1"/>
    <col min="2" max="2" width="4.5703125" style="230" customWidth="1"/>
    <col min="3" max="3" width="41.140625" style="202" customWidth="1"/>
    <col min="4" max="4" width="3.7109375" style="230" customWidth="1"/>
    <col min="5" max="5" width="12.42578125" style="202" hidden="1" customWidth="1"/>
    <col min="6" max="6" width="12.42578125" style="202" customWidth="1"/>
    <col min="7" max="7" width="26.42578125" style="202" customWidth="1"/>
    <col min="8" max="8" width="33.7109375" style="202" customWidth="1"/>
    <col min="9" max="9" width="7" style="231" customWidth="1"/>
    <col min="10" max="10" width="11.7109375" style="231" customWidth="1"/>
    <col min="11" max="11" width="9.28515625" style="230" customWidth="1"/>
    <col min="12" max="12" width="6.85546875" style="202" customWidth="1"/>
    <col min="13" max="13" width="3.42578125" style="202" customWidth="1"/>
    <col min="14" max="14" width="33.5703125" style="202" customWidth="1"/>
    <col min="15" max="16384" width="9" style="202"/>
  </cols>
  <sheetData>
    <row r="2" spans="1:15">
      <c r="B2" s="160" t="s">
        <v>1</v>
      </c>
      <c r="C2" s="160" t="s">
        <v>2</v>
      </c>
      <c r="D2" s="160" t="s">
        <v>3</v>
      </c>
      <c r="E2" s="161" t="s">
        <v>497</v>
      </c>
      <c r="F2" s="161" t="s">
        <v>541</v>
      </c>
      <c r="G2" s="160" t="s">
        <v>5</v>
      </c>
      <c r="H2" s="160" t="s">
        <v>5</v>
      </c>
      <c r="I2" s="160" t="s">
        <v>6</v>
      </c>
      <c r="J2" s="160" t="s">
        <v>7</v>
      </c>
      <c r="K2" s="160" t="s">
        <v>498</v>
      </c>
      <c r="L2" s="160" t="s">
        <v>499</v>
      </c>
    </row>
    <row r="3" spans="1:15">
      <c r="A3" s="202">
        <v>37</v>
      </c>
      <c r="B3" s="232">
        <v>2</v>
      </c>
      <c r="C3" s="233" t="s">
        <v>542</v>
      </c>
      <c r="D3" s="234">
        <v>3</v>
      </c>
      <c r="E3" s="234" t="s">
        <v>543</v>
      </c>
      <c r="F3" s="234" t="s">
        <v>543</v>
      </c>
      <c r="G3" s="195" t="s">
        <v>341</v>
      </c>
      <c r="H3" s="235" t="s">
        <v>238</v>
      </c>
      <c r="I3" s="236" t="s">
        <v>37</v>
      </c>
      <c r="J3" s="806" t="s">
        <v>502</v>
      </c>
      <c r="K3" s="209" t="s">
        <v>544</v>
      </c>
      <c r="L3" s="209" t="s">
        <v>504</v>
      </c>
      <c r="M3" s="202">
        <v>13</v>
      </c>
    </row>
    <row r="4" spans="1:15">
      <c r="A4" s="202">
        <v>38</v>
      </c>
      <c r="B4" s="236">
        <v>2</v>
      </c>
      <c r="C4" s="237" t="s">
        <v>545</v>
      </c>
      <c r="D4" s="238">
        <v>3</v>
      </c>
      <c r="E4" s="238" t="s">
        <v>546</v>
      </c>
      <c r="F4" s="238" t="s">
        <v>546</v>
      </c>
      <c r="G4" s="239" t="s">
        <v>169</v>
      </c>
      <c r="H4" s="239" t="s">
        <v>352</v>
      </c>
      <c r="I4" s="236" t="s">
        <v>37</v>
      </c>
      <c r="J4" s="806" t="s">
        <v>506</v>
      </c>
      <c r="K4" s="209" t="s">
        <v>544</v>
      </c>
      <c r="L4" s="209" t="s">
        <v>504</v>
      </c>
    </row>
    <row r="5" spans="1:15">
      <c r="A5" s="202">
        <v>39</v>
      </c>
      <c r="B5" s="236">
        <v>2</v>
      </c>
      <c r="C5" s="240" t="s">
        <v>547</v>
      </c>
      <c r="D5" s="238">
        <v>3</v>
      </c>
      <c r="E5" s="238" t="s">
        <v>548</v>
      </c>
      <c r="F5" s="238" t="s">
        <v>548</v>
      </c>
      <c r="G5" s="241" t="s">
        <v>383</v>
      </c>
      <c r="H5" s="242" t="s">
        <v>388</v>
      </c>
      <c r="I5" s="236" t="s">
        <v>37</v>
      </c>
      <c r="J5" s="236" t="s">
        <v>513</v>
      </c>
      <c r="K5" s="209" t="s">
        <v>544</v>
      </c>
      <c r="L5" s="209" t="s">
        <v>504</v>
      </c>
    </row>
    <row r="6" spans="1:15">
      <c r="A6" s="202">
        <v>40</v>
      </c>
      <c r="B6" s="236">
        <v>2</v>
      </c>
      <c r="C6" s="240" t="s">
        <v>549</v>
      </c>
      <c r="D6" s="238">
        <v>3</v>
      </c>
      <c r="E6" s="238" t="s">
        <v>550</v>
      </c>
      <c r="F6" s="238" t="s">
        <v>550</v>
      </c>
      <c r="G6" s="241" t="s">
        <v>362</v>
      </c>
      <c r="H6" s="242" t="s">
        <v>429</v>
      </c>
      <c r="I6" s="236" t="s">
        <v>43</v>
      </c>
      <c r="J6" s="806" t="s">
        <v>514</v>
      </c>
      <c r="K6" s="209" t="s">
        <v>544</v>
      </c>
      <c r="L6" s="209" t="s">
        <v>504</v>
      </c>
    </row>
    <row r="7" spans="1:15" s="229" customFormat="1" ht="25.5">
      <c r="A7" s="202">
        <v>41</v>
      </c>
      <c r="B7" s="243">
        <v>2</v>
      </c>
      <c r="C7" s="244" t="s">
        <v>551</v>
      </c>
      <c r="D7" s="245">
        <v>3</v>
      </c>
      <c r="E7" s="245" t="s">
        <v>552</v>
      </c>
      <c r="F7" s="245" t="s">
        <v>552</v>
      </c>
      <c r="G7" s="246" t="s">
        <v>246</v>
      </c>
      <c r="H7" s="247" t="s">
        <v>169</v>
      </c>
      <c r="I7" s="243" t="s">
        <v>43</v>
      </c>
      <c r="J7" s="810" t="s">
        <v>553</v>
      </c>
      <c r="K7" s="256" t="s">
        <v>544</v>
      </c>
      <c r="L7" s="256" t="s">
        <v>504</v>
      </c>
    </row>
    <row r="8" spans="1:15" s="201" customFormat="1" ht="22.5" customHeight="1">
      <c r="A8" s="202">
        <v>42</v>
      </c>
      <c r="B8" s="248">
        <v>2</v>
      </c>
      <c r="C8" s="249" t="s">
        <v>547</v>
      </c>
      <c r="D8" s="250">
        <v>3</v>
      </c>
      <c r="E8" s="250" t="s">
        <v>548</v>
      </c>
      <c r="F8" s="250" t="s">
        <v>548</v>
      </c>
      <c r="G8" s="207" t="s">
        <v>383</v>
      </c>
      <c r="H8" s="251" t="s">
        <v>388</v>
      </c>
      <c r="I8" s="253" t="s">
        <v>37</v>
      </c>
      <c r="J8" s="807" t="s">
        <v>502</v>
      </c>
      <c r="K8" s="211" t="s">
        <v>554</v>
      </c>
      <c r="L8" s="211" t="s">
        <v>555</v>
      </c>
      <c r="M8" s="201">
        <v>13</v>
      </c>
    </row>
    <row r="9" spans="1:15">
      <c r="A9" s="202">
        <v>43</v>
      </c>
      <c r="B9" s="236">
        <v>2</v>
      </c>
      <c r="C9" s="240" t="s">
        <v>549</v>
      </c>
      <c r="D9" s="238">
        <v>3</v>
      </c>
      <c r="E9" s="238" t="s">
        <v>550</v>
      </c>
      <c r="F9" s="238" t="s">
        <v>550</v>
      </c>
      <c r="G9" s="241" t="s">
        <v>362</v>
      </c>
      <c r="H9" s="242" t="s">
        <v>429</v>
      </c>
      <c r="I9" s="236" t="s">
        <v>37</v>
      </c>
      <c r="J9" s="806" t="s">
        <v>506</v>
      </c>
      <c r="K9" s="209" t="s">
        <v>554</v>
      </c>
      <c r="L9" s="209" t="s">
        <v>555</v>
      </c>
    </row>
    <row r="10" spans="1:15" ht="14.25">
      <c r="A10" s="202">
        <v>44</v>
      </c>
      <c r="B10" s="236">
        <v>2</v>
      </c>
      <c r="C10" s="233" t="s">
        <v>542</v>
      </c>
      <c r="D10" s="234">
        <v>3</v>
      </c>
      <c r="E10" s="234" t="s">
        <v>543</v>
      </c>
      <c r="F10" s="252" t="s">
        <v>543</v>
      </c>
      <c r="G10" s="195" t="s">
        <v>341</v>
      </c>
      <c r="H10" s="235" t="s">
        <v>238</v>
      </c>
      <c r="I10" s="236" t="s">
        <v>37</v>
      </c>
      <c r="J10" s="236" t="s">
        <v>513</v>
      </c>
      <c r="K10" s="209" t="s">
        <v>554</v>
      </c>
      <c r="L10" s="209" t="s">
        <v>555</v>
      </c>
    </row>
    <row r="11" spans="1:15" ht="25.5">
      <c r="A11" s="202">
        <v>45</v>
      </c>
      <c r="B11" s="236">
        <v>2</v>
      </c>
      <c r="C11" s="237" t="s">
        <v>551</v>
      </c>
      <c r="D11" s="238">
        <v>3</v>
      </c>
      <c r="E11" s="238" t="s">
        <v>552</v>
      </c>
      <c r="F11" s="238" t="s">
        <v>552</v>
      </c>
      <c r="G11" s="241" t="s">
        <v>246</v>
      </c>
      <c r="H11" s="242" t="s">
        <v>169</v>
      </c>
      <c r="I11" s="236" t="s">
        <v>43</v>
      </c>
      <c r="J11" s="806" t="s">
        <v>514</v>
      </c>
      <c r="K11" s="209" t="s">
        <v>554</v>
      </c>
      <c r="L11" s="209" t="s">
        <v>555</v>
      </c>
    </row>
    <row r="12" spans="1:15">
      <c r="A12" s="202">
        <v>46</v>
      </c>
      <c r="B12" s="236">
        <v>2</v>
      </c>
      <c r="C12" s="237" t="s">
        <v>545</v>
      </c>
      <c r="D12" s="238">
        <v>3</v>
      </c>
      <c r="E12" s="238" t="s">
        <v>546</v>
      </c>
      <c r="F12" s="238" t="s">
        <v>546</v>
      </c>
      <c r="G12" s="239" t="s">
        <v>169</v>
      </c>
      <c r="H12" s="239" t="s">
        <v>352</v>
      </c>
      <c r="I12" s="236" t="s">
        <v>43</v>
      </c>
      <c r="J12" s="806" t="s">
        <v>553</v>
      </c>
      <c r="K12" s="209" t="s">
        <v>554</v>
      </c>
      <c r="L12" s="209" t="s">
        <v>555</v>
      </c>
    </row>
    <row r="13" spans="1:15" s="201" customFormat="1" ht="22.5" customHeight="1">
      <c r="A13" s="202">
        <v>47</v>
      </c>
      <c r="B13" s="253">
        <v>4</v>
      </c>
      <c r="C13" s="249" t="s">
        <v>517</v>
      </c>
      <c r="D13" s="250">
        <v>6</v>
      </c>
      <c r="E13" s="250" t="s">
        <v>518</v>
      </c>
      <c r="F13" s="250" t="s">
        <v>518</v>
      </c>
      <c r="G13" s="254" t="s">
        <v>519</v>
      </c>
      <c r="H13" s="255" t="s">
        <v>519</v>
      </c>
      <c r="I13" s="253" t="s">
        <v>43</v>
      </c>
      <c r="J13" s="807" t="s">
        <v>556</v>
      </c>
      <c r="K13" s="211" t="s">
        <v>557</v>
      </c>
      <c r="L13" s="211" t="s">
        <v>504</v>
      </c>
      <c r="M13" s="201">
        <v>14</v>
      </c>
      <c r="N13" s="257"/>
      <c r="O13" s="257"/>
    </row>
  </sheetData>
  <pageMargins left="0.39305555555555599" right="0.196527777777778" top="0.74791666666666701" bottom="0.74791666666666701" header="0.31388888888888899" footer="0.31388888888888899"/>
  <pageSetup paperSize="9" scale="94" orientation="landscape" verticalDpi="30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21"/>
  <sheetViews>
    <sheetView workbookViewId="0">
      <selection activeCell="B2" sqref="B2:J20"/>
    </sheetView>
  </sheetViews>
  <sheetFormatPr defaultColWidth="9.140625" defaultRowHeight="15"/>
  <cols>
    <col min="1" max="1" width="4.140625" style="189" customWidth="1"/>
    <col min="2" max="2" width="4.5703125" style="189" customWidth="1"/>
    <col min="3" max="3" width="40.7109375" style="189" customWidth="1"/>
    <col min="4" max="4" width="3.85546875" style="189" customWidth="1"/>
    <col min="5" max="5" width="11.5703125" style="189" customWidth="1"/>
    <col min="6" max="6" width="31.140625" style="189" customWidth="1"/>
    <col min="7" max="7" width="27.7109375" style="189" customWidth="1"/>
    <col min="8" max="8" width="7.5703125" style="189" customWidth="1"/>
    <col min="9" max="9" width="11.85546875" style="189" customWidth="1"/>
    <col min="10" max="10" width="9.28515625" style="189" customWidth="1"/>
    <col min="11" max="11" width="6.85546875" style="189" customWidth="1"/>
    <col min="12" max="12" width="3.42578125" style="189" customWidth="1"/>
    <col min="13" max="16384" width="9.140625" style="189"/>
  </cols>
  <sheetData>
    <row r="1" spans="1:12">
      <c r="G1" s="212"/>
    </row>
    <row r="2" spans="1:12">
      <c r="B2" s="160" t="s">
        <v>1</v>
      </c>
      <c r="C2" s="160" t="s">
        <v>2</v>
      </c>
      <c r="D2" s="160" t="s">
        <v>3</v>
      </c>
      <c r="E2" s="160" t="s">
        <v>497</v>
      </c>
      <c r="F2" s="160" t="s">
        <v>5</v>
      </c>
      <c r="G2" s="160" t="s">
        <v>5</v>
      </c>
      <c r="H2" s="160" t="s">
        <v>6</v>
      </c>
      <c r="I2" s="160" t="s">
        <v>7</v>
      </c>
      <c r="J2" s="160" t="s">
        <v>498</v>
      </c>
      <c r="K2" s="160" t="s">
        <v>499</v>
      </c>
    </row>
    <row r="3" spans="1:12">
      <c r="A3" s="189">
        <v>48</v>
      </c>
      <c r="B3" s="213">
        <v>2</v>
      </c>
      <c r="C3" s="214" t="s">
        <v>558</v>
      </c>
      <c r="D3" s="215">
        <v>3</v>
      </c>
      <c r="E3" s="215" t="s">
        <v>559</v>
      </c>
      <c r="F3" s="216" t="s">
        <v>435</v>
      </c>
      <c r="G3" s="217" t="s">
        <v>236</v>
      </c>
      <c r="H3" s="213" t="s">
        <v>560</v>
      </c>
      <c r="I3" s="811" t="s">
        <v>502</v>
      </c>
      <c r="J3" s="227" t="s">
        <v>561</v>
      </c>
      <c r="K3" s="227" t="s">
        <v>523</v>
      </c>
      <c r="L3" s="189">
        <v>15</v>
      </c>
    </row>
    <row r="4" spans="1:12">
      <c r="A4" s="189">
        <v>49</v>
      </c>
      <c r="B4" s="213">
        <v>2</v>
      </c>
      <c r="C4" s="214" t="s">
        <v>562</v>
      </c>
      <c r="D4" s="215">
        <v>3</v>
      </c>
      <c r="E4" s="215" t="s">
        <v>563</v>
      </c>
      <c r="F4" s="217" t="s">
        <v>236</v>
      </c>
      <c r="G4" s="217" t="s">
        <v>378</v>
      </c>
      <c r="H4" s="213" t="s">
        <v>560</v>
      </c>
      <c r="I4" s="811" t="s">
        <v>506</v>
      </c>
      <c r="J4" s="227" t="s">
        <v>561</v>
      </c>
      <c r="K4" s="227" t="s">
        <v>523</v>
      </c>
    </row>
    <row r="5" spans="1:12">
      <c r="A5" s="189">
        <v>50</v>
      </c>
      <c r="B5" s="213">
        <v>2</v>
      </c>
      <c r="C5" s="214" t="s">
        <v>564</v>
      </c>
      <c r="D5" s="215">
        <v>3</v>
      </c>
      <c r="E5" s="215" t="s">
        <v>565</v>
      </c>
      <c r="F5" s="217" t="s">
        <v>436</v>
      </c>
      <c r="G5" s="217" t="s">
        <v>379</v>
      </c>
      <c r="H5" s="213" t="s">
        <v>560</v>
      </c>
      <c r="I5" s="811" t="s">
        <v>513</v>
      </c>
      <c r="J5" s="227" t="s">
        <v>561</v>
      </c>
      <c r="K5" s="227" t="s">
        <v>523</v>
      </c>
    </row>
    <row r="6" spans="1:12">
      <c r="A6" s="189">
        <v>51</v>
      </c>
      <c r="B6" s="213">
        <v>2</v>
      </c>
      <c r="C6" s="214" t="s">
        <v>198</v>
      </c>
      <c r="D6" s="215">
        <v>3</v>
      </c>
      <c r="E6" s="215" t="s">
        <v>566</v>
      </c>
      <c r="F6" s="217" t="s">
        <v>346</v>
      </c>
      <c r="G6" s="217" t="s">
        <v>343</v>
      </c>
      <c r="H6" s="213" t="s">
        <v>43</v>
      </c>
      <c r="I6" s="811" t="s">
        <v>514</v>
      </c>
      <c r="J6" s="227" t="s">
        <v>561</v>
      </c>
      <c r="K6" s="227" t="s">
        <v>523</v>
      </c>
    </row>
    <row r="7" spans="1:12">
      <c r="A7" s="189">
        <v>52</v>
      </c>
      <c r="B7" s="213">
        <v>2</v>
      </c>
      <c r="C7" s="214" t="s">
        <v>567</v>
      </c>
      <c r="D7" s="215">
        <v>3</v>
      </c>
      <c r="E7" s="218" t="s">
        <v>568</v>
      </c>
      <c r="F7" s="216" t="s">
        <v>258</v>
      </c>
      <c r="G7" s="217" t="s">
        <v>374</v>
      </c>
      <c r="H7" s="213" t="s">
        <v>43</v>
      </c>
      <c r="I7" s="213" t="s">
        <v>553</v>
      </c>
      <c r="J7" s="227" t="s">
        <v>561</v>
      </c>
      <c r="K7" s="227" t="s">
        <v>523</v>
      </c>
    </row>
    <row r="8" spans="1:12">
      <c r="A8" s="189">
        <v>53</v>
      </c>
      <c r="B8" s="213">
        <v>2</v>
      </c>
      <c r="C8" s="219" t="s">
        <v>569</v>
      </c>
      <c r="D8" s="215">
        <v>3</v>
      </c>
      <c r="E8" s="215" t="s">
        <v>570</v>
      </c>
      <c r="F8" s="217" t="s">
        <v>242</v>
      </c>
      <c r="G8" s="217" t="s">
        <v>436</v>
      </c>
      <c r="H8" s="213" t="s">
        <v>43</v>
      </c>
      <c r="I8" s="213" t="s">
        <v>571</v>
      </c>
      <c r="J8" s="227" t="s">
        <v>561</v>
      </c>
      <c r="K8" s="227" t="s">
        <v>523</v>
      </c>
    </row>
    <row r="9" spans="1:12" ht="25.5" customHeight="1">
      <c r="A9" s="189">
        <v>54</v>
      </c>
      <c r="B9" s="220">
        <v>2</v>
      </c>
      <c r="C9" s="221" t="s">
        <v>564</v>
      </c>
      <c r="D9" s="222">
        <v>3</v>
      </c>
      <c r="E9" s="222" t="s">
        <v>570</v>
      </c>
      <c r="F9" s="223" t="s">
        <v>436</v>
      </c>
      <c r="G9" s="224" t="s">
        <v>379</v>
      </c>
      <c r="H9" s="220" t="s">
        <v>354</v>
      </c>
      <c r="I9" s="812" t="s">
        <v>502</v>
      </c>
      <c r="J9" s="228" t="s">
        <v>572</v>
      </c>
      <c r="K9" s="228" t="s">
        <v>353</v>
      </c>
      <c r="L9" s="189">
        <v>19</v>
      </c>
    </row>
    <row r="10" spans="1:12">
      <c r="A10" s="189">
        <v>55</v>
      </c>
      <c r="B10" s="213">
        <v>2</v>
      </c>
      <c r="C10" s="214" t="s">
        <v>558</v>
      </c>
      <c r="D10" s="215">
        <v>3</v>
      </c>
      <c r="E10" s="215" t="s">
        <v>559</v>
      </c>
      <c r="F10" s="216" t="s">
        <v>435</v>
      </c>
      <c r="G10" s="217" t="s">
        <v>236</v>
      </c>
      <c r="H10" s="213" t="s">
        <v>354</v>
      </c>
      <c r="I10" s="811" t="s">
        <v>506</v>
      </c>
      <c r="J10" s="227" t="s">
        <v>572</v>
      </c>
      <c r="K10" s="227" t="s">
        <v>353</v>
      </c>
    </row>
    <row r="11" spans="1:12">
      <c r="A11" s="189">
        <v>56</v>
      </c>
      <c r="B11" s="213">
        <v>2</v>
      </c>
      <c r="C11" s="214" t="s">
        <v>562</v>
      </c>
      <c r="D11" s="215">
        <v>3</v>
      </c>
      <c r="E11" s="215" t="s">
        <v>563</v>
      </c>
      <c r="F11" s="217" t="s">
        <v>236</v>
      </c>
      <c r="G11" s="217" t="s">
        <v>378</v>
      </c>
      <c r="H11" s="213" t="s">
        <v>354</v>
      </c>
      <c r="I11" s="811" t="s">
        <v>513</v>
      </c>
      <c r="J11" s="227" t="s">
        <v>572</v>
      </c>
      <c r="K11" s="227" t="s">
        <v>353</v>
      </c>
    </row>
    <row r="12" spans="1:12">
      <c r="A12" s="189">
        <v>57</v>
      </c>
      <c r="B12" s="213">
        <v>2</v>
      </c>
      <c r="C12" s="214" t="s">
        <v>569</v>
      </c>
      <c r="D12" s="215">
        <v>3</v>
      </c>
      <c r="E12" s="215" t="s">
        <v>565</v>
      </c>
      <c r="F12" s="217" t="s">
        <v>242</v>
      </c>
      <c r="G12" s="217" t="s">
        <v>436</v>
      </c>
      <c r="H12" s="213" t="s">
        <v>43</v>
      </c>
      <c r="I12" s="811" t="s">
        <v>514</v>
      </c>
      <c r="J12" s="227" t="s">
        <v>572</v>
      </c>
      <c r="K12" s="227" t="s">
        <v>353</v>
      </c>
    </row>
    <row r="13" spans="1:12">
      <c r="A13" s="189">
        <v>58</v>
      </c>
      <c r="B13" s="213">
        <v>2</v>
      </c>
      <c r="C13" s="214" t="s">
        <v>198</v>
      </c>
      <c r="D13" s="215">
        <v>3</v>
      </c>
      <c r="E13" s="225" t="s">
        <v>566</v>
      </c>
      <c r="F13" s="217" t="s">
        <v>346</v>
      </c>
      <c r="G13" s="217" t="s">
        <v>343</v>
      </c>
      <c r="H13" s="213" t="s">
        <v>43</v>
      </c>
      <c r="I13" s="213" t="s">
        <v>553</v>
      </c>
      <c r="J13" s="227" t="s">
        <v>572</v>
      </c>
      <c r="K13" s="227" t="s">
        <v>353</v>
      </c>
    </row>
    <row r="14" spans="1:12">
      <c r="A14" s="189">
        <v>59</v>
      </c>
      <c r="B14" s="213">
        <v>2</v>
      </c>
      <c r="C14" s="214" t="s">
        <v>567</v>
      </c>
      <c r="D14" s="215">
        <v>3</v>
      </c>
      <c r="E14" s="215" t="s">
        <v>568</v>
      </c>
      <c r="F14" s="216" t="s">
        <v>258</v>
      </c>
      <c r="G14" s="217" t="s">
        <v>374</v>
      </c>
      <c r="H14" s="213" t="s">
        <v>43</v>
      </c>
      <c r="I14" s="213" t="s">
        <v>502</v>
      </c>
      <c r="J14" s="227" t="s">
        <v>572</v>
      </c>
      <c r="K14" s="227" t="s">
        <v>353</v>
      </c>
    </row>
    <row r="15" spans="1:12" ht="25.5" customHeight="1">
      <c r="A15" s="189">
        <v>60</v>
      </c>
      <c r="B15" s="220">
        <v>2</v>
      </c>
      <c r="C15" s="221" t="s">
        <v>567</v>
      </c>
      <c r="D15" s="222">
        <v>3</v>
      </c>
      <c r="E15" s="222" t="s">
        <v>568</v>
      </c>
      <c r="F15" s="224" t="s">
        <v>258</v>
      </c>
      <c r="G15" s="223" t="s">
        <v>374</v>
      </c>
      <c r="H15" s="220" t="s">
        <v>354</v>
      </c>
      <c r="I15" s="812" t="s">
        <v>502</v>
      </c>
      <c r="J15" s="228" t="s">
        <v>573</v>
      </c>
      <c r="K15" s="228" t="s">
        <v>355</v>
      </c>
      <c r="L15" s="189">
        <v>19</v>
      </c>
    </row>
    <row r="16" spans="1:12">
      <c r="A16" s="189">
        <v>61</v>
      </c>
      <c r="B16" s="213">
        <v>2</v>
      </c>
      <c r="C16" s="214" t="s">
        <v>564</v>
      </c>
      <c r="D16" s="215">
        <v>3</v>
      </c>
      <c r="E16" s="215" t="s">
        <v>570</v>
      </c>
      <c r="F16" s="217" t="s">
        <v>436</v>
      </c>
      <c r="G16" s="217" t="s">
        <v>379</v>
      </c>
      <c r="H16" s="213" t="s">
        <v>354</v>
      </c>
      <c r="I16" s="811" t="s">
        <v>506</v>
      </c>
      <c r="J16" s="227" t="s">
        <v>573</v>
      </c>
      <c r="K16" s="227" t="s">
        <v>355</v>
      </c>
    </row>
    <row r="17" spans="1:11">
      <c r="A17" s="189">
        <v>62</v>
      </c>
      <c r="B17" s="213">
        <v>2</v>
      </c>
      <c r="C17" s="214" t="s">
        <v>558</v>
      </c>
      <c r="D17" s="215">
        <v>3</v>
      </c>
      <c r="E17" s="215" t="s">
        <v>559</v>
      </c>
      <c r="F17" s="217" t="s">
        <v>435</v>
      </c>
      <c r="G17" s="216" t="s">
        <v>236</v>
      </c>
      <c r="H17" s="213" t="s">
        <v>354</v>
      </c>
      <c r="I17" s="811" t="s">
        <v>513</v>
      </c>
      <c r="J17" s="227" t="s">
        <v>573</v>
      </c>
      <c r="K17" s="227" t="s">
        <v>355</v>
      </c>
    </row>
    <row r="18" spans="1:11">
      <c r="A18" s="189">
        <v>63</v>
      </c>
      <c r="B18" s="213">
        <v>2</v>
      </c>
      <c r="C18" s="214" t="s">
        <v>562</v>
      </c>
      <c r="D18" s="215">
        <v>3</v>
      </c>
      <c r="E18" s="215" t="s">
        <v>563</v>
      </c>
      <c r="F18" s="217" t="s">
        <v>236</v>
      </c>
      <c r="G18" s="217" t="s">
        <v>378</v>
      </c>
      <c r="H18" s="213" t="s">
        <v>43</v>
      </c>
      <c r="I18" s="811" t="s">
        <v>514</v>
      </c>
      <c r="J18" s="227" t="s">
        <v>573</v>
      </c>
      <c r="K18" s="227" t="s">
        <v>355</v>
      </c>
    </row>
    <row r="19" spans="1:11">
      <c r="A19" s="189">
        <v>64</v>
      </c>
      <c r="B19" s="213">
        <v>2</v>
      </c>
      <c r="C19" s="214" t="s">
        <v>569</v>
      </c>
      <c r="D19" s="215">
        <v>3</v>
      </c>
      <c r="E19" s="215" t="s">
        <v>565</v>
      </c>
      <c r="F19" s="217" t="s">
        <v>242</v>
      </c>
      <c r="G19" s="217" t="s">
        <v>436</v>
      </c>
      <c r="H19" s="213" t="s">
        <v>43</v>
      </c>
      <c r="I19" s="213" t="s">
        <v>553</v>
      </c>
      <c r="J19" s="227" t="s">
        <v>573</v>
      </c>
      <c r="K19" s="227" t="s">
        <v>355</v>
      </c>
    </row>
    <row r="20" spans="1:11">
      <c r="A20" s="189">
        <v>65</v>
      </c>
      <c r="B20" s="213">
        <v>2</v>
      </c>
      <c r="C20" s="214" t="s">
        <v>198</v>
      </c>
      <c r="D20" s="215">
        <v>3</v>
      </c>
      <c r="E20" s="226" t="s">
        <v>566</v>
      </c>
      <c r="F20" s="217" t="s">
        <v>346</v>
      </c>
      <c r="G20" s="217" t="s">
        <v>343</v>
      </c>
      <c r="H20" s="213" t="s">
        <v>43</v>
      </c>
      <c r="I20" s="213" t="s">
        <v>502</v>
      </c>
      <c r="J20" s="227" t="s">
        <v>573</v>
      </c>
      <c r="K20" s="227" t="s">
        <v>355</v>
      </c>
    </row>
    <row r="21" spans="1:11">
      <c r="A21" s="167"/>
      <c r="B21" s="167"/>
      <c r="C21" s="167"/>
      <c r="D21" s="167"/>
      <c r="E21" s="167"/>
      <c r="F21" s="167"/>
      <c r="G21" s="167"/>
      <c r="H21" s="167"/>
      <c r="I21" s="173"/>
    </row>
  </sheetData>
  <pageMargins left="0.39305555555555599" right="0.196527777777778" top="0.55000000000000004" bottom="0.74791666666666701" header="0.31388888888888899" footer="0.31388888888888899"/>
  <pageSetup paperSize="9" scale="8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15</vt:i4>
      </vt:variant>
    </vt:vector>
  </HeadingPairs>
  <TitlesOfParts>
    <vt:vector size="37" baseType="lpstr">
      <vt:lpstr>Draft Mata Kuliah</vt:lpstr>
      <vt:lpstr>Print</vt:lpstr>
      <vt:lpstr>REKAP (2)</vt:lpstr>
      <vt:lpstr>REKAP</vt:lpstr>
      <vt:lpstr>JADWAL</vt:lpstr>
      <vt:lpstr>MPIS2</vt:lpstr>
      <vt:lpstr>PAI</vt:lpstr>
      <vt:lpstr>HK</vt:lpstr>
      <vt:lpstr>ES</vt:lpstr>
      <vt:lpstr>KPI</vt:lpstr>
      <vt:lpstr>PGMI</vt:lpstr>
      <vt:lpstr>PBA</vt:lpstr>
      <vt:lpstr>DOKTOR</vt:lpstr>
      <vt:lpstr>J-MPI2</vt:lpstr>
      <vt:lpstr>J-PAI</vt:lpstr>
      <vt:lpstr>J-HK</vt:lpstr>
      <vt:lpstr>J-ES</vt:lpstr>
      <vt:lpstr>J-KPI</vt:lpstr>
      <vt:lpstr>J-PGMI</vt:lpstr>
      <vt:lpstr>J-PBA</vt:lpstr>
      <vt:lpstr>J-DOKTOR</vt:lpstr>
      <vt:lpstr>Sheet1</vt:lpstr>
      <vt:lpstr>DDUA</vt:lpstr>
      <vt:lpstr>DOK</vt:lpstr>
      <vt:lpstr>DSATU</vt:lpstr>
      <vt:lpstr>ES</vt:lpstr>
      <vt:lpstr>HK</vt:lpstr>
      <vt:lpstr>JADWAL</vt:lpstr>
      <vt:lpstr>KPI</vt:lpstr>
      <vt:lpstr>MPI</vt:lpstr>
      <vt:lpstr>PAI</vt:lpstr>
      <vt:lpstr>PBA</vt:lpstr>
      <vt:lpstr>PGMI</vt:lpstr>
      <vt:lpstr>Print!Print_Titles</vt:lpstr>
      <vt:lpstr>'REKAP (2)'!Print_Titles</vt:lpstr>
      <vt:lpstr>Tarif</vt:lpstr>
      <vt:lpstr>Trf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acerpps</dc:creator>
  <cp:lastModifiedBy>pasca</cp:lastModifiedBy>
  <cp:lastPrinted>2020-01-21T09:12:40Z</cp:lastPrinted>
  <dcterms:created xsi:type="dcterms:W3CDTF">2017-07-25T07:44:00Z</dcterms:created>
  <dcterms:modified xsi:type="dcterms:W3CDTF">2020-01-21T09:13:06Z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1033-10.2.0.7617</vt:lpwstr>
  </property>
</Properties>
</file>