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Z:\_Data pps.IAINjbr@gmail.com\__Backup 2019\2019 AKADEMIK\Jadwal Semester Ganjil 2019-2020\"/>
    </mc:Choice>
  </mc:AlternateContent>
  <xr:revisionPtr revIDLastSave="0" documentId="13_ncr:1_{D267F2A8-8A40-463C-85F4-83723DD10B04}" xr6:coauthVersionLast="45" xr6:coauthVersionMax="45" xr10:uidLastSave="{00000000-0000-0000-0000-000000000000}"/>
  <bookViews>
    <workbookView xWindow="-120" yWindow="-120" windowWidth="20730" windowHeight="11160" firstSheet="4" activeTab="5" xr2:uid="{00000000-000D-0000-FFFF-FFFF00000000}"/>
  </bookViews>
  <sheets>
    <sheet name="Draft Mata Kuliah" sheetId="5" state="hidden" r:id="rId1"/>
    <sheet name="Print" sheetId="31" r:id="rId2"/>
    <sheet name="REKAP (2)" sheetId="30" r:id="rId3"/>
    <sheet name="REKAP" sheetId="28" state="hidden" r:id="rId4"/>
    <sheet name="JADWAL" sheetId="26" r:id="rId5"/>
    <sheet name="MPIS2" sheetId="8" r:id="rId6"/>
    <sheet name="PAI" sheetId="9" r:id="rId7"/>
    <sheet name="HK" sheetId="10" r:id="rId8"/>
    <sheet name="ES" sheetId="11" r:id="rId9"/>
    <sheet name="KPI" sheetId="12" r:id="rId10"/>
    <sheet name="PGMI" sheetId="13" r:id="rId11"/>
    <sheet name="PBA" sheetId="15" r:id="rId12"/>
    <sheet name="DOKTOR" sheetId="25" r:id="rId13"/>
    <sheet name="SI" sheetId="34" r:id="rId14"/>
    <sheet name="J-MPI2" sheetId="19" r:id="rId15"/>
    <sheet name="J-PAI" sheetId="20" r:id="rId16"/>
    <sheet name="J-HK" sheetId="16" r:id="rId17"/>
    <sheet name="J-ES" sheetId="14" r:id="rId18"/>
    <sheet name="J-KPI" sheetId="21" r:id="rId19"/>
    <sheet name="J-PGMI" sheetId="17" r:id="rId20"/>
    <sheet name="J-PBA" sheetId="23" r:id="rId21"/>
    <sheet name="J-DOKTOR" sheetId="24" r:id="rId22"/>
    <sheet name="Sheet1" sheetId="32" r:id="rId23"/>
    <sheet name="Sheet2" sheetId="33" r:id="rId24"/>
  </sheets>
  <definedNames>
    <definedName name="_xlnm._FilterDatabase" localSheetId="0" hidden="1">'Draft Mata Kuliah'!$A$2:$K$128</definedName>
    <definedName name="_xlnm._FilterDatabase" localSheetId="20" hidden="1">'J-PBA'!$A$10:$G$10</definedName>
    <definedName name="_xlnm._FilterDatabase" localSheetId="5" hidden="1">MPIS2!$B$2:$K$7</definedName>
    <definedName name="_xlnm._FilterDatabase" localSheetId="3" hidden="1">REKAP!$A$3:$G$16</definedName>
    <definedName name="_xlnm._FilterDatabase" localSheetId="2" hidden="1">'REKAP (2)'!$A$3:$G$86</definedName>
    <definedName name="DDUA">JADWAL!$G$1:$G$142</definedName>
    <definedName name="DOK">DOKTOR!$A$3:$J$20</definedName>
    <definedName name="DSATU">JADWAL!$F$1:$F$140</definedName>
    <definedName name="DTIGA">JADWAL!$H$1:$H$141</definedName>
    <definedName name="ES">ES!$A$3:$K$35</definedName>
    <definedName name="HK">HK!$A$3:$K$23</definedName>
    <definedName name="JADWAL">JADWAL!$A$1:$K$140</definedName>
    <definedName name="KPI">KPI!$A$3:$K$17</definedName>
    <definedName name="MPI">MPIS2!$A$3:$K$37</definedName>
    <definedName name="NamaSK">'REKAP (2)'!$A$4:$C$315</definedName>
    <definedName name="PAI">PAI!$A$3:$K$33</definedName>
    <definedName name="PBA">PBA!$A$3:$K$17</definedName>
    <definedName name="PGMI">PGMI!$A$3:$K$18</definedName>
    <definedName name="_xlnm.Print_Area" localSheetId="5">MPIS2!$B$1:$L$31</definedName>
    <definedName name="_xlnm.Print_Titles" localSheetId="1">Print!$1:$7</definedName>
    <definedName name="_xlnm.Print_Titles" localSheetId="2">'REKAP (2)'!$3:$3</definedName>
    <definedName name="Trf">'REKAP (2)'!$Z$4:$AB$11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6" i="32" l="1"/>
  <c r="G306" i="32"/>
  <c r="F306" i="32"/>
  <c r="E306" i="32"/>
  <c r="D306" i="32"/>
  <c r="C306" i="32"/>
  <c r="B306" i="32"/>
  <c r="H23" i="32"/>
  <c r="G23" i="32"/>
  <c r="F23" i="32"/>
  <c r="E23" i="32"/>
  <c r="D23" i="32"/>
  <c r="C23" i="32"/>
  <c r="B23" i="32"/>
  <c r="H17" i="32"/>
  <c r="G17" i="32"/>
  <c r="F17" i="32"/>
  <c r="D17" i="32"/>
  <c r="C17" i="32"/>
  <c r="B17" i="32"/>
  <c r="H9" i="32"/>
  <c r="G9" i="32"/>
  <c r="F9" i="32"/>
  <c r="E9" i="32"/>
  <c r="D9" i="32"/>
  <c r="C9" i="32"/>
  <c r="B9" i="32"/>
  <c r="E41" i="24"/>
  <c r="E40" i="24"/>
  <c r="E39" i="24"/>
  <c r="E38" i="24"/>
  <c r="E37" i="24"/>
  <c r="E32" i="24"/>
  <c r="F31" i="24"/>
  <c r="E31" i="24"/>
  <c r="D31" i="24"/>
  <c r="C31" i="24"/>
  <c r="E30" i="24"/>
  <c r="E29" i="24"/>
  <c r="F28" i="24"/>
  <c r="E28" i="24"/>
  <c r="D28" i="24"/>
  <c r="C28" i="24"/>
  <c r="E27" i="24"/>
  <c r="F26" i="24"/>
  <c r="E26" i="24"/>
  <c r="D26" i="24"/>
  <c r="C26" i="24"/>
  <c r="E25" i="24"/>
  <c r="F24" i="24"/>
  <c r="E24" i="24"/>
  <c r="D24" i="24"/>
  <c r="C24" i="24"/>
  <c r="E19" i="24"/>
  <c r="F18" i="24"/>
  <c r="E18" i="24"/>
  <c r="D18" i="24"/>
  <c r="C18" i="24"/>
  <c r="E17" i="24"/>
  <c r="E16" i="24"/>
  <c r="F15" i="24"/>
  <c r="E15" i="24"/>
  <c r="D15" i="24"/>
  <c r="C15" i="24"/>
  <c r="E14" i="24"/>
  <c r="F13" i="24"/>
  <c r="E13" i="24"/>
  <c r="D13" i="24"/>
  <c r="C13" i="24"/>
  <c r="E12" i="24"/>
  <c r="F11" i="24"/>
  <c r="E11" i="24"/>
  <c r="D11" i="24"/>
  <c r="C11" i="24"/>
  <c r="E35" i="23"/>
  <c r="F34" i="23"/>
  <c r="E34" i="23"/>
  <c r="D34" i="23"/>
  <c r="C34" i="23"/>
  <c r="E33" i="23"/>
  <c r="F32" i="23"/>
  <c r="E32" i="23"/>
  <c r="D32" i="23"/>
  <c r="C32" i="23"/>
  <c r="E31" i="23"/>
  <c r="F30" i="23"/>
  <c r="E30" i="23"/>
  <c r="D30" i="23"/>
  <c r="C30" i="23"/>
  <c r="E29" i="23"/>
  <c r="F28" i="23"/>
  <c r="E28" i="23"/>
  <c r="D28" i="23"/>
  <c r="C28" i="23"/>
  <c r="E27" i="23"/>
  <c r="F26" i="23"/>
  <c r="E26" i="23"/>
  <c r="D26" i="23"/>
  <c r="C26" i="23"/>
  <c r="E22" i="23"/>
  <c r="F21" i="23"/>
  <c r="E21" i="23"/>
  <c r="D21" i="23"/>
  <c r="C21" i="23"/>
  <c r="B21" i="23"/>
  <c r="E20" i="23"/>
  <c r="F19" i="23"/>
  <c r="E19" i="23"/>
  <c r="D19" i="23"/>
  <c r="C19" i="23"/>
  <c r="B19" i="23"/>
  <c r="E18" i="23"/>
  <c r="F17" i="23"/>
  <c r="E17" i="23"/>
  <c r="D17" i="23"/>
  <c r="C17" i="23"/>
  <c r="B17" i="23"/>
  <c r="E16" i="23"/>
  <c r="F15" i="23"/>
  <c r="E15" i="23"/>
  <c r="D15" i="23"/>
  <c r="C15" i="23"/>
  <c r="B15" i="23"/>
  <c r="E14" i="23"/>
  <c r="F13" i="23"/>
  <c r="E13" i="23"/>
  <c r="D13" i="23"/>
  <c r="C13" i="23"/>
  <c r="B13" i="23"/>
  <c r="E12" i="23"/>
  <c r="F11" i="23"/>
  <c r="E11" i="23"/>
  <c r="D11" i="23"/>
  <c r="C11" i="23"/>
  <c r="B11" i="23"/>
  <c r="F32" i="17"/>
  <c r="E32" i="17"/>
  <c r="D32" i="17"/>
  <c r="C32" i="17"/>
  <c r="E31" i="17"/>
  <c r="F30" i="17"/>
  <c r="E30" i="17"/>
  <c r="D30" i="17"/>
  <c r="C30" i="17"/>
  <c r="E29" i="17"/>
  <c r="F28" i="17"/>
  <c r="E28" i="17"/>
  <c r="D28" i="17"/>
  <c r="C28" i="17"/>
  <c r="E27" i="17"/>
  <c r="F26" i="17"/>
  <c r="E26" i="17"/>
  <c r="D26" i="17"/>
  <c r="C26" i="17"/>
  <c r="E25" i="17"/>
  <c r="F24" i="17"/>
  <c r="E24" i="17"/>
  <c r="D24" i="17"/>
  <c r="C24" i="17"/>
  <c r="E20" i="17"/>
  <c r="F19" i="17"/>
  <c r="E19" i="17"/>
  <c r="D19" i="17"/>
  <c r="C19" i="17"/>
  <c r="E18" i="17"/>
  <c r="F17" i="17"/>
  <c r="E17" i="17"/>
  <c r="D17" i="17"/>
  <c r="C17" i="17"/>
  <c r="E16" i="17"/>
  <c r="F15" i="17"/>
  <c r="E15" i="17"/>
  <c r="D15" i="17"/>
  <c r="C15" i="17"/>
  <c r="E14" i="17"/>
  <c r="F13" i="17"/>
  <c r="E13" i="17"/>
  <c r="D13" i="17"/>
  <c r="C13" i="17"/>
  <c r="E12" i="17"/>
  <c r="F11" i="17"/>
  <c r="E11" i="17"/>
  <c r="D11" i="17"/>
  <c r="C11" i="17"/>
  <c r="E33" i="21"/>
  <c r="F32" i="21"/>
  <c r="E32" i="21"/>
  <c r="D32" i="21"/>
  <c r="C32" i="21"/>
  <c r="E31" i="21"/>
  <c r="F30" i="21"/>
  <c r="E30" i="21"/>
  <c r="D30" i="21"/>
  <c r="C30" i="21"/>
  <c r="E29" i="21"/>
  <c r="F28" i="21"/>
  <c r="E28" i="21"/>
  <c r="D28" i="21"/>
  <c r="C28" i="21"/>
  <c r="E27" i="21"/>
  <c r="F26" i="21"/>
  <c r="E26" i="21"/>
  <c r="D26" i="21"/>
  <c r="C26" i="21"/>
  <c r="E25" i="21"/>
  <c r="F24" i="21"/>
  <c r="E24" i="21"/>
  <c r="D24" i="21"/>
  <c r="C24" i="21"/>
  <c r="E20" i="21"/>
  <c r="F19" i="21"/>
  <c r="E19" i="21"/>
  <c r="D19" i="21"/>
  <c r="C19" i="21"/>
  <c r="E18" i="21"/>
  <c r="F17" i="21"/>
  <c r="E17" i="21"/>
  <c r="D17" i="21"/>
  <c r="C17" i="21"/>
  <c r="E16" i="21"/>
  <c r="F15" i="21"/>
  <c r="E15" i="21"/>
  <c r="D15" i="21"/>
  <c r="C15" i="21"/>
  <c r="E14" i="21"/>
  <c r="F13" i="21"/>
  <c r="E13" i="21"/>
  <c r="D13" i="21"/>
  <c r="C13" i="21"/>
  <c r="E12" i="21"/>
  <c r="F11" i="21"/>
  <c r="E11" i="21"/>
  <c r="D11" i="21"/>
  <c r="C11" i="21"/>
  <c r="E77" i="14"/>
  <c r="F76" i="14"/>
  <c r="E76" i="14"/>
  <c r="D76" i="14"/>
  <c r="C76" i="14"/>
  <c r="E75" i="14"/>
  <c r="F74" i="14"/>
  <c r="E74" i="14"/>
  <c r="D74" i="14"/>
  <c r="C74" i="14"/>
  <c r="E73" i="14"/>
  <c r="F72" i="14"/>
  <c r="E72" i="14"/>
  <c r="D72" i="14"/>
  <c r="C72" i="14"/>
  <c r="E71" i="14"/>
  <c r="F70" i="14"/>
  <c r="E70" i="14"/>
  <c r="D70" i="14"/>
  <c r="C70" i="14"/>
  <c r="E69" i="14"/>
  <c r="F68" i="14"/>
  <c r="E68" i="14"/>
  <c r="D68" i="14"/>
  <c r="C68" i="14"/>
  <c r="E64" i="14"/>
  <c r="F63" i="14"/>
  <c r="E63" i="14"/>
  <c r="D63" i="14"/>
  <c r="C63" i="14"/>
  <c r="E62" i="14"/>
  <c r="F61" i="14"/>
  <c r="E61" i="14"/>
  <c r="D61" i="14"/>
  <c r="C61" i="14"/>
  <c r="E60" i="14"/>
  <c r="F59" i="14"/>
  <c r="E59" i="14"/>
  <c r="D59" i="14"/>
  <c r="C59" i="14"/>
  <c r="E58" i="14"/>
  <c r="F57" i="14"/>
  <c r="E57" i="14"/>
  <c r="D57" i="14"/>
  <c r="C57" i="14"/>
  <c r="E56" i="14"/>
  <c r="F55" i="14"/>
  <c r="E55" i="14"/>
  <c r="D55" i="14"/>
  <c r="C55" i="14"/>
  <c r="E35" i="14"/>
  <c r="F34" i="14"/>
  <c r="E34" i="14"/>
  <c r="D34" i="14"/>
  <c r="C34" i="14"/>
  <c r="E33" i="14"/>
  <c r="F32" i="14"/>
  <c r="E32" i="14"/>
  <c r="D32" i="14"/>
  <c r="C32" i="14"/>
  <c r="E31" i="14"/>
  <c r="F30" i="14"/>
  <c r="E30" i="14"/>
  <c r="D30" i="14"/>
  <c r="C30" i="14"/>
  <c r="E29" i="14"/>
  <c r="F28" i="14"/>
  <c r="E28" i="14"/>
  <c r="D28" i="14"/>
  <c r="C28" i="14"/>
  <c r="E27" i="14"/>
  <c r="F26" i="14"/>
  <c r="E26" i="14"/>
  <c r="D26" i="14"/>
  <c r="C26" i="14"/>
  <c r="E22" i="14"/>
  <c r="E21" i="14"/>
  <c r="D21" i="14"/>
  <c r="C21" i="14"/>
  <c r="E20" i="14"/>
  <c r="F19" i="14"/>
  <c r="F21" i="14" s="1"/>
  <c r="E19" i="14"/>
  <c r="D19" i="14"/>
  <c r="C19" i="14"/>
  <c r="E18" i="14"/>
  <c r="F17" i="14"/>
  <c r="E17" i="14"/>
  <c r="D17" i="14"/>
  <c r="C17" i="14"/>
  <c r="E16" i="14"/>
  <c r="F15" i="14"/>
  <c r="E15" i="14"/>
  <c r="D15" i="14"/>
  <c r="C15" i="14"/>
  <c r="E14" i="14"/>
  <c r="F13" i="14"/>
  <c r="E13" i="14"/>
  <c r="D13" i="14"/>
  <c r="C13" i="14"/>
  <c r="E12" i="14"/>
  <c r="F11" i="14"/>
  <c r="E11" i="14"/>
  <c r="D11" i="14"/>
  <c r="C11" i="14"/>
  <c r="E33" i="16"/>
  <c r="F32" i="16"/>
  <c r="E32" i="16"/>
  <c r="D32" i="16"/>
  <c r="C32" i="16"/>
  <c r="E31" i="16"/>
  <c r="F30" i="16"/>
  <c r="E30" i="16"/>
  <c r="D30" i="16"/>
  <c r="C30" i="16"/>
  <c r="E29" i="16"/>
  <c r="F28" i="16"/>
  <c r="E28" i="16"/>
  <c r="D28" i="16"/>
  <c r="C28" i="16"/>
  <c r="E27" i="16"/>
  <c r="F26" i="16"/>
  <c r="E26" i="16"/>
  <c r="D26" i="16"/>
  <c r="C26" i="16"/>
  <c r="E25" i="16"/>
  <c r="F24" i="16"/>
  <c r="E24" i="16"/>
  <c r="D24" i="16"/>
  <c r="C24" i="16"/>
  <c r="E20" i="16"/>
  <c r="F19" i="16"/>
  <c r="E19" i="16"/>
  <c r="D19" i="16"/>
  <c r="C19" i="16"/>
  <c r="E18" i="16"/>
  <c r="F17" i="16"/>
  <c r="E17" i="16"/>
  <c r="D17" i="16"/>
  <c r="C17" i="16"/>
  <c r="E16" i="16"/>
  <c r="F15" i="16"/>
  <c r="E15" i="16"/>
  <c r="D15" i="16"/>
  <c r="C15" i="16"/>
  <c r="E14" i="16"/>
  <c r="F13" i="16"/>
  <c r="E13" i="16"/>
  <c r="D13" i="16"/>
  <c r="C13" i="16"/>
  <c r="E12" i="16"/>
  <c r="F11" i="16"/>
  <c r="E11" i="16"/>
  <c r="D11" i="16"/>
  <c r="C11" i="16"/>
  <c r="E93" i="20"/>
  <c r="F92" i="20"/>
  <c r="E92" i="20"/>
  <c r="D92" i="20"/>
  <c r="C92" i="20"/>
  <c r="E91" i="20"/>
  <c r="F90" i="20"/>
  <c r="E90" i="20"/>
  <c r="D90" i="20"/>
  <c r="C90" i="20"/>
  <c r="E89" i="20"/>
  <c r="F88" i="20"/>
  <c r="E88" i="20"/>
  <c r="D88" i="20"/>
  <c r="C88" i="20"/>
  <c r="E87" i="20"/>
  <c r="F86" i="20"/>
  <c r="E86" i="20"/>
  <c r="D86" i="20"/>
  <c r="C86" i="20"/>
  <c r="E85" i="20"/>
  <c r="F84" i="20"/>
  <c r="E84" i="20"/>
  <c r="D84" i="20"/>
  <c r="C84" i="20"/>
  <c r="E78" i="20"/>
  <c r="F77" i="20"/>
  <c r="E77" i="20"/>
  <c r="D77" i="20"/>
  <c r="C77" i="20"/>
  <c r="E76" i="20"/>
  <c r="F75" i="20"/>
  <c r="E75" i="20"/>
  <c r="D75" i="20"/>
  <c r="C75" i="20"/>
  <c r="E74" i="20"/>
  <c r="F73" i="20"/>
  <c r="E73" i="20"/>
  <c r="D73" i="20"/>
  <c r="C73" i="20"/>
  <c r="E72" i="20"/>
  <c r="F71" i="20"/>
  <c r="E71" i="20"/>
  <c r="D71" i="20"/>
  <c r="C71" i="20"/>
  <c r="E70" i="20"/>
  <c r="F69" i="20"/>
  <c r="E69" i="20"/>
  <c r="D69" i="20"/>
  <c r="C69" i="20"/>
  <c r="E63" i="20"/>
  <c r="F62" i="20"/>
  <c r="E62" i="20"/>
  <c r="D62" i="20"/>
  <c r="C62" i="20"/>
  <c r="E61" i="20"/>
  <c r="F60" i="20"/>
  <c r="E60" i="20"/>
  <c r="D60" i="20"/>
  <c r="C60" i="20"/>
  <c r="E59" i="20"/>
  <c r="F58" i="20"/>
  <c r="E58" i="20"/>
  <c r="D58" i="20"/>
  <c r="C58" i="20"/>
  <c r="E57" i="20"/>
  <c r="F56" i="20"/>
  <c r="E56" i="20"/>
  <c r="D56" i="20"/>
  <c r="C56" i="20"/>
  <c r="E55" i="20"/>
  <c r="F54" i="20"/>
  <c r="E54" i="20"/>
  <c r="D54" i="20"/>
  <c r="C54" i="20"/>
  <c r="E50" i="20"/>
  <c r="F49" i="20"/>
  <c r="E49" i="20"/>
  <c r="D49" i="20"/>
  <c r="C49" i="20"/>
  <c r="E48" i="20"/>
  <c r="F47" i="20"/>
  <c r="E47" i="20"/>
  <c r="D47" i="20"/>
  <c r="C47" i="20"/>
  <c r="E46" i="20"/>
  <c r="F45" i="20"/>
  <c r="E45" i="20"/>
  <c r="D45" i="20"/>
  <c r="C45" i="20"/>
  <c r="E44" i="20"/>
  <c r="F43" i="20"/>
  <c r="E43" i="20"/>
  <c r="D43" i="20"/>
  <c r="C43" i="20"/>
  <c r="E42" i="20"/>
  <c r="F41" i="20"/>
  <c r="E41" i="20"/>
  <c r="D41" i="20"/>
  <c r="C41" i="20"/>
  <c r="E35" i="20"/>
  <c r="F34" i="20"/>
  <c r="E34" i="20"/>
  <c r="D34" i="20"/>
  <c r="C34" i="20"/>
  <c r="E33" i="20"/>
  <c r="F32" i="20"/>
  <c r="E32" i="20"/>
  <c r="D32" i="20"/>
  <c r="C32" i="20"/>
  <c r="E31" i="20"/>
  <c r="F30" i="20"/>
  <c r="E30" i="20"/>
  <c r="D30" i="20"/>
  <c r="C30" i="20"/>
  <c r="E29" i="20"/>
  <c r="F28" i="20"/>
  <c r="E28" i="20"/>
  <c r="D28" i="20"/>
  <c r="C28" i="20"/>
  <c r="E27" i="20"/>
  <c r="F26" i="20"/>
  <c r="E26" i="20"/>
  <c r="D26" i="20"/>
  <c r="C26" i="20"/>
  <c r="E20" i="20"/>
  <c r="F19" i="20"/>
  <c r="E19" i="20"/>
  <c r="D19" i="20"/>
  <c r="C19" i="20"/>
  <c r="E18" i="20"/>
  <c r="F17" i="20"/>
  <c r="E17" i="20"/>
  <c r="D17" i="20"/>
  <c r="C17" i="20"/>
  <c r="E16" i="20"/>
  <c r="F15" i="20"/>
  <c r="E15" i="20"/>
  <c r="D15" i="20"/>
  <c r="C15" i="20"/>
  <c r="E14" i="20"/>
  <c r="F13" i="20"/>
  <c r="E13" i="20"/>
  <c r="D13" i="20"/>
  <c r="C13" i="20"/>
  <c r="E12" i="20"/>
  <c r="F11" i="20"/>
  <c r="E11" i="20"/>
  <c r="D11" i="20"/>
  <c r="C11" i="20"/>
  <c r="E76" i="19"/>
  <c r="F75" i="19"/>
  <c r="E75" i="19"/>
  <c r="D75" i="19"/>
  <c r="C75" i="19"/>
  <c r="E74" i="19"/>
  <c r="F73" i="19"/>
  <c r="E73" i="19"/>
  <c r="D73" i="19"/>
  <c r="C73" i="19"/>
  <c r="E72" i="19"/>
  <c r="F71" i="19"/>
  <c r="E71" i="19"/>
  <c r="D71" i="19"/>
  <c r="C71" i="19"/>
  <c r="E70" i="19"/>
  <c r="F69" i="19"/>
  <c r="E69" i="19"/>
  <c r="D69" i="19"/>
  <c r="C69" i="19"/>
  <c r="E68" i="19"/>
  <c r="F67" i="19"/>
  <c r="E67" i="19"/>
  <c r="D67" i="19"/>
  <c r="C67" i="19"/>
  <c r="E50" i="19"/>
  <c r="F49" i="19"/>
  <c r="E49" i="19"/>
  <c r="D49" i="19"/>
  <c r="C49" i="19"/>
  <c r="E48" i="19"/>
  <c r="F47" i="19"/>
  <c r="E47" i="19"/>
  <c r="D47" i="19"/>
  <c r="C47" i="19"/>
  <c r="E46" i="19"/>
  <c r="F45" i="19"/>
  <c r="E45" i="19"/>
  <c r="D45" i="19"/>
  <c r="C45" i="19"/>
  <c r="E44" i="19"/>
  <c r="F43" i="19"/>
  <c r="E43" i="19"/>
  <c r="D43" i="19"/>
  <c r="C43" i="19"/>
  <c r="E42" i="19"/>
  <c r="F41" i="19"/>
  <c r="E41" i="19"/>
  <c r="D41" i="19"/>
  <c r="C41" i="19"/>
  <c r="E36" i="19"/>
  <c r="F35" i="19"/>
  <c r="E35" i="19"/>
  <c r="D35" i="19"/>
  <c r="C35" i="19"/>
  <c r="B35" i="19"/>
  <c r="E34" i="19"/>
  <c r="F33" i="19"/>
  <c r="E33" i="19"/>
  <c r="D33" i="19"/>
  <c r="C33" i="19"/>
  <c r="B33" i="19"/>
  <c r="E32" i="19"/>
  <c r="F31" i="19"/>
  <c r="E31" i="19"/>
  <c r="D31" i="19"/>
  <c r="C31" i="19"/>
  <c r="B31" i="19"/>
  <c r="E30" i="19"/>
  <c r="F29" i="19"/>
  <c r="E29" i="19"/>
  <c r="D29" i="19"/>
  <c r="C29" i="19"/>
  <c r="B29" i="19"/>
  <c r="E28" i="19"/>
  <c r="F27" i="19"/>
  <c r="E27" i="19"/>
  <c r="D27" i="19"/>
  <c r="C27" i="19"/>
  <c r="B27" i="19"/>
  <c r="E20" i="19"/>
  <c r="F19" i="19"/>
  <c r="E19" i="19"/>
  <c r="D19" i="19"/>
  <c r="C19" i="19"/>
  <c r="B19" i="19"/>
  <c r="E18" i="19"/>
  <c r="F17" i="19"/>
  <c r="E17" i="19"/>
  <c r="D17" i="19"/>
  <c r="C17" i="19"/>
  <c r="B17" i="19"/>
  <c r="E16" i="19"/>
  <c r="F15" i="19"/>
  <c r="E15" i="19"/>
  <c r="D15" i="19"/>
  <c r="C15" i="19"/>
  <c r="B15" i="19"/>
  <c r="E14" i="19"/>
  <c r="F13" i="19"/>
  <c r="E13" i="19"/>
  <c r="D13" i="19"/>
  <c r="C13" i="19"/>
  <c r="B13" i="19"/>
  <c r="E12" i="19"/>
  <c r="F11" i="19"/>
  <c r="E11" i="19"/>
  <c r="D11" i="19"/>
  <c r="C11" i="19"/>
  <c r="B11" i="19"/>
  <c r="K142" i="26"/>
  <c r="J142" i="26"/>
  <c r="I142" i="26"/>
  <c r="H142" i="26"/>
  <c r="G142" i="26"/>
  <c r="P142" i="26" s="1"/>
  <c r="F142" i="26"/>
  <c r="O142" i="26" s="1"/>
  <c r="E142" i="26"/>
  <c r="D142" i="26"/>
  <c r="C142" i="26"/>
  <c r="B142" i="26"/>
  <c r="K141" i="26"/>
  <c r="J141" i="26"/>
  <c r="I141" i="26"/>
  <c r="H141" i="26"/>
  <c r="G141" i="26"/>
  <c r="P141" i="26" s="1"/>
  <c r="F141" i="26"/>
  <c r="O141" i="26" s="1"/>
  <c r="E141" i="26"/>
  <c r="D141" i="26"/>
  <c r="C141" i="26"/>
  <c r="B141" i="26"/>
  <c r="K140" i="26"/>
  <c r="J140" i="26"/>
  <c r="I140" i="26"/>
  <c r="H140" i="26"/>
  <c r="G140" i="26"/>
  <c r="P140" i="26" s="1"/>
  <c r="F140" i="26"/>
  <c r="O140" i="26" s="1"/>
  <c r="E140" i="26"/>
  <c r="D140" i="26"/>
  <c r="C140" i="26"/>
  <c r="B140" i="26"/>
  <c r="K139" i="26"/>
  <c r="J139" i="26"/>
  <c r="I139" i="26"/>
  <c r="H139" i="26"/>
  <c r="G139" i="26"/>
  <c r="P139" i="26" s="1"/>
  <c r="F139" i="26"/>
  <c r="O139" i="26" s="1"/>
  <c r="E139" i="26"/>
  <c r="D139" i="26"/>
  <c r="C139" i="26"/>
  <c r="B139" i="26"/>
  <c r="K138" i="26"/>
  <c r="F16" i="32" s="1"/>
  <c r="J138" i="26"/>
  <c r="E8" i="32" s="1"/>
  <c r="I138" i="26"/>
  <c r="D16" i="32" s="1"/>
  <c r="H138" i="26"/>
  <c r="G138" i="26"/>
  <c r="H16" i="32" s="1"/>
  <c r="F138" i="26"/>
  <c r="G8" i="32" s="1"/>
  <c r="E138" i="26"/>
  <c r="D138" i="26"/>
  <c r="B16" i="32" s="1"/>
  <c r="C138" i="26"/>
  <c r="B138" i="26"/>
  <c r="C16" i="32" s="1"/>
  <c r="K137" i="26"/>
  <c r="F22" i="32" s="1"/>
  <c r="J137" i="26"/>
  <c r="E22" i="32" s="1"/>
  <c r="I137" i="26"/>
  <c r="D22" i="32" s="1"/>
  <c r="H137" i="26"/>
  <c r="G137" i="26"/>
  <c r="H22" i="32" s="1"/>
  <c r="F137" i="26"/>
  <c r="O137" i="26" s="1"/>
  <c r="E137" i="26"/>
  <c r="D137" i="26"/>
  <c r="B22" i="32" s="1"/>
  <c r="C137" i="26"/>
  <c r="B137" i="26"/>
  <c r="C15" i="32" s="1"/>
  <c r="K136" i="26"/>
  <c r="J136" i="26"/>
  <c r="I136" i="26"/>
  <c r="H136" i="26"/>
  <c r="G136" i="26"/>
  <c r="P136" i="26" s="1"/>
  <c r="F136" i="26"/>
  <c r="O136" i="26" s="1"/>
  <c r="E136" i="26"/>
  <c r="D136" i="26"/>
  <c r="C136" i="26"/>
  <c r="B136" i="26"/>
  <c r="K135" i="26"/>
  <c r="J135" i="26"/>
  <c r="I135" i="26"/>
  <c r="H135" i="26"/>
  <c r="H114" i="32" s="1"/>
  <c r="G135" i="26"/>
  <c r="F135" i="26"/>
  <c r="E135" i="26"/>
  <c r="D135" i="26"/>
  <c r="C135" i="26"/>
  <c r="B135" i="26"/>
  <c r="K134" i="26"/>
  <c r="J134" i="26"/>
  <c r="E7" i="32" s="1"/>
  <c r="I134" i="26"/>
  <c r="H134" i="26"/>
  <c r="H104" i="32" s="1"/>
  <c r="G134" i="26"/>
  <c r="H190" i="32" s="1"/>
  <c r="F134" i="26"/>
  <c r="G7" i="32" s="1"/>
  <c r="E134" i="26"/>
  <c r="D134" i="26"/>
  <c r="C134" i="26"/>
  <c r="B134" i="26"/>
  <c r="C7" i="32" s="1"/>
  <c r="K133" i="26"/>
  <c r="J133" i="26"/>
  <c r="I133" i="26"/>
  <c r="H133" i="26"/>
  <c r="H163" i="32" s="1"/>
  <c r="G133" i="26"/>
  <c r="H156" i="32" s="1"/>
  <c r="F133" i="26"/>
  <c r="E133" i="26"/>
  <c r="D133" i="26"/>
  <c r="B41" i="32" s="1"/>
  <c r="C133" i="26"/>
  <c r="B133" i="26"/>
  <c r="K132" i="26"/>
  <c r="J132" i="26"/>
  <c r="I132" i="26"/>
  <c r="H132" i="26"/>
  <c r="H246" i="32" s="1"/>
  <c r="G132" i="26"/>
  <c r="H52" i="32" s="1"/>
  <c r="F132" i="26"/>
  <c r="E132" i="26"/>
  <c r="D132" i="26"/>
  <c r="B246" i="32" s="1"/>
  <c r="C132" i="26"/>
  <c r="B132" i="26"/>
  <c r="K131" i="26"/>
  <c r="J131" i="26"/>
  <c r="I131" i="26"/>
  <c r="H131" i="26"/>
  <c r="H299" i="32" s="1"/>
  <c r="G131" i="26"/>
  <c r="H140" i="32" s="1"/>
  <c r="F131" i="26"/>
  <c r="E131" i="26"/>
  <c r="D131" i="26"/>
  <c r="B21" i="32" s="1"/>
  <c r="C131" i="26"/>
  <c r="B131" i="26"/>
  <c r="K130" i="26"/>
  <c r="J130" i="26"/>
  <c r="I130" i="26"/>
  <c r="H130" i="26"/>
  <c r="G130" i="26"/>
  <c r="F130" i="26"/>
  <c r="E130" i="26"/>
  <c r="D130" i="26"/>
  <c r="C130" i="26"/>
  <c r="B130" i="26"/>
  <c r="K129" i="26"/>
  <c r="J129" i="26"/>
  <c r="I129" i="26"/>
  <c r="H129" i="26"/>
  <c r="G129" i="26"/>
  <c r="F129" i="26"/>
  <c r="E129" i="26"/>
  <c r="D129" i="26"/>
  <c r="C129" i="26"/>
  <c r="B129" i="26"/>
  <c r="K128" i="26"/>
  <c r="J128" i="26"/>
  <c r="I128" i="26"/>
  <c r="H128" i="26"/>
  <c r="G128" i="26"/>
  <c r="F128" i="26"/>
  <c r="E128" i="26"/>
  <c r="D128" i="26"/>
  <c r="B331" i="32" s="1"/>
  <c r="C128" i="26"/>
  <c r="B128" i="26"/>
  <c r="K127" i="26"/>
  <c r="J127" i="26"/>
  <c r="I127" i="26"/>
  <c r="H127" i="26"/>
  <c r="G127" i="26"/>
  <c r="F127" i="26"/>
  <c r="E127" i="26"/>
  <c r="D127" i="26"/>
  <c r="C127" i="26"/>
  <c r="B127" i="26"/>
  <c r="K126" i="26"/>
  <c r="J126" i="26"/>
  <c r="I126" i="26"/>
  <c r="H126" i="26"/>
  <c r="G126" i="26"/>
  <c r="F126" i="26"/>
  <c r="E126" i="26"/>
  <c r="D126" i="26"/>
  <c r="C126" i="26"/>
  <c r="B126" i="26"/>
  <c r="K125" i="26"/>
  <c r="J125" i="26"/>
  <c r="I125" i="26"/>
  <c r="H125" i="26"/>
  <c r="G125" i="26"/>
  <c r="F125" i="26"/>
  <c r="E125" i="26"/>
  <c r="D125" i="26"/>
  <c r="C125" i="26"/>
  <c r="B125" i="26"/>
  <c r="K124" i="26"/>
  <c r="J124" i="26"/>
  <c r="I124" i="26"/>
  <c r="H124" i="26"/>
  <c r="G124" i="26"/>
  <c r="F124" i="26"/>
  <c r="E124" i="26"/>
  <c r="D124" i="26"/>
  <c r="C124" i="26"/>
  <c r="B124" i="26"/>
  <c r="K123" i="26"/>
  <c r="J123" i="26"/>
  <c r="I123" i="26"/>
  <c r="G123" i="26"/>
  <c r="P123" i="26" s="1"/>
  <c r="F123" i="26"/>
  <c r="E123" i="26"/>
  <c r="D123" i="26"/>
  <c r="C123" i="26"/>
  <c r="B123" i="26"/>
  <c r="K122" i="26"/>
  <c r="J122" i="26"/>
  <c r="I122" i="26"/>
  <c r="G122" i="26"/>
  <c r="F122" i="26"/>
  <c r="O122" i="26" s="1"/>
  <c r="E122" i="26"/>
  <c r="D122" i="26"/>
  <c r="C122" i="26"/>
  <c r="B122" i="26"/>
  <c r="K121" i="26"/>
  <c r="J121" i="26"/>
  <c r="I121" i="26"/>
  <c r="G121" i="26"/>
  <c r="P121" i="26" s="1"/>
  <c r="F121" i="26"/>
  <c r="E121" i="26"/>
  <c r="D121" i="26"/>
  <c r="B139" i="32" s="1"/>
  <c r="C121" i="26"/>
  <c r="B121" i="26"/>
  <c r="K120" i="26"/>
  <c r="F84" i="32" s="1"/>
  <c r="J120" i="26"/>
  <c r="E84" i="32" s="1"/>
  <c r="I120" i="26"/>
  <c r="D84" i="32" s="1"/>
  <c r="G120" i="26"/>
  <c r="H84" i="32" s="1"/>
  <c r="F120" i="26"/>
  <c r="G84" i="32" s="1"/>
  <c r="E120" i="26"/>
  <c r="D120" i="26"/>
  <c r="B84" i="32" s="1"/>
  <c r="C120" i="26"/>
  <c r="B120" i="26"/>
  <c r="C84" i="32" s="1"/>
  <c r="K119" i="26"/>
  <c r="F467" i="32" s="1"/>
  <c r="J119" i="26"/>
  <c r="E467" i="32" s="1"/>
  <c r="I119" i="26"/>
  <c r="D467" i="32" s="1"/>
  <c r="G119" i="26"/>
  <c r="H467" i="32" s="1"/>
  <c r="F119" i="26"/>
  <c r="G467" i="32" s="1"/>
  <c r="E119" i="26"/>
  <c r="D119" i="26"/>
  <c r="B467" i="32" s="1"/>
  <c r="C119" i="26"/>
  <c r="B119" i="26"/>
  <c r="C467" i="32" s="1"/>
  <c r="K118" i="26"/>
  <c r="J118" i="26"/>
  <c r="I118" i="26"/>
  <c r="G118" i="26"/>
  <c r="F118" i="26"/>
  <c r="O118" i="26" s="1"/>
  <c r="E118" i="26"/>
  <c r="D118" i="26"/>
  <c r="C118" i="26"/>
  <c r="B118" i="26"/>
  <c r="K117" i="26"/>
  <c r="J117" i="26"/>
  <c r="E82" i="32" s="1"/>
  <c r="I117" i="26"/>
  <c r="G117" i="26"/>
  <c r="P117" i="26" s="1"/>
  <c r="F117" i="26"/>
  <c r="G82" i="32" s="1"/>
  <c r="E117" i="26"/>
  <c r="D117" i="26"/>
  <c r="C117" i="26"/>
  <c r="B117" i="26"/>
  <c r="C82" i="32" s="1"/>
  <c r="K116" i="26"/>
  <c r="J116" i="26"/>
  <c r="I116" i="26"/>
  <c r="G116" i="26"/>
  <c r="F116" i="26"/>
  <c r="O116" i="26" s="1"/>
  <c r="E116" i="26"/>
  <c r="D116" i="26"/>
  <c r="C116" i="26"/>
  <c r="B116" i="26"/>
  <c r="K115" i="26"/>
  <c r="J115" i="26"/>
  <c r="I115" i="26"/>
  <c r="G115" i="26"/>
  <c r="P115" i="26" s="1"/>
  <c r="F115" i="26"/>
  <c r="E115" i="26"/>
  <c r="D115" i="26"/>
  <c r="C115" i="26"/>
  <c r="B115" i="26"/>
  <c r="K114" i="26"/>
  <c r="J114" i="26"/>
  <c r="I114" i="26"/>
  <c r="P114" i="26" s="1"/>
  <c r="G114" i="26"/>
  <c r="F114" i="26"/>
  <c r="O114" i="26" s="1"/>
  <c r="E114" i="26"/>
  <c r="D114" i="26"/>
  <c r="C114" i="26"/>
  <c r="B114" i="26"/>
  <c r="K113" i="26"/>
  <c r="J113" i="26"/>
  <c r="I113" i="26"/>
  <c r="G113" i="26"/>
  <c r="P113" i="26" s="1"/>
  <c r="F113" i="26"/>
  <c r="E113" i="26"/>
  <c r="D113" i="26"/>
  <c r="C113" i="26"/>
  <c r="B113" i="26"/>
  <c r="K112" i="26"/>
  <c r="J112" i="26"/>
  <c r="I112" i="26"/>
  <c r="G112" i="26"/>
  <c r="F112" i="26"/>
  <c r="O112" i="26" s="1"/>
  <c r="E112" i="26"/>
  <c r="D112" i="26"/>
  <c r="C112" i="26"/>
  <c r="B112" i="26"/>
  <c r="K111" i="26"/>
  <c r="J111" i="26"/>
  <c r="I111" i="26"/>
  <c r="G111" i="26"/>
  <c r="P111" i="26" s="1"/>
  <c r="F111" i="26"/>
  <c r="E111" i="26"/>
  <c r="D111" i="26"/>
  <c r="C111" i="26"/>
  <c r="B111" i="26"/>
  <c r="K110" i="26"/>
  <c r="F280" i="32" s="1"/>
  <c r="J110" i="26"/>
  <c r="I110" i="26"/>
  <c r="D280" i="32" s="1"/>
  <c r="G110" i="26"/>
  <c r="H280" i="32" s="1"/>
  <c r="F110" i="26"/>
  <c r="O110" i="26" s="1"/>
  <c r="E110" i="26"/>
  <c r="D110" i="26"/>
  <c r="B280" i="32" s="1"/>
  <c r="C110" i="26"/>
  <c r="B110" i="26"/>
  <c r="K109" i="26"/>
  <c r="J109" i="26"/>
  <c r="I109" i="26"/>
  <c r="G109" i="26"/>
  <c r="P109" i="26" s="1"/>
  <c r="F109" i="26"/>
  <c r="E109" i="26"/>
  <c r="D109" i="26"/>
  <c r="C109" i="26"/>
  <c r="B109" i="26"/>
  <c r="K108" i="26"/>
  <c r="F484" i="32" s="1"/>
  <c r="J108" i="26"/>
  <c r="E484" i="32" s="1"/>
  <c r="I108" i="26"/>
  <c r="D484" i="32" s="1"/>
  <c r="G108" i="26"/>
  <c r="H484" i="32" s="1"/>
  <c r="F108" i="26"/>
  <c r="G484" i="32" s="1"/>
  <c r="E108" i="26"/>
  <c r="D108" i="26"/>
  <c r="B484" i="32" s="1"/>
  <c r="C108" i="26"/>
  <c r="B108" i="26"/>
  <c r="C484" i="32" s="1"/>
  <c r="K107" i="26"/>
  <c r="J107" i="26"/>
  <c r="I107" i="26"/>
  <c r="G107" i="26"/>
  <c r="H335" i="32" s="1"/>
  <c r="F107" i="26"/>
  <c r="E107" i="26"/>
  <c r="D107" i="26"/>
  <c r="C107" i="26"/>
  <c r="B107" i="26"/>
  <c r="K106" i="26"/>
  <c r="J106" i="26"/>
  <c r="I106" i="26"/>
  <c r="G106" i="26"/>
  <c r="F106" i="26"/>
  <c r="O106" i="26" s="1"/>
  <c r="E106" i="26"/>
  <c r="D106" i="26"/>
  <c r="C106" i="26"/>
  <c r="B106" i="26"/>
  <c r="K105" i="26"/>
  <c r="J105" i="26"/>
  <c r="I105" i="26"/>
  <c r="G105" i="26"/>
  <c r="H499" i="32" s="1"/>
  <c r="F105" i="26"/>
  <c r="E105" i="26"/>
  <c r="D105" i="26"/>
  <c r="C105" i="26"/>
  <c r="B105" i="26"/>
  <c r="K104" i="26"/>
  <c r="J104" i="26"/>
  <c r="I104" i="26"/>
  <c r="G104" i="26"/>
  <c r="H498" i="32" s="1"/>
  <c r="F104" i="26"/>
  <c r="O104" i="26" s="1"/>
  <c r="E104" i="26"/>
  <c r="D104" i="26"/>
  <c r="C104" i="26"/>
  <c r="B104" i="26"/>
  <c r="K103" i="26"/>
  <c r="J103" i="26"/>
  <c r="I103" i="26"/>
  <c r="G103" i="26"/>
  <c r="P103" i="26" s="1"/>
  <c r="F103" i="26"/>
  <c r="E103" i="26"/>
  <c r="D103" i="26"/>
  <c r="C103" i="26"/>
  <c r="B103" i="26"/>
  <c r="K102" i="26"/>
  <c r="J102" i="26"/>
  <c r="I102" i="26"/>
  <c r="G102" i="26"/>
  <c r="F102" i="26"/>
  <c r="O102" i="26" s="1"/>
  <c r="E102" i="26"/>
  <c r="D102" i="26"/>
  <c r="C102" i="26"/>
  <c r="B102" i="26"/>
  <c r="K101" i="26"/>
  <c r="J101" i="26"/>
  <c r="I101" i="26"/>
  <c r="G101" i="26"/>
  <c r="H137" i="32" s="1"/>
  <c r="F101" i="26"/>
  <c r="E101" i="26"/>
  <c r="D101" i="26"/>
  <c r="C101" i="26"/>
  <c r="B101" i="26"/>
  <c r="K100" i="26"/>
  <c r="J100" i="26"/>
  <c r="I100" i="26"/>
  <c r="G100" i="26"/>
  <c r="F100" i="26"/>
  <c r="O100" i="26" s="1"/>
  <c r="E100" i="26"/>
  <c r="D100" i="26"/>
  <c r="C100" i="26"/>
  <c r="B100" i="26"/>
  <c r="K99" i="26"/>
  <c r="J99" i="26"/>
  <c r="I99" i="26"/>
  <c r="G99" i="26"/>
  <c r="P99" i="26" s="1"/>
  <c r="F99" i="26"/>
  <c r="E99" i="26"/>
  <c r="D99" i="26"/>
  <c r="C99" i="26"/>
  <c r="B99" i="26"/>
  <c r="K98" i="26"/>
  <c r="J98" i="26"/>
  <c r="I98" i="26"/>
  <c r="G98" i="26"/>
  <c r="F98" i="26"/>
  <c r="O98" i="26" s="1"/>
  <c r="E98" i="26"/>
  <c r="D98" i="26"/>
  <c r="C98" i="26"/>
  <c r="B98" i="26"/>
  <c r="K97" i="26"/>
  <c r="F514" i="32" s="1"/>
  <c r="J97" i="26"/>
  <c r="E514" i="32" s="1"/>
  <c r="I97" i="26"/>
  <c r="D514" i="32" s="1"/>
  <c r="G97" i="26"/>
  <c r="H514" i="32" s="1"/>
  <c r="F97" i="26"/>
  <c r="G514" i="32" s="1"/>
  <c r="E97" i="26"/>
  <c r="D97" i="26"/>
  <c r="B514" i="32" s="1"/>
  <c r="C97" i="26"/>
  <c r="B97" i="26"/>
  <c r="C514" i="32" s="1"/>
  <c r="K96" i="26"/>
  <c r="J96" i="26"/>
  <c r="I96" i="26"/>
  <c r="G96" i="26"/>
  <c r="F96" i="26"/>
  <c r="O96" i="26" s="1"/>
  <c r="E96" i="26"/>
  <c r="D96" i="26"/>
  <c r="C96" i="26"/>
  <c r="B96" i="26"/>
  <c r="K95" i="26"/>
  <c r="J95" i="26"/>
  <c r="I95" i="26"/>
  <c r="G95" i="26"/>
  <c r="P95" i="26" s="1"/>
  <c r="F95" i="26"/>
  <c r="E95" i="26"/>
  <c r="D95" i="26"/>
  <c r="C95" i="26"/>
  <c r="B95" i="26"/>
  <c r="K94" i="26"/>
  <c r="J94" i="26"/>
  <c r="I94" i="26"/>
  <c r="G94" i="26"/>
  <c r="F94" i="26"/>
  <c r="O94" i="26" s="1"/>
  <c r="E94" i="26"/>
  <c r="D94" i="26"/>
  <c r="C94" i="26"/>
  <c r="B94" i="26"/>
  <c r="K93" i="26"/>
  <c r="J93" i="26"/>
  <c r="I93" i="26"/>
  <c r="G93" i="26"/>
  <c r="P93" i="26" s="1"/>
  <c r="F93" i="26"/>
  <c r="E93" i="26"/>
  <c r="D93" i="26"/>
  <c r="C93" i="26"/>
  <c r="B93" i="26"/>
  <c r="K92" i="26"/>
  <c r="J92" i="26"/>
  <c r="I92" i="26"/>
  <c r="G92" i="26"/>
  <c r="F92" i="26"/>
  <c r="O92" i="26" s="1"/>
  <c r="E92" i="26"/>
  <c r="D92" i="26"/>
  <c r="C92" i="26"/>
  <c r="B92" i="26"/>
  <c r="K91" i="26"/>
  <c r="J91" i="26"/>
  <c r="I91" i="26"/>
  <c r="G91" i="26"/>
  <c r="P91" i="26" s="1"/>
  <c r="F91" i="26"/>
  <c r="E91" i="26"/>
  <c r="D91" i="26"/>
  <c r="C91" i="26"/>
  <c r="B91" i="26"/>
  <c r="K90" i="26"/>
  <c r="F513" i="32" s="1"/>
  <c r="J90" i="26"/>
  <c r="E513" i="32" s="1"/>
  <c r="I90" i="26"/>
  <c r="D513" i="32" s="1"/>
  <c r="G90" i="26"/>
  <c r="H513" i="32" s="1"/>
  <c r="F90" i="26"/>
  <c r="G513" i="32" s="1"/>
  <c r="E90" i="26"/>
  <c r="D90" i="26"/>
  <c r="B513" i="32" s="1"/>
  <c r="C90" i="26"/>
  <c r="B90" i="26"/>
  <c r="C513" i="32" s="1"/>
  <c r="K89" i="26"/>
  <c r="J89" i="26"/>
  <c r="I89" i="26"/>
  <c r="G89" i="26"/>
  <c r="P89" i="26" s="1"/>
  <c r="F89" i="26"/>
  <c r="E89" i="26"/>
  <c r="D89" i="26"/>
  <c r="C89" i="26"/>
  <c r="B89" i="26"/>
  <c r="K88" i="26"/>
  <c r="J88" i="26"/>
  <c r="I88" i="26"/>
  <c r="G88" i="26"/>
  <c r="F88" i="26"/>
  <c r="O88" i="26" s="1"/>
  <c r="E88" i="26"/>
  <c r="D88" i="26"/>
  <c r="C88" i="26"/>
  <c r="B88" i="26"/>
  <c r="K87" i="26"/>
  <c r="J87" i="26"/>
  <c r="I87" i="26"/>
  <c r="G87" i="26"/>
  <c r="P87" i="26" s="1"/>
  <c r="F87" i="26"/>
  <c r="E87" i="26"/>
  <c r="D87" i="26"/>
  <c r="C87" i="26"/>
  <c r="B87" i="26"/>
  <c r="K86" i="26"/>
  <c r="F224" i="32" s="1"/>
  <c r="J86" i="26"/>
  <c r="E224" i="32" s="1"/>
  <c r="I86" i="26"/>
  <c r="D224" i="32" s="1"/>
  <c r="G86" i="26"/>
  <c r="H224" i="32" s="1"/>
  <c r="F86" i="26"/>
  <c r="G224" i="32" s="1"/>
  <c r="E86" i="26"/>
  <c r="D86" i="26"/>
  <c r="B224" i="32" s="1"/>
  <c r="C86" i="26"/>
  <c r="B86" i="26"/>
  <c r="C224" i="32" s="1"/>
  <c r="K85" i="26"/>
  <c r="J85" i="26"/>
  <c r="I85" i="26"/>
  <c r="G85" i="26"/>
  <c r="P85" i="26" s="1"/>
  <c r="F85" i="26"/>
  <c r="E85" i="26"/>
  <c r="D85" i="26"/>
  <c r="C85" i="26"/>
  <c r="B85" i="26"/>
  <c r="K84" i="26"/>
  <c r="F136" i="32" s="1"/>
  <c r="J84" i="26"/>
  <c r="E136" i="32" s="1"/>
  <c r="I84" i="26"/>
  <c r="D136" i="32" s="1"/>
  <c r="G84" i="26"/>
  <c r="H136" i="32" s="1"/>
  <c r="F84" i="26"/>
  <c r="G136" i="32" s="1"/>
  <c r="E84" i="26"/>
  <c r="D84" i="26"/>
  <c r="B136" i="32" s="1"/>
  <c r="C84" i="26"/>
  <c r="B84" i="26"/>
  <c r="C136" i="32" s="1"/>
  <c r="K83" i="26"/>
  <c r="J83" i="26"/>
  <c r="I83" i="26"/>
  <c r="G83" i="26"/>
  <c r="P83" i="26" s="1"/>
  <c r="F83" i="26"/>
  <c r="E83" i="26"/>
  <c r="D83" i="26"/>
  <c r="C83" i="26"/>
  <c r="B83" i="26"/>
  <c r="K82" i="26"/>
  <c r="J82" i="26"/>
  <c r="I82" i="26"/>
  <c r="G82" i="26"/>
  <c r="F82" i="26"/>
  <c r="O82" i="26" s="1"/>
  <c r="E82" i="26"/>
  <c r="D82" i="26"/>
  <c r="C82" i="26"/>
  <c r="B82" i="26"/>
  <c r="K81" i="26"/>
  <c r="J81" i="26"/>
  <c r="I81" i="26"/>
  <c r="G81" i="26"/>
  <c r="H396" i="32" s="1"/>
  <c r="F81" i="26"/>
  <c r="E81" i="26"/>
  <c r="D81" i="26"/>
  <c r="C81" i="26"/>
  <c r="B81" i="26"/>
  <c r="K80" i="26"/>
  <c r="J80" i="26"/>
  <c r="I80" i="26"/>
  <c r="G80" i="26"/>
  <c r="F80" i="26"/>
  <c r="O80" i="26" s="1"/>
  <c r="E80" i="26"/>
  <c r="D80" i="26"/>
  <c r="C80" i="26"/>
  <c r="B80" i="26"/>
  <c r="K79" i="26"/>
  <c r="F223" i="32" s="1"/>
  <c r="J79" i="26"/>
  <c r="E223" i="32" s="1"/>
  <c r="I79" i="26"/>
  <c r="D223" i="32" s="1"/>
  <c r="G79" i="26"/>
  <c r="H223" i="32" s="1"/>
  <c r="F79" i="26"/>
  <c r="G223" i="32" s="1"/>
  <c r="E79" i="26"/>
  <c r="D79" i="26"/>
  <c r="B223" i="32" s="1"/>
  <c r="C79" i="26"/>
  <c r="B79" i="26"/>
  <c r="C223" i="32" s="1"/>
  <c r="K78" i="26"/>
  <c r="J78" i="26"/>
  <c r="I78" i="26"/>
  <c r="G78" i="26"/>
  <c r="F78" i="26"/>
  <c r="O78" i="26" s="1"/>
  <c r="E78" i="26"/>
  <c r="D78" i="26"/>
  <c r="C78" i="26"/>
  <c r="B78" i="26"/>
  <c r="K77" i="26"/>
  <c r="J77" i="26"/>
  <c r="I77" i="26"/>
  <c r="G77" i="26"/>
  <c r="H395" i="32" s="1"/>
  <c r="F77" i="26"/>
  <c r="E77" i="26"/>
  <c r="D77" i="26"/>
  <c r="C77" i="26"/>
  <c r="B77" i="26"/>
  <c r="K76" i="26"/>
  <c r="F329" i="32" s="1"/>
  <c r="J76" i="26"/>
  <c r="E329" i="32" s="1"/>
  <c r="I76" i="26"/>
  <c r="D329" i="32" s="1"/>
  <c r="G76" i="26"/>
  <c r="H329" i="32" s="1"/>
  <c r="F76" i="26"/>
  <c r="G329" i="32" s="1"/>
  <c r="E76" i="26"/>
  <c r="D76" i="26"/>
  <c r="B329" i="32" s="1"/>
  <c r="C76" i="26"/>
  <c r="B76" i="26"/>
  <c r="C329" i="32" s="1"/>
  <c r="K75" i="26"/>
  <c r="J75" i="26"/>
  <c r="I75" i="26"/>
  <c r="G75" i="26"/>
  <c r="P75" i="26" s="1"/>
  <c r="F75" i="26"/>
  <c r="E75" i="26"/>
  <c r="D75" i="26"/>
  <c r="C75" i="26"/>
  <c r="B75" i="26"/>
  <c r="K74" i="26"/>
  <c r="J74" i="26"/>
  <c r="I74" i="26"/>
  <c r="G74" i="26"/>
  <c r="F74" i="26"/>
  <c r="O74" i="26" s="1"/>
  <c r="E74" i="26"/>
  <c r="D74" i="26"/>
  <c r="C74" i="26"/>
  <c r="B74" i="26"/>
  <c r="K73" i="26"/>
  <c r="J73" i="26"/>
  <c r="I73" i="26"/>
  <c r="G73" i="26"/>
  <c r="P73" i="26" s="1"/>
  <c r="F73" i="26"/>
  <c r="E73" i="26"/>
  <c r="D73" i="26"/>
  <c r="C73" i="26"/>
  <c r="B73" i="26"/>
  <c r="K72" i="26"/>
  <c r="J72" i="26"/>
  <c r="I72" i="26"/>
  <c r="G72" i="26"/>
  <c r="F72" i="26"/>
  <c r="O72" i="26" s="1"/>
  <c r="E72" i="26"/>
  <c r="D72" i="26"/>
  <c r="C72" i="26"/>
  <c r="B72" i="26"/>
  <c r="K71" i="26"/>
  <c r="J71" i="26"/>
  <c r="I71" i="26"/>
  <c r="G71" i="26"/>
  <c r="P71" i="26" s="1"/>
  <c r="F71" i="26"/>
  <c r="E71" i="26"/>
  <c r="D71" i="26"/>
  <c r="C71" i="26"/>
  <c r="B71" i="26"/>
  <c r="K70" i="26"/>
  <c r="J70" i="26"/>
  <c r="I70" i="26"/>
  <c r="G70" i="26"/>
  <c r="F70" i="26"/>
  <c r="O70" i="26" s="1"/>
  <c r="E70" i="26"/>
  <c r="D70" i="26"/>
  <c r="C70" i="26"/>
  <c r="B70" i="26"/>
  <c r="K69" i="26"/>
  <c r="J69" i="26"/>
  <c r="I69" i="26"/>
  <c r="G69" i="26"/>
  <c r="P69" i="26" s="1"/>
  <c r="F69" i="26"/>
  <c r="E69" i="26"/>
  <c r="D69" i="26"/>
  <c r="C69" i="26"/>
  <c r="B69" i="26"/>
  <c r="K68" i="26"/>
  <c r="J68" i="26"/>
  <c r="I68" i="26"/>
  <c r="G68" i="26"/>
  <c r="F68" i="26"/>
  <c r="O68" i="26" s="1"/>
  <c r="E68" i="26"/>
  <c r="D68" i="26"/>
  <c r="C68" i="26"/>
  <c r="B68" i="26"/>
  <c r="K67" i="26"/>
  <c r="J67" i="26"/>
  <c r="I67" i="26"/>
  <c r="G67" i="26"/>
  <c r="P67" i="26" s="1"/>
  <c r="F67" i="26"/>
  <c r="E67" i="26"/>
  <c r="D67" i="26"/>
  <c r="C67" i="26"/>
  <c r="B67" i="26"/>
  <c r="K66" i="26"/>
  <c r="J66" i="26"/>
  <c r="I66" i="26"/>
  <c r="G66" i="26"/>
  <c r="F66" i="26"/>
  <c r="O66" i="26" s="1"/>
  <c r="E66" i="26"/>
  <c r="D66" i="26"/>
  <c r="C66" i="26"/>
  <c r="B66" i="26"/>
  <c r="K65" i="26"/>
  <c r="J65" i="26"/>
  <c r="I65" i="26"/>
  <c r="G65" i="26"/>
  <c r="P65" i="26" s="1"/>
  <c r="F65" i="26"/>
  <c r="E65" i="26"/>
  <c r="D65" i="26"/>
  <c r="C65" i="26"/>
  <c r="B65" i="26"/>
  <c r="K64" i="26"/>
  <c r="J64" i="26"/>
  <c r="I64" i="26"/>
  <c r="G64" i="26"/>
  <c r="H259" i="32" s="1"/>
  <c r="F64" i="26"/>
  <c r="O64" i="26" s="1"/>
  <c r="E64" i="26"/>
  <c r="D64" i="26"/>
  <c r="C64" i="26"/>
  <c r="B64" i="26"/>
  <c r="K63" i="26"/>
  <c r="J63" i="26"/>
  <c r="I63" i="26"/>
  <c r="G63" i="26"/>
  <c r="P63" i="26" s="1"/>
  <c r="F63" i="26"/>
  <c r="E63" i="26"/>
  <c r="D63" i="26"/>
  <c r="C63" i="26"/>
  <c r="B63" i="26"/>
  <c r="K62" i="26"/>
  <c r="J62" i="26"/>
  <c r="I62" i="26"/>
  <c r="G62" i="26"/>
  <c r="F62" i="26"/>
  <c r="O62" i="26" s="1"/>
  <c r="E62" i="26"/>
  <c r="D62" i="26"/>
  <c r="C62" i="26"/>
  <c r="B62" i="26"/>
  <c r="K61" i="26"/>
  <c r="J61" i="26"/>
  <c r="I61" i="26"/>
  <c r="G61" i="26"/>
  <c r="H111" i="32" s="1"/>
  <c r="F61" i="26"/>
  <c r="E61" i="26"/>
  <c r="D61" i="26"/>
  <c r="C61" i="26"/>
  <c r="B61" i="26"/>
  <c r="K60" i="26"/>
  <c r="J60" i="26"/>
  <c r="I60" i="26"/>
  <c r="G60" i="26"/>
  <c r="F60" i="26"/>
  <c r="O60" i="26" s="1"/>
  <c r="E60" i="26"/>
  <c r="D60" i="26"/>
  <c r="C60" i="26"/>
  <c r="B60" i="26"/>
  <c r="K59" i="26"/>
  <c r="J59" i="26"/>
  <c r="I59" i="26"/>
  <c r="G59" i="26"/>
  <c r="P59" i="26" s="1"/>
  <c r="F59" i="26"/>
  <c r="E59" i="26"/>
  <c r="D59" i="26"/>
  <c r="C59" i="26"/>
  <c r="B59" i="26"/>
  <c r="K58" i="26"/>
  <c r="J58" i="26"/>
  <c r="I58" i="26"/>
  <c r="G58" i="26"/>
  <c r="F58" i="26"/>
  <c r="O58" i="26" s="1"/>
  <c r="E58" i="26"/>
  <c r="D58" i="26"/>
  <c r="C58" i="26"/>
  <c r="B58" i="26"/>
  <c r="K57" i="26"/>
  <c r="J57" i="26"/>
  <c r="I57" i="26"/>
  <c r="G57" i="26"/>
  <c r="P57" i="26" s="1"/>
  <c r="F57" i="26"/>
  <c r="E57" i="26"/>
  <c r="D57" i="26"/>
  <c r="C57" i="26"/>
  <c r="B57" i="26"/>
  <c r="K56" i="26"/>
  <c r="J56" i="26"/>
  <c r="I56" i="26"/>
  <c r="G56" i="26"/>
  <c r="F56" i="26"/>
  <c r="O56" i="26" s="1"/>
  <c r="E56" i="26"/>
  <c r="D56" i="26"/>
  <c r="C56" i="26"/>
  <c r="B56" i="26"/>
  <c r="K55" i="26"/>
  <c r="J55" i="26"/>
  <c r="I55" i="26"/>
  <c r="G55" i="26"/>
  <c r="P55" i="26" s="1"/>
  <c r="F55" i="26"/>
  <c r="E55" i="26"/>
  <c r="D55" i="26"/>
  <c r="C55" i="26"/>
  <c r="B55" i="26"/>
  <c r="K54" i="26"/>
  <c r="J54" i="26"/>
  <c r="I54" i="26"/>
  <c r="G54" i="26"/>
  <c r="F54" i="26"/>
  <c r="O54" i="26" s="1"/>
  <c r="E54" i="26"/>
  <c r="D54" i="26"/>
  <c r="C54" i="26"/>
  <c r="B54" i="26"/>
  <c r="K53" i="26"/>
  <c r="J53" i="26"/>
  <c r="I53" i="26"/>
  <c r="G53" i="26"/>
  <c r="P53" i="26" s="1"/>
  <c r="F53" i="26"/>
  <c r="E53" i="26"/>
  <c r="D53" i="26"/>
  <c r="C53" i="26"/>
  <c r="B53" i="26"/>
  <c r="K52" i="26"/>
  <c r="J52" i="26"/>
  <c r="I52" i="26"/>
  <c r="G52" i="26"/>
  <c r="F52" i="26"/>
  <c r="O52" i="26" s="1"/>
  <c r="E52" i="26"/>
  <c r="D52" i="26"/>
  <c r="C52" i="26"/>
  <c r="B52" i="26"/>
  <c r="K51" i="26"/>
  <c r="J51" i="26"/>
  <c r="I51" i="26"/>
  <c r="G51" i="26"/>
  <c r="P51" i="26" s="1"/>
  <c r="F51" i="26"/>
  <c r="E51" i="26"/>
  <c r="D51" i="26"/>
  <c r="C51" i="26"/>
  <c r="B51" i="26"/>
  <c r="K50" i="26"/>
  <c r="J50" i="26"/>
  <c r="I50" i="26"/>
  <c r="G50" i="26"/>
  <c r="H148" i="32" s="1"/>
  <c r="F50" i="26"/>
  <c r="O50" i="26" s="1"/>
  <c r="E50" i="26"/>
  <c r="D50" i="26"/>
  <c r="C50" i="26"/>
  <c r="B50" i="26"/>
  <c r="K49" i="26"/>
  <c r="J49" i="26"/>
  <c r="E61" i="32" s="1"/>
  <c r="I49" i="26"/>
  <c r="G49" i="26"/>
  <c r="P49" i="26" s="1"/>
  <c r="F49" i="26"/>
  <c r="G61" i="32" s="1"/>
  <c r="E49" i="26"/>
  <c r="D49" i="26"/>
  <c r="C49" i="26"/>
  <c r="B49" i="26"/>
  <c r="C61" i="32" s="1"/>
  <c r="K48" i="26"/>
  <c r="J48" i="26"/>
  <c r="I48" i="26"/>
  <c r="G48" i="26"/>
  <c r="F48" i="26"/>
  <c r="O48" i="26" s="1"/>
  <c r="E48" i="26"/>
  <c r="D48" i="26"/>
  <c r="C48" i="26"/>
  <c r="B48" i="26"/>
  <c r="K47" i="26"/>
  <c r="F60" i="32" s="1"/>
  <c r="J47" i="26"/>
  <c r="E60" i="32" s="1"/>
  <c r="I47" i="26"/>
  <c r="D60" i="32" s="1"/>
  <c r="G47" i="26"/>
  <c r="H60" i="32" s="1"/>
  <c r="F47" i="26"/>
  <c r="G60" i="32" s="1"/>
  <c r="E47" i="26"/>
  <c r="D47" i="26"/>
  <c r="B60" i="32" s="1"/>
  <c r="C47" i="26"/>
  <c r="B47" i="26"/>
  <c r="C60" i="32" s="1"/>
  <c r="K46" i="26"/>
  <c r="J46" i="26"/>
  <c r="I46" i="26"/>
  <c r="G46" i="26"/>
  <c r="F46" i="26"/>
  <c r="O46" i="26" s="1"/>
  <c r="E46" i="26"/>
  <c r="D46" i="26"/>
  <c r="C46" i="26"/>
  <c r="B46" i="26"/>
  <c r="K45" i="26"/>
  <c r="J45" i="26"/>
  <c r="I45" i="26"/>
  <c r="G45" i="26"/>
  <c r="P45" i="26" s="1"/>
  <c r="F45" i="26"/>
  <c r="E45" i="26"/>
  <c r="D45" i="26"/>
  <c r="C45" i="26"/>
  <c r="B45" i="26"/>
  <c r="K44" i="26"/>
  <c r="J44" i="26"/>
  <c r="I44" i="26"/>
  <c r="G44" i="26"/>
  <c r="F44" i="26"/>
  <c r="O44" i="26" s="1"/>
  <c r="E44" i="26"/>
  <c r="D44" i="26"/>
  <c r="C44" i="26"/>
  <c r="B44" i="26"/>
  <c r="K43" i="26"/>
  <c r="J43" i="26"/>
  <c r="I43" i="26"/>
  <c r="G43" i="26"/>
  <c r="P43" i="26" s="1"/>
  <c r="F43" i="26"/>
  <c r="E43" i="26"/>
  <c r="D43" i="26"/>
  <c r="C43" i="26"/>
  <c r="B43" i="26"/>
  <c r="K42" i="26"/>
  <c r="F340" i="32" s="1"/>
  <c r="J42" i="26"/>
  <c r="E340" i="32" s="1"/>
  <c r="I42" i="26"/>
  <c r="D340" i="32" s="1"/>
  <c r="G42" i="26"/>
  <c r="H340" i="32" s="1"/>
  <c r="F42" i="26"/>
  <c r="G340" i="32" s="1"/>
  <c r="E42" i="26"/>
  <c r="D42" i="26"/>
  <c r="B340" i="32" s="1"/>
  <c r="C42" i="26"/>
  <c r="B42" i="26"/>
  <c r="C340" i="32" s="1"/>
  <c r="K41" i="26"/>
  <c r="J41" i="26"/>
  <c r="I41" i="26"/>
  <c r="G41" i="26"/>
  <c r="P41" i="26" s="1"/>
  <c r="F41" i="26"/>
  <c r="E41" i="26"/>
  <c r="D41" i="26"/>
  <c r="C41" i="26"/>
  <c r="B41" i="26"/>
  <c r="K40" i="26"/>
  <c r="J40" i="26"/>
  <c r="I40" i="26"/>
  <c r="G40" i="26"/>
  <c r="F40" i="26"/>
  <c r="O40" i="26" s="1"/>
  <c r="E40" i="26"/>
  <c r="D40" i="26"/>
  <c r="C40" i="26"/>
  <c r="B40" i="26"/>
  <c r="K39" i="26"/>
  <c r="F130" i="32" s="1"/>
  <c r="J39" i="26"/>
  <c r="E130" i="32" s="1"/>
  <c r="I39" i="26"/>
  <c r="D130" i="32" s="1"/>
  <c r="G39" i="26"/>
  <c r="H130" i="32" s="1"/>
  <c r="F39" i="26"/>
  <c r="G130" i="32" s="1"/>
  <c r="E39" i="26"/>
  <c r="D39" i="26"/>
  <c r="B130" i="32" s="1"/>
  <c r="C39" i="26"/>
  <c r="B39" i="26"/>
  <c r="C130" i="32" s="1"/>
  <c r="K38" i="26"/>
  <c r="J38" i="26"/>
  <c r="I38" i="26"/>
  <c r="G38" i="26"/>
  <c r="F38" i="26"/>
  <c r="O38" i="26" s="1"/>
  <c r="E38" i="26"/>
  <c r="D38" i="26"/>
  <c r="C38" i="26"/>
  <c r="B38" i="26"/>
  <c r="K37" i="26"/>
  <c r="F135" i="32" s="1"/>
  <c r="J37" i="26"/>
  <c r="E135" i="32" s="1"/>
  <c r="I37" i="26"/>
  <c r="D135" i="32" s="1"/>
  <c r="G37" i="26"/>
  <c r="H135" i="32" s="1"/>
  <c r="F37" i="26"/>
  <c r="G135" i="32" s="1"/>
  <c r="E37" i="26"/>
  <c r="D37" i="26"/>
  <c r="B135" i="32" s="1"/>
  <c r="C37" i="26"/>
  <c r="B37" i="26"/>
  <c r="C135" i="32" s="1"/>
  <c r="K36" i="26"/>
  <c r="J36" i="26"/>
  <c r="I36" i="26"/>
  <c r="G36" i="26"/>
  <c r="F36" i="26"/>
  <c r="O36" i="26" s="1"/>
  <c r="E36" i="26"/>
  <c r="D36" i="26"/>
  <c r="C36" i="26"/>
  <c r="B36" i="26"/>
  <c r="K35" i="26"/>
  <c r="J35" i="26"/>
  <c r="I35" i="26"/>
  <c r="G35" i="26"/>
  <c r="P35" i="26" s="1"/>
  <c r="F35" i="26"/>
  <c r="E35" i="26"/>
  <c r="D35" i="26"/>
  <c r="C35" i="26"/>
  <c r="B35" i="26"/>
  <c r="K34" i="26"/>
  <c r="F243" i="32" s="1"/>
  <c r="J34" i="26"/>
  <c r="E243" i="32" s="1"/>
  <c r="I34" i="26"/>
  <c r="D243" i="32" s="1"/>
  <c r="G34" i="26"/>
  <c r="H243" i="32" s="1"/>
  <c r="F34" i="26"/>
  <c r="G243" i="32" s="1"/>
  <c r="E34" i="26"/>
  <c r="D34" i="26"/>
  <c r="B243" i="32" s="1"/>
  <c r="C34" i="26"/>
  <c r="B34" i="26"/>
  <c r="C243" i="32" s="1"/>
  <c r="K33" i="26"/>
  <c r="J33" i="26"/>
  <c r="I33" i="26"/>
  <c r="G33" i="26"/>
  <c r="P33" i="26" s="1"/>
  <c r="F33" i="26"/>
  <c r="E33" i="26"/>
  <c r="D33" i="26"/>
  <c r="C33" i="26"/>
  <c r="B33" i="26"/>
  <c r="K32" i="26"/>
  <c r="J32" i="26"/>
  <c r="I32" i="26"/>
  <c r="G32" i="26"/>
  <c r="F32" i="26"/>
  <c r="O32" i="26" s="1"/>
  <c r="E32" i="26"/>
  <c r="D32" i="26"/>
  <c r="C32" i="26"/>
  <c r="B32" i="26"/>
  <c r="K31" i="26"/>
  <c r="J31" i="26"/>
  <c r="I31" i="26"/>
  <c r="G31" i="26"/>
  <c r="P31" i="26" s="1"/>
  <c r="F31" i="26"/>
  <c r="E31" i="26"/>
  <c r="D31" i="26"/>
  <c r="C31" i="26"/>
  <c r="B31" i="26"/>
  <c r="K30" i="26"/>
  <c r="J30" i="26"/>
  <c r="I30" i="26"/>
  <c r="G30" i="26"/>
  <c r="F30" i="26"/>
  <c r="O30" i="26" s="1"/>
  <c r="E30" i="26"/>
  <c r="D30" i="26"/>
  <c r="B298" i="32" s="1"/>
  <c r="C30" i="26"/>
  <c r="B30" i="26"/>
  <c r="K29" i="26"/>
  <c r="F72" i="32" s="1"/>
  <c r="J29" i="26"/>
  <c r="I29" i="26"/>
  <c r="D72" i="32" s="1"/>
  <c r="G29" i="26"/>
  <c r="H72" i="32" s="1"/>
  <c r="F29" i="26"/>
  <c r="E29" i="26"/>
  <c r="D29" i="26"/>
  <c r="B72" i="32" s="1"/>
  <c r="C29" i="26"/>
  <c r="B29" i="26"/>
  <c r="K28" i="26"/>
  <c r="F71" i="32" s="1"/>
  <c r="J28" i="26"/>
  <c r="E71" i="32" s="1"/>
  <c r="I28" i="26"/>
  <c r="D71" i="32" s="1"/>
  <c r="G28" i="26"/>
  <c r="H71" i="32" s="1"/>
  <c r="F28" i="26"/>
  <c r="G71" i="32" s="1"/>
  <c r="E28" i="26"/>
  <c r="D28" i="26"/>
  <c r="B71" i="32" s="1"/>
  <c r="C28" i="26"/>
  <c r="B28" i="26"/>
  <c r="C71" i="32" s="1"/>
  <c r="K27" i="26"/>
  <c r="J27" i="26"/>
  <c r="I27" i="26"/>
  <c r="G27" i="26"/>
  <c r="P27" i="26" s="1"/>
  <c r="F27" i="26"/>
  <c r="E27" i="26"/>
  <c r="D27" i="26"/>
  <c r="C27" i="26"/>
  <c r="B27" i="26"/>
  <c r="K26" i="26"/>
  <c r="J26" i="26"/>
  <c r="I26" i="26"/>
  <c r="G26" i="26"/>
  <c r="F26" i="26"/>
  <c r="O26" i="26" s="1"/>
  <c r="E26" i="26"/>
  <c r="D26" i="26"/>
  <c r="C26" i="26"/>
  <c r="B26" i="26"/>
  <c r="K25" i="26"/>
  <c r="F70" i="32" s="1"/>
  <c r="J25" i="26"/>
  <c r="E70" i="32" s="1"/>
  <c r="I25" i="26"/>
  <c r="D70" i="32" s="1"/>
  <c r="G25" i="26"/>
  <c r="H70" i="32" s="1"/>
  <c r="F25" i="26"/>
  <c r="G70" i="32" s="1"/>
  <c r="E25" i="26"/>
  <c r="D25" i="26"/>
  <c r="B70" i="32" s="1"/>
  <c r="C25" i="26"/>
  <c r="B25" i="26"/>
  <c r="C70" i="32" s="1"/>
  <c r="K24" i="26"/>
  <c r="J24" i="26"/>
  <c r="I24" i="26"/>
  <c r="G24" i="26"/>
  <c r="F24" i="26"/>
  <c r="O24" i="26" s="1"/>
  <c r="E24" i="26"/>
  <c r="D24" i="26"/>
  <c r="B304" i="32" s="1"/>
  <c r="C24" i="26"/>
  <c r="B24" i="26"/>
  <c r="K23" i="26"/>
  <c r="J23" i="26"/>
  <c r="I23" i="26"/>
  <c r="G23" i="26"/>
  <c r="P23" i="26" s="1"/>
  <c r="F23" i="26"/>
  <c r="E23" i="26"/>
  <c r="D23" i="26"/>
  <c r="C23" i="26"/>
  <c r="B23" i="26"/>
  <c r="K22" i="26"/>
  <c r="J22" i="26"/>
  <c r="I22" i="26"/>
  <c r="G22" i="26"/>
  <c r="F22" i="26"/>
  <c r="O22" i="26" s="1"/>
  <c r="E22" i="26"/>
  <c r="D22" i="26"/>
  <c r="C22" i="26"/>
  <c r="B22" i="26"/>
  <c r="K21" i="26"/>
  <c r="F69" i="32" s="1"/>
  <c r="J21" i="26"/>
  <c r="E69" i="32" s="1"/>
  <c r="I21" i="26"/>
  <c r="D69" i="32" s="1"/>
  <c r="G21" i="26"/>
  <c r="H69" i="32" s="1"/>
  <c r="F21" i="26"/>
  <c r="G69" i="32" s="1"/>
  <c r="E21" i="26"/>
  <c r="D21" i="26"/>
  <c r="B69" i="32" s="1"/>
  <c r="C21" i="26"/>
  <c r="B21" i="26"/>
  <c r="C69" i="32" s="1"/>
  <c r="K20" i="26"/>
  <c r="J20" i="26"/>
  <c r="E68" i="32" s="1"/>
  <c r="I20" i="26"/>
  <c r="D68" i="32" s="1"/>
  <c r="G20" i="26"/>
  <c r="F20" i="26"/>
  <c r="G68" i="32" s="1"/>
  <c r="E20" i="26"/>
  <c r="D20" i="26"/>
  <c r="B68" i="32" s="1"/>
  <c r="C20" i="26"/>
  <c r="B20" i="26"/>
  <c r="C68" i="32" s="1"/>
  <c r="K19" i="26"/>
  <c r="F120" i="32" s="1"/>
  <c r="J19" i="26"/>
  <c r="E120" i="32" s="1"/>
  <c r="I19" i="26"/>
  <c r="D120" i="32" s="1"/>
  <c r="G19" i="26"/>
  <c r="F19" i="26"/>
  <c r="G120" i="32" s="1"/>
  <c r="E19" i="26"/>
  <c r="D19" i="26"/>
  <c r="B14" i="32" s="1"/>
  <c r="C19" i="26"/>
  <c r="B19" i="26"/>
  <c r="C120" i="32" s="1"/>
  <c r="P18" i="26"/>
  <c r="K18" i="26"/>
  <c r="J18" i="26"/>
  <c r="I18" i="26"/>
  <c r="G18" i="26"/>
  <c r="F18" i="26"/>
  <c r="E18" i="26"/>
  <c r="D18" i="26"/>
  <c r="B409" i="32" s="1"/>
  <c r="C18" i="26"/>
  <c r="B18" i="26"/>
  <c r="K17" i="26"/>
  <c r="F187" i="32" s="1"/>
  <c r="J17" i="26"/>
  <c r="I17" i="26"/>
  <c r="D187" i="32" s="1"/>
  <c r="G17" i="26"/>
  <c r="F17" i="26"/>
  <c r="G187" i="32" s="1"/>
  <c r="E17" i="26"/>
  <c r="D17" i="26"/>
  <c r="B187" i="32" s="1"/>
  <c r="C17" i="26"/>
  <c r="B17" i="26"/>
  <c r="C187" i="32" s="1"/>
  <c r="P16" i="26"/>
  <c r="K16" i="26"/>
  <c r="J16" i="26"/>
  <c r="I16" i="26"/>
  <c r="G16" i="26"/>
  <c r="F16" i="26"/>
  <c r="E16" i="26"/>
  <c r="D16" i="26"/>
  <c r="C16" i="26"/>
  <c r="B16" i="26"/>
  <c r="K15" i="26"/>
  <c r="J15" i="26"/>
  <c r="I15" i="26"/>
  <c r="G15" i="26"/>
  <c r="F15" i="26"/>
  <c r="E15" i="26"/>
  <c r="D15" i="26"/>
  <c r="C15" i="26"/>
  <c r="B15" i="26"/>
  <c r="P14" i="26"/>
  <c r="K14" i="26"/>
  <c r="J14" i="26"/>
  <c r="I14" i="26"/>
  <c r="G14" i="26"/>
  <c r="F14" i="26"/>
  <c r="E14" i="26"/>
  <c r="D14" i="26"/>
  <c r="C14" i="26"/>
  <c r="B14" i="26"/>
  <c r="K13" i="26"/>
  <c r="J13" i="26"/>
  <c r="I13" i="26"/>
  <c r="G13" i="26"/>
  <c r="F13" i="26"/>
  <c r="E13" i="26"/>
  <c r="D13" i="26"/>
  <c r="C13" i="26"/>
  <c r="B13" i="26"/>
  <c r="K12" i="26"/>
  <c r="J12" i="26"/>
  <c r="I12" i="26"/>
  <c r="G12" i="26"/>
  <c r="F12" i="26"/>
  <c r="E12" i="26"/>
  <c r="D12" i="26"/>
  <c r="B286" i="32" s="1"/>
  <c r="C12" i="26"/>
  <c r="B12" i="26"/>
  <c r="K11" i="26"/>
  <c r="J11" i="26"/>
  <c r="I11" i="26"/>
  <c r="G11" i="26"/>
  <c r="F11" i="26"/>
  <c r="E11" i="26"/>
  <c r="D11" i="26"/>
  <c r="C11" i="26"/>
  <c r="B11" i="26"/>
  <c r="K10" i="26"/>
  <c r="J10" i="26"/>
  <c r="I10" i="26"/>
  <c r="G10" i="26"/>
  <c r="F10" i="26"/>
  <c r="E10" i="26"/>
  <c r="D10" i="26"/>
  <c r="C10" i="26"/>
  <c r="B10" i="26"/>
  <c r="K9" i="26"/>
  <c r="J9" i="26"/>
  <c r="I9" i="26"/>
  <c r="G9" i="26"/>
  <c r="F9" i="26"/>
  <c r="E9" i="26"/>
  <c r="D9" i="26"/>
  <c r="C9" i="26"/>
  <c r="B9" i="26"/>
  <c r="K8" i="26"/>
  <c r="J8" i="26"/>
  <c r="I8" i="26"/>
  <c r="G8" i="26"/>
  <c r="F8" i="26"/>
  <c r="E8" i="26"/>
  <c r="D8" i="26"/>
  <c r="C8" i="26"/>
  <c r="B8" i="26"/>
  <c r="K7" i="26"/>
  <c r="J7" i="26"/>
  <c r="I7" i="26"/>
  <c r="G7" i="26"/>
  <c r="F7" i="26"/>
  <c r="E7" i="26"/>
  <c r="D7" i="26"/>
  <c r="C7" i="26"/>
  <c r="B7" i="26"/>
  <c r="K6" i="26"/>
  <c r="J6" i="26"/>
  <c r="E344" i="32" s="1"/>
  <c r="I6" i="26"/>
  <c r="G6" i="26"/>
  <c r="F6" i="26"/>
  <c r="E6" i="26"/>
  <c r="D6" i="26"/>
  <c r="C6" i="26"/>
  <c r="B6" i="26"/>
  <c r="K5" i="26"/>
  <c r="J5" i="26"/>
  <c r="I5" i="26"/>
  <c r="G5" i="26"/>
  <c r="F5" i="26"/>
  <c r="E5" i="26"/>
  <c r="D5" i="26"/>
  <c r="C5" i="26"/>
  <c r="B5" i="26"/>
  <c r="K4" i="26"/>
  <c r="J4" i="26"/>
  <c r="I4" i="26"/>
  <c r="G4" i="26"/>
  <c r="F4" i="26"/>
  <c r="E4" i="26"/>
  <c r="D4" i="26"/>
  <c r="C4" i="26"/>
  <c r="B4" i="26"/>
  <c r="K3" i="26"/>
  <c r="J3" i="26"/>
  <c r="I3" i="26"/>
  <c r="G3" i="26"/>
  <c r="F3" i="26"/>
  <c r="E3" i="26"/>
  <c r="D3" i="26"/>
  <c r="C3" i="26"/>
  <c r="B3" i="26"/>
  <c r="K2" i="26"/>
  <c r="J2" i="26"/>
  <c r="I2" i="26"/>
  <c r="G2" i="26"/>
  <c r="F2" i="26"/>
  <c r="E2" i="26"/>
  <c r="D2" i="26"/>
  <c r="C2" i="26"/>
  <c r="B2" i="26"/>
  <c r="K1" i="26"/>
  <c r="J1" i="26"/>
  <c r="I1" i="26"/>
  <c r="G1" i="26"/>
  <c r="F1" i="26"/>
  <c r="E1" i="26"/>
  <c r="D1" i="26"/>
  <c r="C1" i="26"/>
  <c r="B1" i="26"/>
  <c r="F110" i="28"/>
  <c r="E110" i="28"/>
  <c r="D110" i="28"/>
  <c r="G110" i="28" s="1"/>
  <c r="F109" i="28"/>
  <c r="E109" i="28"/>
  <c r="D109" i="28"/>
  <c r="G109" i="28" s="1"/>
  <c r="F108" i="28"/>
  <c r="E108" i="28"/>
  <c r="D108" i="28"/>
  <c r="G108" i="28" s="1"/>
  <c r="F107" i="28"/>
  <c r="E107" i="28"/>
  <c r="D107" i="28"/>
  <c r="G107" i="28" s="1"/>
  <c r="F106" i="28"/>
  <c r="E106" i="28"/>
  <c r="D106" i="28"/>
  <c r="G106" i="28" s="1"/>
  <c r="F105" i="28"/>
  <c r="E105" i="28"/>
  <c r="D105" i="28"/>
  <c r="G105" i="28" s="1"/>
  <c r="F104" i="28"/>
  <c r="E104" i="28"/>
  <c r="D104" i="28"/>
  <c r="G104" i="28" s="1"/>
  <c r="F103" i="28"/>
  <c r="E103" i="28"/>
  <c r="D103" i="28"/>
  <c r="G103" i="28" s="1"/>
  <c r="F102" i="28"/>
  <c r="E102" i="28"/>
  <c r="D102" i="28"/>
  <c r="G102" i="28" s="1"/>
  <c r="F101" i="28"/>
  <c r="E101" i="28"/>
  <c r="D101" i="28"/>
  <c r="G101" i="28" s="1"/>
  <c r="F100" i="28"/>
  <c r="E100" i="28"/>
  <c r="D100" i="28"/>
  <c r="G100" i="28" s="1"/>
  <c r="F99" i="28"/>
  <c r="E99" i="28"/>
  <c r="D99" i="28"/>
  <c r="G99" i="28" s="1"/>
  <c r="F98" i="28"/>
  <c r="E98" i="28"/>
  <c r="D98" i="28"/>
  <c r="G98" i="28" s="1"/>
  <c r="F97" i="28"/>
  <c r="E97" i="28"/>
  <c r="D97" i="28"/>
  <c r="G97" i="28" s="1"/>
  <c r="F96" i="28"/>
  <c r="E96" i="28"/>
  <c r="D96" i="28"/>
  <c r="G96" i="28" s="1"/>
  <c r="F95" i="28"/>
  <c r="E95" i="28"/>
  <c r="D95" i="28"/>
  <c r="G95" i="28" s="1"/>
  <c r="F94" i="28"/>
  <c r="E94" i="28"/>
  <c r="D94" i="28"/>
  <c r="G94" i="28" s="1"/>
  <c r="F93" i="28"/>
  <c r="E93" i="28"/>
  <c r="D93" i="28"/>
  <c r="G93" i="28" s="1"/>
  <c r="F92" i="28"/>
  <c r="E92" i="28"/>
  <c r="D92" i="28"/>
  <c r="G92" i="28" s="1"/>
  <c r="F91" i="28"/>
  <c r="E91" i="28"/>
  <c r="D91" i="28"/>
  <c r="G91" i="28" s="1"/>
  <c r="F90" i="28"/>
  <c r="E90" i="28"/>
  <c r="D90" i="28"/>
  <c r="G90" i="28" s="1"/>
  <c r="F89" i="28"/>
  <c r="E89" i="28"/>
  <c r="D89" i="28"/>
  <c r="G89" i="28" s="1"/>
  <c r="F88" i="28"/>
  <c r="E88" i="28"/>
  <c r="D88" i="28"/>
  <c r="G88" i="28" s="1"/>
  <c r="F87" i="28"/>
  <c r="E87" i="28"/>
  <c r="D87" i="28"/>
  <c r="G87" i="28" s="1"/>
  <c r="F86" i="28"/>
  <c r="E86" i="28"/>
  <c r="D86" i="28"/>
  <c r="G86" i="28" s="1"/>
  <c r="F85" i="28"/>
  <c r="E85" i="28"/>
  <c r="D85" i="28"/>
  <c r="G85" i="28" s="1"/>
  <c r="F84" i="28"/>
  <c r="E84" i="28"/>
  <c r="D84" i="28"/>
  <c r="G84" i="28" s="1"/>
  <c r="F83" i="28"/>
  <c r="E83" i="28"/>
  <c r="D83" i="28"/>
  <c r="G83" i="28" s="1"/>
  <c r="F82" i="28"/>
  <c r="E82" i="28"/>
  <c r="D82" i="28"/>
  <c r="G82" i="28" s="1"/>
  <c r="F81" i="28"/>
  <c r="E81" i="28"/>
  <c r="D81" i="28"/>
  <c r="G81" i="28" s="1"/>
  <c r="F80" i="28"/>
  <c r="E80" i="28"/>
  <c r="D80" i="28"/>
  <c r="G80" i="28" s="1"/>
  <c r="F79" i="28"/>
  <c r="E79" i="28"/>
  <c r="D79" i="28"/>
  <c r="G79" i="28" s="1"/>
  <c r="F78" i="28"/>
  <c r="E78" i="28"/>
  <c r="D78" i="28"/>
  <c r="G78" i="28" s="1"/>
  <c r="F77" i="28"/>
  <c r="E77" i="28"/>
  <c r="D77" i="28"/>
  <c r="G77" i="28" s="1"/>
  <c r="F76" i="28"/>
  <c r="E76" i="28"/>
  <c r="D76" i="28"/>
  <c r="G76" i="28" s="1"/>
  <c r="F75" i="28"/>
  <c r="E75" i="28"/>
  <c r="D75" i="28"/>
  <c r="G75" i="28" s="1"/>
  <c r="F71" i="28"/>
  <c r="E71" i="28"/>
  <c r="D71" i="28"/>
  <c r="G71" i="28" s="1"/>
  <c r="F70" i="28"/>
  <c r="E70" i="28"/>
  <c r="D70" i="28"/>
  <c r="G70" i="28" s="1"/>
  <c r="F69" i="28"/>
  <c r="E69" i="28"/>
  <c r="D69" i="28"/>
  <c r="G69" i="28" s="1"/>
  <c r="F68" i="28"/>
  <c r="E68" i="28"/>
  <c r="D68" i="28"/>
  <c r="G68" i="28" s="1"/>
  <c r="F67" i="28"/>
  <c r="E67" i="28"/>
  <c r="D67" i="28"/>
  <c r="G67" i="28" s="1"/>
  <c r="F66" i="28"/>
  <c r="E66" i="28"/>
  <c r="D66" i="28"/>
  <c r="G66" i="28" s="1"/>
  <c r="F65" i="28"/>
  <c r="E65" i="28"/>
  <c r="D65" i="28"/>
  <c r="G65" i="28" s="1"/>
  <c r="F64" i="28"/>
  <c r="E64" i="28"/>
  <c r="D64" i="28"/>
  <c r="G64" i="28" s="1"/>
  <c r="F63" i="28"/>
  <c r="E63" i="28"/>
  <c r="D63" i="28"/>
  <c r="G63" i="28" s="1"/>
  <c r="F62" i="28"/>
  <c r="E62" i="28"/>
  <c r="D62" i="28"/>
  <c r="G62" i="28" s="1"/>
  <c r="F61" i="28"/>
  <c r="E61" i="28"/>
  <c r="D61" i="28"/>
  <c r="G61" i="28" s="1"/>
  <c r="F60" i="28"/>
  <c r="E60" i="28"/>
  <c r="D60" i="28"/>
  <c r="G60" i="28" s="1"/>
  <c r="F59" i="28"/>
  <c r="E59" i="28"/>
  <c r="D59" i="28"/>
  <c r="G59" i="28" s="1"/>
  <c r="F58" i="28"/>
  <c r="E58" i="28"/>
  <c r="D58" i="28"/>
  <c r="G58" i="28" s="1"/>
  <c r="F57" i="28"/>
  <c r="E57" i="28"/>
  <c r="D57" i="28"/>
  <c r="G57" i="28" s="1"/>
  <c r="F56" i="28"/>
  <c r="E56" i="28"/>
  <c r="D56" i="28"/>
  <c r="G56" i="28" s="1"/>
  <c r="F55" i="28"/>
  <c r="E55" i="28"/>
  <c r="D55" i="28"/>
  <c r="G55" i="28" s="1"/>
  <c r="F54" i="28"/>
  <c r="E54" i="28"/>
  <c r="D54" i="28"/>
  <c r="G54" i="28" s="1"/>
  <c r="F53" i="28"/>
  <c r="E53" i="28"/>
  <c r="D53" i="28"/>
  <c r="G53" i="28" s="1"/>
  <c r="F52" i="28"/>
  <c r="E52" i="28"/>
  <c r="D52" i="28"/>
  <c r="G52" i="28" s="1"/>
  <c r="F51" i="28"/>
  <c r="E51" i="28"/>
  <c r="D51" i="28"/>
  <c r="G51" i="28" s="1"/>
  <c r="F50" i="28"/>
  <c r="E50" i="28"/>
  <c r="D50" i="28"/>
  <c r="G50" i="28" s="1"/>
  <c r="F49" i="28"/>
  <c r="E49" i="28"/>
  <c r="D49" i="28"/>
  <c r="G49" i="28" s="1"/>
  <c r="F48" i="28"/>
  <c r="E48" i="28"/>
  <c r="D48" i="28"/>
  <c r="G48" i="28" s="1"/>
  <c r="F47" i="28"/>
  <c r="E47" i="28"/>
  <c r="D47" i="28"/>
  <c r="G47" i="28" s="1"/>
  <c r="F46" i="28"/>
  <c r="E46" i="28"/>
  <c r="D46" i="28"/>
  <c r="G46" i="28" s="1"/>
  <c r="F45" i="28"/>
  <c r="E45" i="28"/>
  <c r="D45" i="28"/>
  <c r="G45" i="28" s="1"/>
  <c r="F44" i="28"/>
  <c r="E44" i="28"/>
  <c r="D44" i="28"/>
  <c r="G44" i="28" s="1"/>
  <c r="F43" i="28"/>
  <c r="E43" i="28"/>
  <c r="D43" i="28"/>
  <c r="G43" i="28" s="1"/>
  <c r="E42" i="28"/>
  <c r="D42" i="28"/>
  <c r="G42" i="28" s="1"/>
  <c r="F41" i="28"/>
  <c r="E41" i="28"/>
  <c r="G41" i="28" s="1"/>
  <c r="D41" i="28"/>
  <c r="F40" i="28"/>
  <c r="E40" i="28"/>
  <c r="G40" i="28" s="1"/>
  <c r="D40" i="28"/>
  <c r="F39" i="28"/>
  <c r="E39" i="28"/>
  <c r="G39" i="28" s="1"/>
  <c r="D39" i="28"/>
  <c r="F38" i="28"/>
  <c r="E38" i="28"/>
  <c r="G38" i="28" s="1"/>
  <c r="D38" i="28"/>
  <c r="F37" i="28"/>
  <c r="E37" i="28"/>
  <c r="G37" i="28" s="1"/>
  <c r="D37" i="28"/>
  <c r="F36" i="28"/>
  <c r="E36" i="28"/>
  <c r="G36" i="28" s="1"/>
  <c r="D36" i="28"/>
  <c r="F35" i="28"/>
  <c r="E35" i="28"/>
  <c r="G35" i="28" s="1"/>
  <c r="D35" i="28"/>
  <c r="F34" i="28"/>
  <c r="E34" i="28"/>
  <c r="G34" i="28" s="1"/>
  <c r="D34" i="28"/>
  <c r="F33" i="28"/>
  <c r="E33" i="28"/>
  <c r="G33" i="28" s="1"/>
  <c r="D33" i="28"/>
  <c r="F32" i="28"/>
  <c r="E32" i="28"/>
  <c r="G32" i="28" s="1"/>
  <c r="D32" i="28"/>
  <c r="F31" i="28"/>
  <c r="E31" i="28"/>
  <c r="G31" i="28" s="1"/>
  <c r="D31" i="28"/>
  <c r="F30" i="28"/>
  <c r="E30" i="28"/>
  <c r="G30" i="28" s="1"/>
  <c r="D30" i="28"/>
  <c r="F29" i="28"/>
  <c r="E29" i="28"/>
  <c r="G29" i="28" s="1"/>
  <c r="D29" i="28"/>
  <c r="F28" i="28"/>
  <c r="E28" i="28"/>
  <c r="G28" i="28" s="1"/>
  <c r="D28" i="28"/>
  <c r="F27" i="28"/>
  <c r="E27" i="28"/>
  <c r="G27" i="28" s="1"/>
  <c r="D27" i="28"/>
  <c r="F26" i="28"/>
  <c r="E26" i="28"/>
  <c r="G26" i="28" s="1"/>
  <c r="D26" i="28"/>
  <c r="E25" i="28"/>
  <c r="D25" i="28"/>
  <c r="G25" i="28" s="1"/>
  <c r="F24" i="28"/>
  <c r="E24" i="28"/>
  <c r="D24" i="28"/>
  <c r="G24" i="28" s="1"/>
  <c r="F23" i="28"/>
  <c r="E23" i="28"/>
  <c r="D23" i="28"/>
  <c r="G23" i="28" s="1"/>
  <c r="F22" i="28"/>
  <c r="E22" i="28"/>
  <c r="D22" i="28"/>
  <c r="G22" i="28" s="1"/>
  <c r="F21" i="28"/>
  <c r="E21" i="28"/>
  <c r="D21" i="28"/>
  <c r="G21" i="28" s="1"/>
  <c r="F20" i="28"/>
  <c r="E20" i="28"/>
  <c r="D20" i="28"/>
  <c r="G20" i="28" s="1"/>
  <c r="F19" i="28"/>
  <c r="E19" i="28"/>
  <c r="D19" i="28"/>
  <c r="G19" i="28" s="1"/>
  <c r="F18" i="28"/>
  <c r="E18" i="28"/>
  <c r="D18" i="28"/>
  <c r="G18" i="28" s="1"/>
  <c r="F17" i="28"/>
  <c r="E17" i="28"/>
  <c r="D17" i="28"/>
  <c r="G17" i="28" s="1"/>
  <c r="F16" i="28"/>
  <c r="E16" i="28"/>
  <c r="D16" i="28"/>
  <c r="G16" i="28" s="1"/>
  <c r="F15" i="28"/>
  <c r="E15" i="28"/>
  <c r="D15" i="28"/>
  <c r="G15" i="28" s="1"/>
  <c r="F14" i="28"/>
  <c r="E14" i="28"/>
  <c r="D14" i="28"/>
  <c r="G14" i="28" s="1"/>
  <c r="F13" i="28"/>
  <c r="E13" i="28"/>
  <c r="D13" i="28"/>
  <c r="G13" i="28" s="1"/>
  <c r="F12" i="28"/>
  <c r="E12" i="28"/>
  <c r="D12" i="28"/>
  <c r="G12" i="28" s="1"/>
  <c r="F11" i="28"/>
  <c r="E11" i="28"/>
  <c r="D11" i="28"/>
  <c r="G11" i="28" s="1"/>
  <c r="F10" i="28"/>
  <c r="E10" i="28"/>
  <c r="D10" i="28"/>
  <c r="G10" i="28" s="1"/>
  <c r="F9" i="28"/>
  <c r="E9" i="28"/>
  <c r="D9" i="28"/>
  <c r="G9" i="28" s="1"/>
  <c r="F8" i="28"/>
  <c r="E8" i="28"/>
  <c r="D8" i="28"/>
  <c r="G8" i="28" s="1"/>
  <c r="F7" i="28"/>
  <c r="E7" i="28"/>
  <c r="D7" i="28"/>
  <c r="G7" i="28" s="1"/>
  <c r="F6" i="28"/>
  <c r="E6" i="28"/>
  <c r="D6" i="28"/>
  <c r="G6" i="28" s="1"/>
  <c r="F5" i="28"/>
  <c r="E5" i="28"/>
  <c r="D5" i="28"/>
  <c r="G5" i="28" s="1"/>
  <c r="F4" i="28"/>
  <c r="E4" i="28"/>
  <c r="D4" i="28"/>
  <c r="G4" i="28" s="1"/>
  <c r="G113" i="28" s="1"/>
  <c r="R315" i="30"/>
  <c r="Q315" i="30"/>
  <c r="P315" i="30"/>
  <c r="O315" i="30"/>
  <c r="N315" i="30"/>
  <c r="M315" i="30"/>
  <c r="L315" i="30"/>
  <c r="K315" i="30"/>
  <c r="J315" i="30"/>
  <c r="F315" i="30"/>
  <c r="E315" i="30"/>
  <c r="D315" i="30"/>
  <c r="G315" i="30" s="1"/>
  <c r="R314" i="30"/>
  <c r="Q314" i="30"/>
  <c r="P314" i="30"/>
  <c r="O314" i="30"/>
  <c r="N314" i="30"/>
  <c r="M314" i="30"/>
  <c r="L314" i="30"/>
  <c r="K314" i="30"/>
  <c r="J314" i="30"/>
  <c r="F314" i="30"/>
  <c r="E314" i="30"/>
  <c r="D314" i="30"/>
  <c r="G314" i="30" s="1"/>
  <c r="R313" i="30"/>
  <c r="Q313" i="30"/>
  <c r="P313" i="30"/>
  <c r="O313" i="30"/>
  <c r="N313" i="30"/>
  <c r="M313" i="30"/>
  <c r="L313" i="30"/>
  <c r="K313" i="30"/>
  <c r="J313" i="30"/>
  <c r="F313" i="30"/>
  <c r="E313" i="30"/>
  <c r="D313" i="30"/>
  <c r="G313" i="30" s="1"/>
  <c r="R312" i="30"/>
  <c r="Q312" i="30"/>
  <c r="P312" i="30"/>
  <c r="O312" i="30"/>
  <c r="N312" i="30"/>
  <c r="M312" i="30"/>
  <c r="L312" i="30"/>
  <c r="K312" i="30"/>
  <c r="J312" i="30"/>
  <c r="F312" i="30"/>
  <c r="E312" i="30"/>
  <c r="D312" i="30"/>
  <c r="G312" i="30" s="1"/>
  <c r="R311" i="30"/>
  <c r="Q311" i="30"/>
  <c r="P311" i="30"/>
  <c r="O311" i="30"/>
  <c r="N311" i="30"/>
  <c r="M311" i="30"/>
  <c r="L311" i="30"/>
  <c r="K311" i="30"/>
  <c r="J311" i="30"/>
  <c r="F311" i="30"/>
  <c r="E311" i="30"/>
  <c r="D311" i="30"/>
  <c r="G311" i="30" s="1"/>
  <c r="R310" i="30"/>
  <c r="Q310" i="30"/>
  <c r="P310" i="30"/>
  <c r="O310" i="30"/>
  <c r="N310" i="30"/>
  <c r="M310" i="30"/>
  <c r="L310" i="30"/>
  <c r="K310" i="30"/>
  <c r="J310" i="30"/>
  <c r="F310" i="30"/>
  <c r="E310" i="30"/>
  <c r="D310" i="30"/>
  <c r="G310" i="30" s="1"/>
  <c r="R309" i="30"/>
  <c r="Q309" i="30"/>
  <c r="P309" i="30"/>
  <c r="O309" i="30"/>
  <c r="N309" i="30"/>
  <c r="M309" i="30"/>
  <c r="L309" i="30"/>
  <c r="K309" i="30"/>
  <c r="J309" i="30"/>
  <c r="F309" i="30"/>
  <c r="E309" i="30"/>
  <c r="D309" i="30"/>
  <c r="G309" i="30" s="1"/>
  <c r="R308" i="30"/>
  <c r="Q308" i="30"/>
  <c r="P308" i="30"/>
  <c r="O308" i="30"/>
  <c r="N308" i="30"/>
  <c r="M308" i="30"/>
  <c r="L308" i="30"/>
  <c r="K308" i="30"/>
  <c r="J308" i="30"/>
  <c r="F308" i="30"/>
  <c r="E308" i="30"/>
  <c r="D308" i="30"/>
  <c r="G308" i="30" s="1"/>
  <c r="R307" i="30"/>
  <c r="Q307" i="30"/>
  <c r="P307" i="30"/>
  <c r="O307" i="30"/>
  <c r="N307" i="30"/>
  <c r="M307" i="30"/>
  <c r="L307" i="30"/>
  <c r="K307" i="30"/>
  <c r="J307" i="30"/>
  <c r="F307" i="30"/>
  <c r="E307" i="30"/>
  <c r="D307" i="30"/>
  <c r="G307" i="30" s="1"/>
  <c r="R306" i="30"/>
  <c r="Q306" i="30"/>
  <c r="P306" i="30"/>
  <c r="O306" i="30"/>
  <c r="N306" i="30"/>
  <c r="M306" i="30"/>
  <c r="L306" i="30"/>
  <c r="K306" i="30"/>
  <c r="J306" i="30"/>
  <c r="F306" i="30"/>
  <c r="E306" i="30"/>
  <c r="D306" i="30"/>
  <c r="G306" i="30" s="1"/>
  <c r="R305" i="30"/>
  <c r="Q305" i="30"/>
  <c r="P305" i="30"/>
  <c r="O305" i="30"/>
  <c r="N305" i="30"/>
  <c r="M305" i="30"/>
  <c r="L305" i="30"/>
  <c r="K305" i="30"/>
  <c r="J305" i="30"/>
  <c r="F305" i="30"/>
  <c r="E305" i="30"/>
  <c r="D305" i="30"/>
  <c r="G305" i="30" s="1"/>
  <c r="R304" i="30"/>
  <c r="Q304" i="30"/>
  <c r="P304" i="30"/>
  <c r="O304" i="30"/>
  <c r="N304" i="30"/>
  <c r="M304" i="30"/>
  <c r="L304" i="30"/>
  <c r="K304" i="30"/>
  <c r="J304" i="30"/>
  <c r="F304" i="30"/>
  <c r="E304" i="30"/>
  <c r="D304" i="30"/>
  <c r="G304" i="30" s="1"/>
  <c r="R303" i="30"/>
  <c r="Q303" i="30"/>
  <c r="P303" i="30"/>
  <c r="O303" i="30"/>
  <c r="N303" i="30"/>
  <c r="M303" i="30"/>
  <c r="L303" i="30"/>
  <c r="K303" i="30"/>
  <c r="J303" i="30"/>
  <c r="F303" i="30"/>
  <c r="E303" i="30"/>
  <c r="D303" i="30"/>
  <c r="G303" i="30" s="1"/>
  <c r="R302" i="30"/>
  <c r="Q302" i="30"/>
  <c r="P302" i="30"/>
  <c r="O302" i="30"/>
  <c r="N302" i="30"/>
  <c r="M302" i="30"/>
  <c r="L302" i="30"/>
  <c r="K302" i="30"/>
  <c r="J302" i="30"/>
  <c r="F302" i="30"/>
  <c r="E302" i="30"/>
  <c r="D302" i="30"/>
  <c r="G302" i="30" s="1"/>
  <c r="R301" i="30"/>
  <c r="Q301" i="30"/>
  <c r="P301" i="30"/>
  <c r="O301" i="30"/>
  <c r="N301" i="30"/>
  <c r="M301" i="30"/>
  <c r="L301" i="30"/>
  <c r="K301" i="30"/>
  <c r="J301" i="30"/>
  <c r="F301" i="30"/>
  <c r="E301" i="30"/>
  <c r="D301" i="30"/>
  <c r="G301" i="30" s="1"/>
  <c r="R300" i="30"/>
  <c r="Q300" i="30"/>
  <c r="P300" i="30"/>
  <c r="O300" i="30"/>
  <c r="N300" i="30"/>
  <c r="M300" i="30"/>
  <c r="L300" i="30"/>
  <c r="K300" i="30"/>
  <c r="J300" i="30"/>
  <c r="F300" i="30"/>
  <c r="E300" i="30"/>
  <c r="D300" i="30"/>
  <c r="G300" i="30" s="1"/>
  <c r="R299" i="30"/>
  <c r="Q299" i="30"/>
  <c r="P299" i="30"/>
  <c r="O299" i="30"/>
  <c r="N299" i="30"/>
  <c r="M299" i="30"/>
  <c r="L299" i="30"/>
  <c r="K299" i="30"/>
  <c r="J299" i="30"/>
  <c r="F299" i="30"/>
  <c r="E299" i="30"/>
  <c r="D299" i="30"/>
  <c r="G299" i="30" s="1"/>
  <c r="R298" i="30"/>
  <c r="Q298" i="30"/>
  <c r="P298" i="30"/>
  <c r="O298" i="30"/>
  <c r="N298" i="30"/>
  <c r="M298" i="30"/>
  <c r="L298" i="30"/>
  <c r="K298" i="30"/>
  <c r="J298" i="30"/>
  <c r="F298" i="30"/>
  <c r="E298" i="30"/>
  <c r="D298" i="30"/>
  <c r="G298" i="30" s="1"/>
  <c r="R297" i="30"/>
  <c r="Q297" i="30"/>
  <c r="P297" i="30"/>
  <c r="O297" i="30"/>
  <c r="N297" i="30"/>
  <c r="M297" i="30"/>
  <c r="L297" i="30"/>
  <c r="K297" i="30"/>
  <c r="J297" i="30"/>
  <c r="F297" i="30"/>
  <c r="E297" i="30"/>
  <c r="D297" i="30"/>
  <c r="G297" i="30" s="1"/>
  <c r="S296" i="30"/>
  <c r="R296" i="30"/>
  <c r="W296" i="30" s="1"/>
  <c r="X296" i="30" s="1"/>
  <c r="Q296" i="30"/>
  <c r="P296" i="30"/>
  <c r="O296" i="30"/>
  <c r="N296" i="30"/>
  <c r="M296" i="30"/>
  <c r="L296" i="30"/>
  <c r="K296" i="30"/>
  <c r="J296" i="30"/>
  <c r="F296" i="30"/>
  <c r="E296" i="30"/>
  <c r="D296" i="30"/>
  <c r="G296" i="30" s="1"/>
  <c r="S295" i="30"/>
  <c r="R295" i="30"/>
  <c r="W295" i="30" s="1"/>
  <c r="X295" i="30" s="1"/>
  <c r="Q295" i="30"/>
  <c r="P295" i="30"/>
  <c r="O295" i="30"/>
  <c r="N295" i="30"/>
  <c r="M295" i="30"/>
  <c r="L295" i="30"/>
  <c r="K295" i="30"/>
  <c r="J295" i="30"/>
  <c r="F295" i="30"/>
  <c r="E295" i="30"/>
  <c r="G295" i="30" s="1"/>
  <c r="S294" i="30"/>
  <c r="R294" i="30"/>
  <c r="W294" i="30" s="1"/>
  <c r="X294" i="30" s="1"/>
  <c r="Q294" i="30"/>
  <c r="P294" i="30"/>
  <c r="O294" i="30"/>
  <c r="N294" i="30"/>
  <c r="M294" i="30"/>
  <c r="L294" i="30"/>
  <c r="K294" i="30"/>
  <c r="J294" i="30"/>
  <c r="F294" i="30"/>
  <c r="E294" i="30"/>
  <c r="D294" i="30"/>
  <c r="G294" i="30" s="1"/>
  <c r="S293" i="30"/>
  <c r="R293" i="30"/>
  <c r="W293" i="30" s="1"/>
  <c r="X293" i="30" s="1"/>
  <c r="Q293" i="30"/>
  <c r="P293" i="30"/>
  <c r="O293" i="30"/>
  <c r="N293" i="30"/>
  <c r="M293" i="30"/>
  <c r="L293" i="30"/>
  <c r="K293" i="30"/>
  <c r="J293" i="30"/>
  <c r="F293" i="30"/>
  <c r="E293" i="30"/>
  <c r="D293" i="30"/>
  <c r="G293" i="30" s="1"/>
  <c r="S292" i="30"/>
  <c r="R292" i="30"/>
  <c r="W292" i="30" s="1"/>
  <c r="X292" i="30" s="1"/>
  <c r="Q292" i="30"/>
  <c r="P292" i="30"/>
  <c r="O292" i="30"/>
  <c r="N292" i="30"/>
  <c r="M292" i="30"/>
  <c r="L292" i="30"/>
  <c r="K292" i="30"/>
  <c r="J292" i="30"/>
  <c r="F292" i="30"/>
  <c r="E292" i="30"/>
  <c r="D292" i="30"/>
  <c r="G292" i="30" s="1"/>
  <c r="S291" i="30"/>
  <c r="R291" i="30"/>
  <c r="W291" i="30" s="1"/>
  <c r="X291" i="30" s="1"/>
  <c r="Q291" i="30"/>
  <c r="P291" i="30"/>
  <c r="O291" i="30"/>
  <c r="N291" i="30"/>
  <c r="M291" i="30"/>
  <c r="L291" i="30"/>
  <c r="K291" i="30"/>
  <c r="J291" i="30"/>
  <c r="F291" i="30"/>
  <c r="E291" i="30"/>
  <c r="D291" i="30"/>
  <c r="G291" i="30" s="1"/>
  <c r="S290" i="30"/>
  <c r="R290" i="30"/>
  <c r="W290" i="30" s="1"/>
  <c r="Q290" i="30"/>
  <c r="P290" i="30"/>
  <c r="O290" i="30"/>
  <c r="N290" i="30"/>
  <c r="M290" i="30"/>
  <c r="L290" i="30"/>
  <c r="K290" i="30"/>
  <c r="J290" i="30"/>
  <c r="F290" i="30"/>
  <c r="E290" i="30"/>
  <c r="G290" i="30" s="1"/>
  <c r="D290" i="30"/>
  <c r="S289" i="30"/>
  <c r="R289" i="30"/>
  <c r="W289" i="30" s="1"/>
  <c r="X289" i="30" s="1"/>
  <c r="Q289" i="30"/>
  <c r="P289" i="30"/>
  <c r="O289" i="30"/>
  <c r="N289" i="30"/>
  <c r="M289" i="30"/>
  <c r="L289" i="30"/>
  <c r="K289" i="30"/>
  <c r="J289" i="30"/>
  <c r="F289" i="30"/>
  <c r="E289" i="30"/>
  <c r="G289" i="30" s="1"/>
  <c r="D289" i="30"/>
  <c r="S288" i="30"/>
  <c r="R288" i="30"/>
  <c r="W288" i="30" s="1"/>
  <c r="Q288" i="30"/>
  <c r="P288" i="30"/>
  <c r="O288" i="30"/>
  <c r="N288" i="30"/>
  <c r="M288" i="30"/>
  <c r="L288" i="30"/>
  <c r="K288" i="30"/>
  <c r="J288" i="30"/>
  <c r="S287" i="30"/>
  <c r="R287" i="30"/>
  <c r="W287" i="30" s="1"/>
  <c r="Q287" i="30"/>
  <c r="P287" i="30"/>
  <c r="O287" i="30"/>
  <c r="N287" i="30"/>
  <c r="M287" i="30"/>
  <c r="L287" i="30"/>
  <c r="K287" i="30"/>
  <c r="J287" i="30"/>
  <c r="F287" i="30"/>
  <c r="E287" i="30"/>
  <c r="D287" i="30"/>
  <c r="G287" i="30" s="1"/>
  <c r="S286" i="30"/>
  <c r="R286" i="30"/>
  <c r="W286" i="30" s="1"/>
  <c r="Q286" i="30"/>
  <c r="P286" i="30"/>
  <c r="O286" i="30"/>
  <c r="N286" i="30"/>
  <c r="M286" i="30"/>
  <c r="L286" i="30"/>
  <c r="K286" i="30"/>
  <c r="J286" i="30"/>
  <c r="S285" i="30"/>
  <c r="R285" i="30"/>
  <c r="W285" i="30" s="1"/>
  <c r="Q285" i="30"/>
  <c r="P285" i="30"/>
  <c r="O285" i="30"/>
  <c r="N285" i="30"/>
  <c r="M285" i="30"/>
  <c r="L285" i="30"/>
  <c r="K285" i="30"/>
  <c r="J285" i="30"/>
  <c r="S284" i="30"/>
  <c r="R284" i="30"/>
  <c r="W284" i="30" s="1"/>
  <c r="Q284" i="30"/>
  <c r="P284" i="30"/>
  <c r="O284" i="30"/>
  <c r="N284" i="30"/>
  <c r="M284" i="30"/>
  <c r="L284" i="30"/>
  <c r="K284" i="30"/>
  <c r="J284" i="30"/>
  <c r="F284" i="30"/>
  <c r="E284" i="30"/>
  <c r="D284" i="30"/>
  <c r="G284" i="30" s="1"/>
  <c r="S283" i="30"/>
  <c r="R283" i="30"/>
  <c r="W283" i="30" s="1"/>
  <c r="Q283" i="30"/>
  <c r="P283" i="30"/>
  <c r="O283" i="30"/>
  <c r="N283" i="30"/>
  <c r="M283" i="30"/>
  <c r="L283" i="30"/>
  <c r="K283" i="30"/>
  <c r="J283" i="30"/>
  <c r="S282" i="30"/>
  <c r="R282" i="30"/>
  <c r="W282" i="30" s="1"/>
  <c r="Q282" i="30"/>
  <c r="P282" i="30"/>
  <c r="O282" i="30"/>
  <c r="N282" i="30"/>
  <c r="M282" i="30"/>
  <c r="L282" i="30"/>
  <c r="K282" i="30"/>
  <c r="J282" i="30"/>
  <c r="F282" i="30"/>
  <c r="E282" i="30"/>
  <c r="D282" i="30"/>
  <c r="G282" i="30" s="1"/>
  <c r="S281" i="30"/>
  <c r="R281" i="30"/>
  <c r="W281" i="30" s="1"/>
  <c r="Q281" i="30"/>
  <c r="P281" i="30"/>
  <c r="O281" i="30"/>
  <c r="N281" i="30"/>
  <c r="M281" i="30"/>
  <c r="L281" i="30"/>
  <c r="K281" i="30"/>
  <c r="J281" i="30"/>
  <c r="F281" i="30"/>
  <c r="E281" i="30"/>
  <c r="D281" i="30"/>
  <c r="G281" i="30" s="1"/>
  <c r="S280" i="30"/>
  <c r="R280" i="30"/>
  <c r="W280" i="30" s="1"/>
  <c r="Q280" i="30"/>
  <c r="P280" i="30"/>
  <c r="O280" i="30"/>
  <c r="N280" i="30"/>
  <c r="M280" i="30"/>
  <c r="L280" i="30"/>
  <c r="K280" i="30"/>
  <c r="J280" i="30"/>
  <c r="S279" i="30"/>
  <c r="R279" i="30"/>
  <c r="W279" i="30" s="1"/>
  <c r="X279" i="30" s="1"/>
  <c r="Q279" i="30"/>
  <c r="P279" i="30"/>
  <c r="O279" i="30"/>
  <c r="N279" i="30"/>
  <c r="M279" i="30"/>
  <c r="L279" i="30"/>
  <c r="K279" i="30"/>
  <c r="J279" i="30"/>
  <c r="F279" i="30"/>
  <c r="E279" i="30"/>
  <c r="D279" i="30"/>
  <c r="G279" i="30" s="1"/>
  <c r="S278" i="30"/>
  <c r="R278" i="30"/>
  <c r="W278" i="30" s="1"/>
  <c r="Q278" i="30"/>
  <c r="P278" i="30"/>
  <c r="O278" i="30"/>
  <c r="N278" i="30"/>
  <c r="M278" i="30"/>
  <c r="L278" i="30"/>
  <c r="K278" i="30"/>
  <c r="J278" i="30"/>
  <c r="S277" i="30"/>
  <c r="R277" i="30"/>
  <c r="W277" i="30" s="1"/>
  <c r="X277" i="30" s="1"/>
  <c r="Q277" i="30"/>
  <c r="P277" i="30"/>
  <c r="O277" i="30"/>
  <c r="N277" i="30"/>
  <c r="M277" i="30"/>
  <c r="L277" i="30"/>
  <c r="K277" i="30"/>
  <c r="J277" i="30"/>
  <c r="F277" i="30"/>
  <c r="E277" i="30"/>
  <c r="G277" i="30" s="1"/>
  <c r="D277" i="30"/>
  <c r="S276" i="30"/>
  <c r="R276" i="30"/>
  <c r="W276" i="30" s="1"/>
  <c r="X276" i="30" s="1"/>
  <c r="Q276" i="30"/>
  <c r="P276" i="30"/>
  <c r="O276" i="30"/>
  <c r="N276" i="30"/>
  <c r="M276" i="30"/>
  <c r="L276" i="30"/>
  <c r="K276" i="30"/>
  <c r="J276" i="30"/>
  <c r="F276" i="30"/>
  <c r="E276" i="30"/>
  <c r="G276" i="30" s="1"/>
  <c r="D276" i="30"/>
  <c r="S275" i="30"/>
  <c r="R275" i="30"/>
  <c r="W275" i="30" s="1"/>
  <c r="Q275" i="30"/>
  <c r="P275" i="30"/>
  <c r="O275" i="30"/>
  <c r="N275" i="30"/>
  <c r="M275" i="30"/>
  <c r="L275" i="30"/>
  <c r="K275" i="30"/>
  <c r="J275" i="30"/>
  <c r="S274" i="30"/>
  <c r="R274" i="30"/>
  <c r="W274" i="30" s="1"/>
  <c r="Q274" i="30"/>
  <c r="P274" i="30"/>
  <c r="O274" i="30"/>
  <c r="N274" i="30"/>
  <c r="M274" i="30"/>
  <c r="L274" i="30"/>
  <c r="K274" i="30"/>
  <c r="J274" i="30"/>
  <c r="S273" i="30"/>
  <c r="R273" i="30"/>
  <c r="W273" i="30" s="1"/>
  <c r="X273" i="30" s="1"/>
  <c r="Q273" i="30"/>
  <c r="P273" i="30"/>
  <c r="O273" i="30"/>
  <c r="N273" i="30"/>
  <c r="M273" i="30"/>
  <c r="L273" i="30"/>
  <c r="K273" i="30"/>
  <c r="J273" i="30"/>
  <c r="F273" i="30"/>
  <c r="E273" i="30"/>
  <c r="D273" i="30"/>
  <c r="G273" i="30" s="1"/>
  <c r="S272" i="30"/>
  <c r="R272" i="30"/>
  <c r="W272" i="30" s="1"/>
  <c r="Q272" i="30"/>
  <c r="P272" i="30"/>
  <c r="O272" i="30"/>
  <c r="N272" i="30"/>
  <c r="M272" i="30"/>
  <c r="L272" i="30"/>
  <c r="K272" i="30"/>
  <c r="J272" i="30"/>
  <c r="S271" i="30"/>
  <c r="R271" i="30"/>
  <c r="W271" i="30" s="1"/>
  <c r="X271" i="30" s="1"/>
  <c r="Q271" i="30"/>
  <c r="P271" i="30"/>
  <c r="O271" i="30"/>
  <c r="N271" i="30"/>
  <c r="M271" i="30"/>
  <c r="L271" i="30"/>
  <c r="K271" i="30"/>
  <c r="J271" i="30"/>
  <c r="F271" i="30"/>
  <c r="E271" i="30"/>
  <c r="D271" i="30"/>
  <c r="G271" i="30" s="1"/>
  <c r="S270" i="30"/>
  <c r="R270" i="30"/>
  <c r="W270" i="30" s="1"/>
  <c r="Q270" i="30"/>
  <c r="P270" i="30"/>
  <c r="O270" i="30"/>
  <c r="N270" i="30"/>
  <c r="M270" i="30"/>
  <c r="L270" i="30"/>
  <c r="K270" i="30"/>
  <c r="J270" i="30"/>
  <c r="S269" i="30"/>
  <c r="R269" i="30"/>
  <c r="W269" i="30" s="1"/>
  <c r="X269" i="30" s="1"/>
  <c r="Q269" i="30"/>
  <c r="P269" i="30"/>
  <c r="O269" i="30"/>
  <c r="N269" i="30"/>
  <c r="M269" i="30"/>
  <c r="L269" i="30"/>
  <c r="K269" i="30"/>
  <c r="J269" i="30"/>
  <c r="F269" i="30"/>
  <c r="E269" i="30"/>
  <c r="D269" i="30"/>
  <c r="G269" i="30" s="1"/>
  <c r="S268" i="30"/>
  <c r="R268" i="30"/>
  <c r="W268" i="30" s="1"/>
  <c r="Q268" i="30"/>
  <c r="P268" i="30"/>
  <c r="O268" i="30"/>
  <c r="N268" i="30"/>
  <c r="M268" i="30"/>
  <c r="L268" i="30"/>
  <c r="K268" i="30"/>
  <c r="J268" i="30"/>
  <c r="S267" i="30"/>
  <c r="R267" i="30"/>
  <c r="W267" i="30" s="1"/>
  <c r="Q267" i="30"/>
  <c r="P267" i="30"/>
  <c r="O267" i="30"/>
  <c r="N267" i="30"/>
  <c r="M267" i="30"/>
  <c r="L267" i="30"/>
  <c r="K267" i="30"/>
  <c r="J267" i="30"/>
  <c r="S266" i="30"/>
  <c r="R266" i="30"/>
  <c r="W266" i="30" s="1"/>
  <c r="X266" i="30" s="1"/>
  <c r="Q266" i="30"/>
  <c r="P266" i="30"/>
  <c r="O266" i="30"/>
  <c r="N266" i="30"/>
  <c r="M266" i="30"/>
  <c r="L266" i="30"/>
  <c r="K266" i="30"/>
  <c r="J266" i="30"/>
  <c r="F266" i="30"/>
  <c r="E266" i="30"/>
  <c r="D266" i="30"/>
  <c r="G266" i="30" s="1"/>
  <c r="S265" i="30"/>
  <c r="R265" i="30"/>
  <c r="W265" i="30" s="1"/>
  <c r="Q265" i="30"/>
  <c r="P265" i="30"/>
  <c r="O265" i="30"/>
  <c r="N265" i="30"/>
  <c r="M265" i="30"/>
  <c r="L265" i="30"/>
  <c r="K265" i="30"/>
  <c r="J265" i="30"/>
  <c r="S264" i="30"/>
  <c r="R264" i="30"/>
  <c r="W264" i="30" s="1"/>
  <c r="Q264" i="30"/>
  <c r="P264" i="30"/>
  <c r="O264" i="30"/>
  <c r="N264" i="30"/>
  <c r="M264" i="30"/>
  <c r="L264" i="30"/>
  <c r="K264" i="30"/>
  <c r="J264" i="30"/>
  <c r="S263" i="30"/>
  <c r="R263" i="30"/>
  <c r="W263" i="30" s="1"/>
  <c r="Q263" i="30"/>
  <c r="P263" i="30"/>
  <c r="O263" i="30"/>
  <c r="N263" i="30"/>
  <c r="M263" i="30"/>
  <c r="L263" i="30"/>
  <c r="K263" i="30"/>
  <c r="J263" i="30"/>
  <c r="F263" i="30"/>
  <c r="E263" i="30"/>
  <c r="G263" i="30" s="1"/>
  <c r="D263" i="30"/>
  <c r="S262" i="30"/>
  <c r="R262" i="30"/>
  <c r="W262" i="30" s="1"/>
  <c r="Q262" i="30"/>
  <c r="P262" i="30"/>
  <c r="O262" i="30"/>
  <c r="N262" i="30"/>
  <c r="M262" i="30"/>
  <c r="L262" i="30"/>
  <c r="K262" i="30"/>
  <c r="J262" i="30"/>
  <c r="S261" i="30"/>
  <c r="R261" i="30"/>
  <c r="W261" i="30" s="1"/>
  <c r="X261" i="30" s="1"/>
  <c r="Q261" i="30"/>
  <c r="P261" i="30"/>
  <c r="O261" i="30"/>
  <c r="N261" i="30"/>
  <c r="M261" i="30"/>
  <c r="L261" i="30"/>
  <c r="K261" i="30"/>
  <c r="J261" i="30"/>
  <c r="F261" i="30"/>
  <c r="E261" i="30"/>
  <c r="G261" i="30" s="1"/>
  <c r="D261" i="30"/>
  <c r="S260" i="30"/>
  <c r="R260" i="30"/>
  <c r="W260" i="30" s="1"/>
  <c r="Q260" i="30"/>
  <c r="P260" i="30"/>
  <c r="O260" i="30"/>
  <c r="N260" i="30"/>
  <c r="M260" i="30"/>
  <c r="L260" i="30"/>
  <c r="K260" i="30"/>
  <c r="J260" i="30"/>
  <c r="F260" i="30"/>
  <c r="E260" i="30"/>
  <c r="D260" i="30"/>
  <c r="G260" i="30" s="1"/>
  <c r="S259" i="30"/>
  <c r="R259" i="30"/>
  <c r="W259" i="30" s="1"/>
  <c r="Q259" i="30"/>
  <c r="P259" i="30"/>
  <c r="O259" i="30"/>
  <c r="N259" i="30"/>
  <c r="M259" i="30"/>
  <c r="L259" i="30"/>
  <c r="K259" i="30"/>
  <c r="J259" i="30"/>
  <c r="F259" i="30"/>
  <c r="E259" i="30"/>
  <c r="G259" i="30" s="1"/>
  <c r="D259" i="30"/>
  <c r="S258" i="30"/>
  <c r="R258" i="30"/>
  <c r="W258" i="30" s="1"/>
  <c r="Q258" i="30"/>
  <c r="P258" i="30"/>
  <c r="O258" i="30"/>
  <c r="N258" i="30"/>
  <c r="M258" i="30"/>
  <c r="L258" i="30"/>
  <c r="K258" i="30"/>
  <c r="J258" i="30"/>
  <c r="F258" i="30"/>
  <c r="E258" i="30"/>
  <c r="D258" i="30"/>
  <c r="G258" i="30" s="1"/>
  <c r="S257" i="30"/>
  <c r="R257" i="30"/>
  <c r="W257" i="30" s="1"/>
  <c r="Q257" i="30"/>
  <c r="P257" i="30"/>
  <c r="O257" i="30"/>
  <c r="N257" i="30"/>
  <c r="M257" i="30"/>
  <c r="L257" i="30"/>
  <c r="K257" i="30"/>
  <c r="J257" i="30"/>
  <c r="S256" i="30"/>
  <c r="R256" i="30"/>
  <c r="W256" i="30" s="1"/>
  <c r="Q256" i="30"/>
  <c r="P256" i="30"/>
  <c r="O256" i="30"/>
  <c r="N256" i="30"/>
  <c r="M256" i="30"/>
  <c r="L256" i="30"/>
  <c r="K256" i="30"/>
  <c r="J256" i="30"/>
  <c r="F256" i="30"/>
  <c r="E256" i="30"/>
  <c r="D256" i="30"/>
  <c r="G256" i="30" s="1"/>
  <c r="R255" i="30"/>
  <c r="Q255" i="30"/>
  <c r="P255" i="30"/>
  <c r="O255" i="30"/>
  <c r="N255" i="30"/>
  <c r="R254" i="30"/>
  <c r="Q254" i="30"/>
  <c r="P254" i="30"/>
  <c r="O254" i="30"/>
  <c r="N254" i="30"/>
  <c r="S253" i="30"/>
  <c r="R253" i="30"/>
  <c r="W253" i="30" s="1"/>
  <c r="X253" i="30" s="1"/>
  <c r="Q253" i="30"/>
  <c r="P253" i="30"/>
  <c r="O253" i="30"/>
  <c r="N253" i="30"/>
  <c r="M253" i="30"/>
  <c r="L253" i="30"/>
  <c r="K253" i="30"/>
  <c r="J253" i="30"/>
  <c r="F253" i="30"/>
  <c r="E253" i="30"/>
  <c r="G253" i="30" s="1"/>
  <c r="D253" i="30"/>
  <c r="S252" i="30"/>
  <c r="R252" i="30"/>
  <c r="W252" i="30" s="1"/>
  <c r="X252" i="30" s="1"/>
  <c r="Q252" i="30"/>
  <c r="P252" i="30"/>
  <c r="O252" i="30"/>
  <c r="N252" i="30"/>
  <c r="M252" i="30"/>
  <c r="L252" i="30"/>
  <c r="K252" i="30"/>
  <c r="J252" i="30"/>
  <c r="F252" i="30"/>
  <c r="E252" i="30"/>
  <c r="G252" i="30" s="1"/>
  <c r="D252" i="30"/>
  <c r="S251" i="30"/>
  <c r="R251" i="30"/>
  <c r="W251" i="30" s="1"/>
  <c r="X251" i="30" s="1"/>
  <c r="Q251" i="30"/>
  <c r="P251" i="30"/>
  <c r="O251" i="30"/>
  <c r="N251" i="30"/>
  <c r="M251" i="30"/>
  <c r="L251" i="30"/>
  <c r="K251" i="30"/>
  <c r="J251" i="30"/>
  <c r="F251" i="30"/>
  <c r="E251" i="30"/>
  <c r="G251" i="30" s="1"/>
  <c r="D251" i="30"/>
  <c r="S250" i="30"/>
  <c r="R250" i="30"/>
  <c r="W250" i="30" s="1"/>
  <c r="X250" i="30" s="1"/>
  <c r="Q250" i="30"/>
  <c r="P250" i="30"/>
  <c r="O250" i="30"/>
  <c r="N250" i="30"/>
  <c r="M250" i="30"/>
  <c r="L250" i="30"/>
  <c r="K250" i="30"/>
  <c r="J250" i="30"/>
  <c r="F250" i="30"/>
  <c r="E250" i="30"/>
  <c r="G250" i="30" s="1"/>
  <c r="D250" i="30"/>
  <c r="S249" i="30"/>
  <c r="R249" i="30"/>
  <c r="W249" i="30" s="1"/>
  <c r="X249" i="30" s="1"/>
  <c r="Q249" i="30"/>
  <c r="P249" i="30"/>
  <c r="O249" i="30"/>
  <c r="N249" i="30"/>
  <c r="M249" i="30"/>
  <c r="L249" i="30"/>
  <c r="K249" i="30"/>
  <c r="J249" i="30"/>
  <c r="F249" i="30"/>
  <c r="E249" i="30"/>
  <c r="G249" i="30" s="1"/>
  <c r="D249" i="30"/>
  <c r="S248" i="30"/>
  <c r="R248" i="30"/>
  <c r="W248" i="30" s="1"/>
  <c r="X248" i="30" s="1"/>
  <c r="Q248" i="30"/>
  <c r="P248" i="30"/>
  <c r="O248" i="30"/>
  <c r="N248" i="30"/>
  <c r="M248" i="30"/>
  <c r="L248" i="30"/>
  <c r="K248" i="30"/>
  <c r="J248" i="30"/>
  <c r="F248" i="30"/>
  <c r="E248" i="30"/>
  <c r="G248" i="30" s="1"/>
  <c r="D248" i="30"/>
  <c r="S247" i="30"/>
  <c r="R247" i="30"/>
  <c r="W247" i="30" s="1"/>
  <c r="X247" i="30" s="1"/>
  <c r="Q247" i="30"/>
  <c r="P247" i="30"/>
  <c r="O247" i="30"/>
  <c r="N247" i="30"/>
  <c r="M247" i="30"/>
  <c r="L247" i="30"/>
  <c r="K247" i="30"/>
  <c r="J247" i="30"/>
  <c r="F247" i="30"/>
  <c r="E247" i="30"/>
  <c r="G247" i="30" s="1"/>
  <c r="D247" i="30"/>
  <c r="S246" i="30"/>
  <c r="R246" i="30"/>
  <c r="W246" i="30" s="1"/>
  <c r="X246" i="30" s="1"/>
  <c r="Q246" i="30"/>
  <c r="P246" i="30"/>
  <c r="O246" i="30"/>
  <c r="N246" i="30"/>
  <c r="M246" i="30"/>
  <c r="L246" i="30"/>
  <c r="K246" i="30"/>
  <c r="J246" i="30"/>
  <c r="F246" i="30"/>
  <c r="E246" i="30"/>
  <c r="G246" i="30" s="1"/>
  <c r="D246" i="30"/>
  <c r="S245" i="30"/>
  <c r="R245" i="30"/>
  <c r="W245" i="30" s="1"/>
  <c r="X245" i="30" s="1"/>
  <c r="Q245" i="30"/>
  <c r="P245" i="30"/>
  <c r="O245" i="30"/>
  <c r="N245" i="30"/>
  <c r="M245" i="30"/>
  <c r="L245" i="30"/>
  <c r="K245" i="30"/>
  <c r="J245" i="30"/>
  <c r="F245" i="30"/>
  <c r="E245" i="30"/>
  <c r="G245" i="30" s="1"/>
  <c r="D245" i="30"/>
  <c r="S244" i="30"/>
  <c r="R244" i="30"/>
  <c r="W244" i="30" s="1"/>
  <c r="X244" i="30" s="1"/>
  <c r="Q244" i="30"/>
  <c r="P244" i="30"/>
  <c r="O244" i="30"/>
  <c r="N244" i="30"/>
  <c r="M244" i="30"/>
  <c r="L244" i="30"/>
  <c r="K244" i="30"/>
  <c r="J244" i="30"/>
  <c r="F244" i="30"/>
  <c r="E244" i="30"/>
  <c r="G244" i="30" s="1"/>
  <c r="D244" i="30"/>
  <c r="S243" i="30"/>
  <c r="R243" i="30"/>
  <c r="W243" i="30" s="1"/>
  <c r="X243" i="30" s="1"/>
  <c r="Q243" i="30"/>
  <c r="P243" i="30"/>
  <c r="O243" i="30"/>
  <c r="N243" i="30"/>
  <c r="M243" i="30"/>
  <c r="L243" i="30"/>
  <c r="K243" i="30"/>
  <c r="J243" i="30"/>
  <c r="F243" i="30"/>
  <c r="E243" i="30"/>
  <c r="G243" i="30" s="1"/>
  <c r="D243" i="30"/>
  <c r="S242" i="30"/>
  <c r="R242" i="30"/>
  <c r="W242" i="30" s="1"/>
  <c r="X242" i="30" s="1"/>
  <c r="Q242" i="30"/>
  <c r="P242" i="30"/>
  <c r="O242" i="30"/>
  <c r="N242" i="30"/>
  <c r="M242" i="30"/>
  <c r="L242" i="30"/>
  <c r="K242" i="30"/>
  <c r="J242" i="30"/>
  <c r="F242" i="30"/>
  <c r="E242" i="30"/>
  <c r="G242" i="30" s="1"/>
  <c r="D242" i="30"/>
  <c r="S241" i="30"/>
  <c r="R241" i="30"/>
  <c r="W241" i="30" s="1"/>
  <c r="Q241" i="30"/>
  <c r="P241" i="30"/>
  <c r="O241" i="30"/>
  <c r="N241" i="30"/>
  <c r="M241" i="30"/>
  <c r="L241" i="30"/>
  <c r="K241" i="30"/>
  <c r="J241" i="30"/>
  <c r="S240" i="30"/>
  <c r="R240" i="30"/>
  <c r="W240" i="30" s="1"/>
  <c r="X240" i="30" s="1"/>
  <c r="Q240" i="30"/>
  <c r="P240" i="30"/>
  <c r="O240" i="30"/>
  <c r="N240" i="30"/>
  <c r="M240" i="30"/>
  <c r="L240" i="30"/>
  <c r="K240" i="30"/>
  <c r="J240" i="30"/>
  <c r="F240" i="30"/>
  <c r="E240" i="30"/>
  <c r="D240" i="30"/>
  <c r="G240" i="30" s="1"/>
  <c r="S239" i="30"/>
  <c r="R239" i="30"/>
  <c r="W239" i="30" s="1"/>
  <c r="X239" i="30" s="1"/>
  <c r="Q239" i="30"/>
  <c r="P239" i="30"/>
  <c r="O239" i="30"/>
  <c r="N239" i="30"/>
  <c r="M239" i="30"/>
  <c r="L239" i="30"/>
  <c r="K239" i="30"/>
  <c r="J239" i="30"/>
  <c r="F239" i="30"/>
  <c r="E239" i="30"/>
  <c r="D239" i="30"/>
  <c r="G239" i="30" s="1"/>
  <c r="S238" i="30"/>
  <c r="R238" i="30"/>
  <c r="W238" i="30" s="1"/>
  <c r="Q238" i="30"/>
  <c r="P238" i="30"/>
  <c r="O238" i="30"/>
  <c r="N238" i="30"/>
  <c r="M238" i="30"/>
  <c r="L238" i="30"/>
  <c r="K238" i="30"/>
  <c r="J238" i="30"/>
  <c r="S237" i="30"/>
  <c r="R237" i="30"/>
  <c r="W237" i="30" s="1"/>
  <c r="X237" i="30" s="1"/>
  <c r="Q237" i="30"/>
  <c r="P237" i="30"/>
  <c r="O237" i="30"/>
  <c r="N237" i="30"/>
  <c r="M237" i="30"/>
  <c r="L237" i="30"/>
  <c r="K237" i="30"/>
  <c r="J237" i="30"/>
  <c r="F237" i="30"/>
  <c r="E237" i="30"/>
  <c r="G237" i="30" s="1"/>
  <c r="D237" i="30"/>
  <c r="S236" i="30"/>
  <c r="R236" i="30"/>
  <c r="W236" i="30" s="1"/>
  <c r="Q236" i="30"/>
  <c r="P236" i="30"/>
  <c r="O236" i="30"/>
  <c r="N236" i="30"/>
  <c r="M236" i="30"/>
  <c r="L236" i="30"/>
  <c r="K236" i="30"/>
  <c r="J236" i="30"/>
  <c r="S235" i="30"/>
  <c r="R235" i="30"/>
  <c r="W235" i="30" s="1"/>
  <c r="Q235" i="30"/>
  <c r="P235" i="30"/>
  <c r="O235" i="30"/>
  <c r="N235" i="30"/>
  <c r="M235" i="30"/>
  <c r="L235" i="30"/>
  <c r="K235" i="30"/>
  <c r="J235" i="30"/>
  <c r="S234" i="30"/>
  <c r="R234" i="30"/>
  <c r="W234" i="30" s="1"/>
  <c r="X234" i="30" s="1"/>
  <c r="Q234" i="30"/>
  <c r="P234" i="30"/>
  <c r="O234" i="30"/>
  <c r="N234" i="30"/>
  <c r="M234" i="30"/>
  <c r="L234" i="30"/>
  <c r="K234" i="30"/>
  <c r="J234" i="30"/>
  <c r="F234" i="30"/>
  <c r="E234" i="30"/>
  <c r="G234" i="30" s="1"/>
  <c r="D234" i="30"/>
  <c r="S233" i="30"/>
  <c r="R233" i="30"/>
  <c r="W233" i="30" s="1"/>
  <c r="Q233" i="30"/>
  <c r="P233" i="30"/>
  <c r="O233" i="30"/>
  <c r="N233" i="30"/>
  <c r="M233" i="30"/>
  <c r="L233" i="30"/>
  <c r="K233" i="30"/>
  <c r="J233" i="30"/>
  <c r="S232" i="30"/>
  <c r="R232" i="30"/>
  <c r="W232" i="30" s="1"/>
  <c r="X232" i="30" s="1"/>
  <c r="Q232" i="30"/>
  <c r="P232" i="30"/>
  <c r="O232" i="30"/>
  <c r="N232" i="30"/>
  <c r="M232" i="30"/>
  <c r="L232" i="30"/>
  <c r="K232" i="30"/>
  <c r="J232" i="30"/>
  <c r="F232" i="30"/>
  <c r="E232" i="30"/>
  <c r="D232" i="30"/>
  <c r="G232" i="30" s="1"/>
  <c r="S231" i="30"/>
  <c r="R231" i="30"/>
  <c r="W231" i="30" s="1"/>
  <c r="Q231" i="30"/>
  <c r="P231" i="30"/>
  <c r="O231" i="30"/>
  <c r="N231" i="30"/>
  <c r="M231" i="30"/>
  <c r="L231" i="30"/>
  <c r="K231" i="30"/>
  <c r="J231" i="30"/>
  <c r="S230" i="30"/>
  <c r="R230" i="30"/>
  <c r="W230" i="30" s="1"/>
  <c r="Q230" i="30"/>
  <c r="P230" i="30"/>
  <c r="O230" i="30"/>
  <c r="N230" i="30"/>
  <c r="M230" i="30"/>
  <c r="L230" i="30"/>
  <c r="K230" i="30"/>
  <c r="J230" i="30"/>
  <c r="S229" i="30"/>
  <c r="R229" i="30"/>
  <c r="W229" i="30" s="1"/>
  <c r="X229" i="30" s="1"/>
  <c r="Q229" i="30"/>
  <c r="P229" i="30"/>
  <c r="O229" i="30"/>
  <c r="N229" i="30"/>
  <c r="M229" i="30"/>
  <c r="L229" i="30"/>
  <c r="K229" i="30"/>
  <c r="J229" i="30"/>
  <c r="F229" i="30"/>
  <c r="E229" i="30"/>
  <c r="D229" i="30"/>
  <c r="G229" i="30" s="1"/>
  <c r="S228" i="30"/>
  <c r="R228" i="30"/>
  <c r="W228" i="30" s="1"/>
  <c r="Q228" i="30"/>
  <c r="P228" i="30"/>
  <c r="O228" i="30"/>
  <c r="N228" i="30"/>
  <c r="M228" i="30"/>
  <c r="L228" i="30"/>
  <c r="K228" i="30"/>
  <c r="J228" i="30"/>
  <c r="S227" i="30"/>
  <c r="R227" i="30"/>
  <c r="W227" i="30" s="1"/>
  <c r="Q227" i="30"/>
  <c r="P227" i="30"/>
  <c r="O227" i="30"/>
  <c r="N227" i="30"/>
  <c r="M227" i="30"/>
  <c r="L227" i="30"/>
  <c r="K227" i="30"/>
  <c r="J227" i="30"/>
  <c r="S226" i="30"/>
  <c r="R226" i="30"/>
  <c r="W226" i="30" s="1"/>
  <c r="X226" i="30" s="1"/>
  <c r="Q226" i="30"/>
  <c r="P226" i="30"/>
  <c r="O226" i="30"/>
  <c r="N226" i="30"/>
  <c r="M226" i="30"/>
  <c r="L226" i="30"/>
  <c r="K226" i="30"/>
  <c r="J226" i="30"/>
  <c r="F226" i="30"/>
  <c r="E226" i="30"/>
  <c r="D226" i="30"/>
  <c r="G226" i="30" s="1"/>
  <c r="S225" i="30"/>
  <c r="R225" i="30"/>
  <c r="W225" i="30" s="1"/>
  <c r="Q225" i="30"/>
  <c r="P225" i="30"/>
  <c r="O225" i="30"/>
  <c r="N225" i="30"/>
  <c r="M225" i="30"/>
  <c r="L225" i="30"/>
  <c r="K225" i="30"/>
  <c r="J225" i="30"/>
  <c r="S224" i="30"/>
  <c r="R224" i="30"/>
  <c r="W224" i="30" s="1"/>
  <c r="Q224" i="30"/>
  <c r="P224" i="30"/>
  <c r="O224" i="30"/>
  <c r="N224" i="30"/>
  <c r="M224" i="30"/>
  <c r="L224" i="30"/>
  <c r="K224" i="30"/>
  <c r="J224" i="30"/>
  <c r="S223" i="30"/>
  <c r="R223" i="30"/>
  <c r="W223" i="30" s="1"/>
  <c r="Q223" i="30"/>
  <c r="P223" i="30"/>
  <c r="O223" i="30"/>
  <c r="N223" i="30"/>
  <c r="M223" i="30"/>
  <c r="L223" i="30"/>
  <c r="K223" i="30"/>
  <c r="J223" i="30"/>
  <c r="S222" i="30"/>
  <c r="R222" i="30"/>
  <c r="W222" i="30" s="1"/>
  <c r="X222" i="30" s="1"/>
  <c r="Q222" i="30"/>
  <c r="P222" i="30"/>
  <c r="O222" i="30"/>
  <c r="N222" i="30"/>
  <c r="M222" i="30"/>
  <c r="L222" i="30"/>
  <c r="K222" i="30"/>
  <c r="J222" i="30"/>
  <c r="F222" i="30"/>
  <c r="E222" i="30"/>
  <c r="G222" i="30" s="1"/>
  <c r="D222" i="30"/>
  <c r="S221" i="30"/>
  <c r="R221" i="30"/>
  <c r="W221" i="30" s="1"/>
  <c r="Q221" i="30"/>
  <c r="P221" i="30"/>
  <c r="O221" i="30"/>
  <c r="N221" i="30"/>
  <c r="M221" i="30"/>
  <c r="L221" i="30"/>
  <c r="K221" i="30"/>
  <c r="J221" i="30"/>
  <c r="S220" i="30"/>
  <c r="R220" i="30"/>
  <c r="W220" i="30" s="1"/>
  <c r="Q220" i="30"/>
  <c r="P220" i="30"/>
  <c r="O220" i="30"/>
  <c r="N220" i="30"/>
  <c r="M220" i="30"/>
  <c r="L220" i="30"/>
  <c r="K220" i="30"/>
  <c r="J220" i="30"/>
  <c r="S219" i="30"/>
  <c r="R219" i="30"/>
  <c r="W219" i="30" s="1"/>
  <c r="X219" i="30" s="1"/>
  <c r="Q219" i="30"/>
  <c r="P219" i="30"/>
  <c r="O219" i="30"/>
  <c r="N219" i="30"/>
  <c r="M219" i="30"/>
  <c r="L219" i="30"/>
  <c r="K219" i="30"/>
  <c r="J219" i="30"/>
  <c r="F219" i="30"/>
  <c r="E219" i="30"/>
  <c r="G219" i="30" s="1"/>
  <c r="D219" i="30"/>
  <c r="S218" i="30"/>
  <c r="R218" i="30"/>
  <c r="W218" i="30" s="1"/>
  <c r="Q218" i="30"/>
  <c r="P218" i="30"/>
  <c r="O218" i="30"/>
  <c r="N218" i="30"/>
  <c r="M218" i="30"/>
  <c r="L218" i="30"/>
  <c r="K218" i="30"/>
  <c r="J218" i="30"/>
  <c r="S217" i="30"/>
  <c r="R217" i="30"/>
  <c r="W217" i="30" s="1"/>
  <c r="Q217" i="30"/>
  <c r="P217" i="30"/>
  <c r="O217" i="30"/>
  <c r="N217" i="30"/>
  <c r="M217" i="30"/>
  <c r="L217" i="30"/>
  <c r="K217" i="30"/>
  <c r="J217" i="30"/>
  <c r="S216" i="30"/>
  <c r="R216" i="30"/>
  <c r="W216" i="30" s="1"/>
  <c r="X216" i="30" s="1"/>
  <c r="Q216" i="30"/>
  <c r="P216" i="30"/>
  <c r="O216" i="30"/>
  <c r="N216" i="30"/>
  <c r="M216" i="30"/>
  <c r="L216" i="30"/>
  <c r="K216" i="30"/>
  <c r="J216" i="30"/>
  <c r="F216" i="30"/>
  <c r="E216" i="30"/>
  <c r="G216" i="30" s="1"/>
  <c r="D216" i="30"/>
  <c r="S215" i="30"/>
  <c r="R215" i="30"/>
  <c r="W215" i="30" s="1"/>
  <c r="Q215" i="30"/>
  <c r="P215" i="30"/>
  <c r="O215" i="30"/>
  <c r="N215" i="30"/>
  <c r="M215" i="30"/>
  <c r="L215" i="30"/>
  <c r="K215" i="30"/>
  <c r="J215" i="30"/>
  <c r="S214" i="30"/>
  <c r="R214" i="30"/>
  <c r="W214" i="30" s="1"/>
  <c r="Q214" i="30"/>
  <c r="P214" i="30"/>
  <c r="O214" i="30"/>
  <c r="N214" i="30"/>
  <c r="M214" i="30"/>
  <c r="L214" i="30"/>
  <c r="K214" i="30"/>
  <c r="J214" i="30"/>
  <c r="S213" i="30"/>
  <c r="R213" i="30"/>
  <c r="W213" i="30" s="1"/>
  <c r="X213" i="30" s="1"/>
  <c r="Q213" i="30"/>
  <c r="P213" i="30"/>
  <c r="O213" i="30"/>
  <c r="N213" i="30"/>
  <c r="M213" i="30"/>
  <c r="L213" i="30"/>
  <c r="K213" i="30"/>
  <c r="J213" i="30"/>
  <c r="F213" i="30"/>
  <c r="E213" i="30"/>
  <c r="G213" i="30" s="1"/>
  <c r="D213" i="30"/>
  <c r="S212" i="30"/>
  <c r="R212" i="30"/>
  <c r="W212" i="30" s="1"/>
  <c r="Q212" i="30"/>
  <c r="P212" i="30"/>
  <c r="O212" i="30"/>
  <c r="N212" i="30"/>
  <c r="M212" i="30"/>
  <c r="L212" i="30"/>
  <c r="K212" i="30"/>
  <c r="J212" i="30"/>
  <c r="S211" i="30"/>
  <c r="R211" i="30"/>
  <c r="W211" i="30" s="1"/>
  <c r="X211" i="30" s="1"/>
  <c r="Q211" i="30"/>
  <c r="P211" i="30"/>
  <c r="O211" i="30"/>
  <c r="N211" i="30"/>
  <c r="M211" i="30"/>
  <c r="L211" i="30"/>
  <c r="K211" i="30"/>
  <c r="J211" i="30"/>
  <c r="F211" i="30"/>
  <c r="E211" i="30"/>
  <c r="D211" i="30"/>
  <c r="G211" i="30" s="1"/>
  <c r="S210" i="30"/>
  <c r="R210" i="30"/>
  <c r="W210" i="30" s="1"/>
  <c r="Q210" i="30"/>
  <c r="P210" i="30"/>
  <c r="O210" i="30"/>
  <c r="N210" i="30"/>
  <c r="M210" i="30"/>
  <c r="L210" i="30"/>
  <c r="K210" i="30"/>
  <c r="J210" i="30"/>
  <c r="S209" i="30"/>
  <c r="R209" i="30"/>
  <c r="W209" i="30" s="1"/>
  <c r="Q209" i="30"/>
  <c r="P209" i="30"/>
  <c r="O209" i="30"/>
  <c r="N209" i="30"/>
  <c r="M209" i="30"/>
  <c r="L209" i="30"/>
  <c r="K209" i="30"/>
  <c r="J209" i="30"/>
  <c r="S208" i="30"/>
  <c r="R208" i="30"/>
  <c r="W208" i="30" s="1"/>
  <c r="Q208" i="30"/>
  <c r="P208" i="30"/>
  <c r="O208" i="30"/>
  <c r="N208" i="30"/>
  <c r="M208" i="30"/>
  <c r="L208" i="30"/>
  <c r="K208" i="30"/>
  <c r="J208" i="30"/>
  <c r="S207" i="30"/>
  <c r="R207" i="30"/>
  <c r="W207" i="30" s="1"/>
  <c r="X207" i="30" s="1"/>
  <c r="Q207" i="30"/>
  <c r="P207" i="30"/>
  <c r="O207" i="30"/>
  <c r="N207" i="30"/>
  <c r="M207" i="30"/>
  <c r="L207" i="30"/>
  <c r="K207" i="30"/>
  <c r="J207" i="30"/>
  <c r="F207" i="30"/>
  <c r="E207" i="30"/>
  <c r="G207" i="30" s="1"/>
  <c r="D207" i="30"/>
  <c r="S206" i="30"/>
  <c r="R206" i="30"/>
  <c r="W206" i="30" s="1"/>
  <c r="Q206" i="30"/>
  <c r="P206" i="30"/>
  <c r="O206" i="30"/>
  <c r="N206" i="30"/>
  <c r="M206" i="30"/>
  <c r="L206" i="30"/>
  <c r="K206" i="30"/>
  <c r="J206" i="30"/>
  <c r="S205" i="30"/>
  <c r="R205" i="30"/>
  <c r="W205" i="30" s="1"/>
  <c r="Q205" i="30"/>
  <c r="P205" i="30"/>
  <c r="O205" i="30"/>
  <c r="N205" i="30"/>
  <c r="M205" i="30"/>
  <c r="L205" i="30"/>
  <c r="K205" i="30"/>
  <c r="J205" i="30"/>
  <c r="S204" i="30"/>
  <c r="R204" i="30"/>
  <c r="W204" i="30" s="1"/>
  <c r="X204" i="30" s="1"/>
  <c r="Q204" i="30"/>
  <c r="P204" i="30"/>
  <c r="O204" i="30"/>
  <c r="N204" i="30"/>
  <c r="M204" i="30"/>
  <c r="L204" i="30"/>
  <c r="K204" i="30"/>
  <c r="J204" i="30"/>
  <c r="F204" i="30"/>
  <c r="E204" i="30"/>
  <c r="G204" i="30" s="1"/>
  <c r="D204" i="30"/>
  <c r="S203" i="30"/>
  <c r="R203" i="30"/>
  <c r="W203" i="30" s="1"/>
  <c r="Q203" i="30"/>
  <c r="P203" i="30"/>
  <c r="O203" i="30"/>
  <c r="N203" i="30"/>
  <c r="M203" i="30"/>
  <c r="L203" i="30"/>
  <c r="K203" i="30"/>
  <c r="J203" i="30"/>
  <c r="S202" i="30"/>
  <c r="R202" i="30"/>
  <c r="W202" i="30" s="1"/>
  <c r="Q202" i="30"/>
  <c r="P202" i="30"/>
  <c r="O202" i="30"/>
  <c r="N202" i="30"/>
  <c r="M202" i="30"/>
  <c r="L202" i="30"/>
  <c r="K202" i="30"/>
  <c r="J202" i="30"/>
  <c r="S201" i="30"/>
  <c r="R201" i="30"/>
  <c r="W201" i="30" s="1"/>
  <c r="X201" i="30" s="1"/>
  <c r="Q201" i="30"/>
  <c r="P201" i="30"/>
  <c r="O201" i="30"/>
  <c r="N201" i="30"/>
  <c r="M201" i="30"/>
  <c r="L201" i="30"/>
  <c r="K201" i="30"/>
  <c r="J201" i="30"/>
  <c r="F201" i="30"/>
  <c r="E201" i="30"/>
  <c r="G201" i="30" s="1"/>
  <c r="D201" i="30"/>
  <c r="S200" i="30"/>
  <c r="R200" i="30"/>
  <c r="W200" i="30" s="1"/>
  <c r="Q200" i="30"/>
  <c r="P200" i="30"/>
  <c r="O200" i="30"/>
  <c r="N200" i="30"/>
  <c r="M200" i="30"/>
  <c r="L200" i="30"/>
  <c r="K200" i="30"/>
  <c r="J200" i="30"/>
  <c r="S199" i="30"/>
  <c r="R199" i="30"/>
  <c r="W199" i="30" s="1"/>
  <c r="Q199" i="30"/>
  <c r="P199" i="30"/>
  <c r="O199" i="30"/>
  <c r="N199" i="30"/>
  <c r="M199" i="30"/>
  <c r="L199" i="30"/>
  <c r="K199" i="30"/>
  <c r="J199" i="30"/>
  <c r="S198" i="30"/>
  <c r="R198" i="30"/>
  <c r="W198" i="30" s="1"/>
  <c r="X198" i="30" s="1"/>
  <c r="Q198" i="30"/>
  <c r="P198" i="30"/>
  <c r="O198" i="30"/>
  <c r="N198" i="30"/>
  <c r="M198" i="30"/>
  <c r="L198" i="30"/>
  <c r="K198" i="30"/>
  <c r="J198" i="30"/>
  <c r="F198" i="30"/>
  <c r="E198" i="30"/>
  <c r="G198" i="30" s="1"/>
  <c r="D198" i="30"/>
  <c r="S197" i="30"/>
  <c r="R197" i="30"/>
  <c r="W197" i="30" s="1"/>
  <c r="Q197" i="30"/>
  <c r="P197" i="30"/>
  <c r="O197" i="30"/>
  <c r="N197" i="30"/>
  <c r="M197" i="30"/>
  <c r="L197" i="30"/>
  <c r="K197" i="30"/>
  <c r="J197" i="30"/>
  <c r="S196" i="30"/>
  <c r="R196" i="30"/>
  <c r="W196" i="30" s="1"/>
  <c r="Q196" i="30"/>
  <c r="P196" i="30"/>
  <c r="O196" i="30"/>
  <c r="N196" i="30"/>
  <c r="M196" i="30"/>
  <c r="L196" i="30"/>
  <c r="K196" i="30"/>
  <c r="J196" i="30"/>
  <c r="S195" i="30"/>
  <c r="R195" i="30"/>
  <c r="W195" i="30" s="1"/>
  <c r="Q195" i="30"/>
  <c r="P195" i="30"/>
  <c r="O195" i="30"/>
  <c r="N195" i="30"/>
  <c r="M195" i="30"/>
  <c r="L195" i="30"/>
  <c r="K195" i="30"/>
  <c r="J195" i="30"/>
  <c r="S194" i="30"/>
  <c r="R194" i="30"/>
  <c r="W194" i="30" s="1"/>
  <c r="X194" i="30" s="1"/>
  <c r="Q194" i="30"/>
  <c r="P194" i="30"/>
  <c r="O194" i="30"/>
  <c r="N194" i="30"/>
  <c r="M194" i="30"/>
  <c r="L194" i="30"/>
  <c r="K194" i="30"/>
  <c r="J194" i="30"/>
  <c r="F194" i="30"/>
  <c r="E194" i="30"/>
  <c r="D194" i="30"/>
  <c r="G194" i="30" s="1"/>
  <c r="S193" i="30"/>
  <c r="R193" i="30"/>
  <c r="W193" i="30" s="1"/>
  <c r="Q193" i="30"/>
  <c r="P193" i="30"/>
  <c r="O193" i="30"/>
  <c r="N193" i="30"/>
  <c r="M193" i="30"/>
  <c r="L193" i="30"/>
  <c r="K193" i="30"/>
  <c r="J193" i="30"/>
  <c r="S192" i="30"/>
  <c r="R192" i="30"/>
  <c r="W192" i="30" s="1"/>
  <c r="Q192" i="30"/>
  <c r="P192" i="30"/>
  <c r="O192" i="30"/>
  <c r="N192" i="30"/>
  <c r="M192" i="30"/>
  <c r="L192" i="30"/>
  <c r="K192" i="30"/>
  <c r="J192" i="30"/>
  <c r="S191" i="30"/>
  <c r="R191" i="30"/>
  <c r="W191" i="30" s="1"/>
  <c r="X191" i="30" s="1"/>
  <c r="Q191" i="30"/>
  <c r="P191" i="30"/>
  <c r="O191" i="30"/>
  <c r="N191" i="30"/>
  <c r="M191" i="30"/>
  <c r="L191" i="30"/>
  <c r="K191" i="30"/>
  <c r="J191" i="30"/>
  <c r="F191" i="30"/>
  <c r="E191" i="30"/>
  <c r="D191" i="30"/>
  <c r="G191" i="30" s="1"/>
  <c r="S190" i="30"/>
  <c r="R190" i="30"/>
  <c r="W190" i="30" s="1"/>
  <c r="Q190" i="30"/>
  <c r="P190" i="30"/>
  <c r="O190" i="30"/>
  <c r="N190" i="30"/>
  <c r="M190" i="30"/>
  <c r="L190" i="30"/>
  <c r="K190" i="30"/>
  <c r="J190" i="30"/>
  <c r="S189" i="30"/>
  <c r="R189" i="30"/>
  <c r="W189" i="30" s="1"/>
  <c r="Q189" i="30"/>
  <c r="P189" i="30"/>
  <c r="O189" i="30"/>
  <c r="N189" i="30"/>
  <c r="M189" i="30"/>
  <c r="L189" i="30"/>
  <c r="K189" i="30"/>
  <c r="J189" i="30"/>
  <c r="S188" i="30"/>
  <c r="R188" i="30"/>
  <c r="W188" i="30" s="1"/>
  <c r="Q188" i="30"/>
  <c r="P188" i="30"/>
  <c r="O188" i="30"/>
  <c r="N188" i="30"/>
  <c r="M188" i="30"/>
  <c r="L188" i="30"/>
  <c r="K188" i="30"/>
  <c r="J188" i="30"/>
  <c r="S187" i="30"/>
  <c r="R187" i="30"/>
  <c r="W187" i="30" s="1"/>
  <c r="X187" i="30" s="1"/>
  <c r="Q187" i="30"/>
  <c r="P187" i="30"/>
  <c r="O187" i="30"/>
  <c r="N187" i="30"/>
  <c r="M187" i="30"/>
  <c r="L187" i="30"/>
  <c r="K187" i="30"/>
  <c r="J187" i="30"/>
  <c r="F187" i="30"/>
  <c r="E187" i="30"/>
  <c r="G187" i="30" s="1"/>
  <c r="D187" i="30"/>
  <c r="S186" i="30"/>
  <c r="R186" i="30"/>
  <c r="W186" i="30" s="1"/>
  <c r="Q186" i="30"/>
  <c r="P186" i="30"/>
  <c r="O186" i="30"/>
  <c r="N186" i="30"/>
  <c r="M186" i="30"/>
  <c r="L186" i="30"/>
  <c r="K186" i="30"/>
  <c r="J186" i="30"/>
  <c r="S185" i="30"/>
  <c r="R185" i="30"/>
  <c r="W185" i="30" s="1"/>
  <c r="Q185" i="30"/>
  <c r="P185" i="30"/>
  <c r="O185" i="30"/>
  <c r="N185" i="30"/>
  <c r="M185" i="30"/>
  <c r="L185" i="30"/>
  <c r="K185" i="30"/>
  <c r="J185" i="30"/>
  <c r="S184" i="30"/>
  <c r="R184" i="30"/>
  <c r="W184" i="30" s="1"/>
  <c r="X184" i="30" s="1"/>
  <c r="Q184" i="30"/>
  <c r="P184" i="30"/>
  <c r="O184" i="30"/>
  <c r="N184" i="30"/>
  <c r="M184" i="30"/>
  <c r="L184" i="30"/>
  <c r="K184" i="30"/>
  <c r="J184" i="30"/>
  <c r="F184" i="30"/>
  <c r="E184" i="30"/>
  <c r="G184" i="30" s="1"/>
  <c r="D184" i="30"/>
  <c r="S183" i="30"/>
  <c r="R183" i="30"/>
  <c r="W183" i="30" s="1"/>
  <c r="Q183" i="30"/>
  <c r="P183" i="30"/>
  <c r="O183" i="30"/>
  <c r="N183" i="30"/>
  <c r="M183" i="30"/>
  <c r="L183" i="30"/>
  <c r="K183" i="30"/>
  <c r="J183" i="30"/>
  <c r="S182" i="30"/>
  <c r="R182" i="30"/>
  <c r="W182" i="30" s="1"/>
  <c r="Q182" i="30"/>
  <c r="P182" i="30"/>
  <c r="O182" i="30"/>
  <c r="N182" i="30"/>
  <c r="M182" i="30"/>
  <c r="L182" i="30"/>
  <c r="K182" i="30"/>
  <c r="J182" i="30"/>
  <c r="S181" i="30"/>
  <c r="R181" i="30"/>
  <c r="W181" i="30" s="1"/>
  <c r="Q181" i="30"/>
  <c r="P181" i="30"/>
  <c r="O181" i="30"/>
  <c r="N181" i="30"/>
  <c r="M181" i="30"/>
  <c r="L181" i="30"/>
  <c r="K181" i="30"/>
  <c r="J181" i="30"/>
  <c r="S180" i="30"/>
  <c r="R180" i="30"/>
  <c r="W180" i="30" s="1"/>
  <c r="X180" i="30" s="1"/>
  <c r="Q180" i="30"/>
  <c r="P180" i="30"/>
  <c r="O180" i="30"/>
  <c r="N180" i="30"/>
  <c r="M180" i="30"/>
  <c r="L180" i="30"/>
  <c r="K180" i="30"/>
  <c r="J180" i="30"/>
  <c r="F180" i="30"/>
  <c r="E180" i="30"/>
  <c r="D180" i="30"/>
  <c r="G180" i="30" s="1"/>
  <c r="S179" i="30"/>
  <c r="R179" i="30"/>
  <c r="W179" i="30" s="1"/>
  <c r="Q179" i="30"/>
  <c r="P179" i="30"/>
  <c r="O179" i="30"/>
  <c r="N179" i="30"/>
  <c r="M179" i="30"/>
  <c r="L179" i="30"/>
  <c r="K179" i="30"/>
  <c r="J179" i="30"/>
  <c r="S178" i="30"/>
  <c r="R178" i="30"/>
  <c r="W178" i="30" s="1"/>
  <c r="Q178" i="30"/>
  <c r="P178" i="30"/>
  <c r="O178" i="30"/>
  <c r="N178" i="30"/>
  <c r="M178" i="30"/>
  <c r="L178" i="30"/>
  <c r="K178" i="30"/>
  <c r="J178" i="30"/>
  <c r="S177" i="30"/>
  <c r="R177" i="30"/>
  <c r="W177" i="30" s="1"/>
  <c r="Q177" i="30"/>
  <c r="P177" i="30"/>
  <c r="O177" i="30"/>
  <c r="N177" i="30"/>
  <c r="M177" i="30"/>
  <c r="L177" i="30"/>
  <c r="K177" i="30"/>
  <c r="J177" i="30"/>
  <c r="S176" i="30"/>
  <c r="R176" i="30"/>
  <c r="W176" i="30" s="1"/>
  <c r="Q176" i="30"/>
  <c r="P176" i="30"/>
  <c r="O176" i="30"/>
  <c r="N176" i="30"/>
  <c r="M176" i="30"/>
  <c r="L176" i="30"/>
  <c r="K176" i="30"/>
  <c r="J176" i="30"/>
  <c r="S175" i="30"/>
  <c r="R175" i="30"/>
  <c r="W175" i="30" s="1"/>
  <c r="Q175" i="30"/>
  <c r="P175" i="30"/>
  <c r="O175" i="30"/>
  <c r="N175" i="30"/>
  <c r="M175" i="30"/>
  <c r="L175" i="30"/>
  <c r="K175" i="30"/>
  <c r="J175" i="30"/>
  <c r="S174" i="30"/>
  <c r="R174" i="30"/>
  <c r="W174" i="30" s="1"/>
  <c r="X174" i="30" s="1"/>
  <c r="Q174" i="30"/>
  <c r="P174" i="30"/>
  <c r="O174" i="30"/>
  <c r="N174" i="30"/>
  <c r="M174" i="30"/>
  <c r="L174" i="30"/>
  <c r="K174" i="30"/>
  <c r="J174" i="30"/>
  <c r="F174" i="30"/>
  <c r="E174" i="30"/>
  <c r="G174" i="30" s="1"/>
  <c r="D174" i="30"/>
  <c r="S173" i="30"/>
  <c r="R173" i="30"/>
  <c r="W173" i="30" s="1"/>
  <c r="Q173" i="30"/>
  <c r="P173" i="30"/>
  <c r="O173" i="30"/>
  <c r="N173" i="30"/>
  <c r="M173" i="30"/>
  <c r="L173" i="30"/>
  <c r="K173" i="30"/>
  <c r="J173" i="30"/>
  <c r="S172" i="30"/>
  <c r="R172" i="30"/>
  <c r="W172" i="30" s="1"/>
  <c r="Q172" i="30"/>
  <c r="P172" i="30"/>
  <c r="O172" i="30"/>
  <c r="N172" i="30"/>
  <c r="M172" i="30"/>
  <c r="L172" i="30"/>
  <c r="K172" i="30"/>
  <c r="J172" i="30"/>
  <c r="S171" i="30"/>
  <c r="R171" i="30"/>
  <c r="W171" i="30" s="1"/>
  <c r="Q171" i="30"/>
  <c r="P171" i="30"/>
  <c r="O171" i="30"/>
  <c r="N171" i="30"/>
  <c r="M171" i="30"/>
  <c r="L171" i="30"/>
  <c r="K171" i="30"/>
  <c r="J171" i="30"/>
  <c r="S170" i="30"/>
  <c r="R170" i="30"/>
  <c r="W170" i="30" s="1"/>
  <c r="X170" i="30" s="1"/>
  <c r="Q170" i="30"/>
  <c r="P170" i="30"/>
  <c r="O170" i="30"/>
  <c r="N170" i="30"/>
  <c r="M170" i="30"/>
  <c r="L170" i="30"/>
  <c r="K170" i="30"/>
  <c r="J170" i="30"/>
  <c r="F170" i="30"/>
  <c r="E170" i="30"/>
  <c r="D170" i="30"/>
  <c r="G170" i="30" s="1"/>
  <c r="S169" i="30"/>
  <c r="R169" i="30"/>
  <c r="W169" i="30" s="1"/>
  <c r="Q169" i="30"/>
  <c r="P169" i="30"/>
  <c r="O169" i="30"/>
  <c r="N169" i="30"/>
  <c r="M169" i="30"/>
  <c r="L169" i="30"/>
  <c r="K169" i="30"/>
  <c r="J169" i="30"/>
  <c r="S168" i="30"/>
  <c r="R168" i="30"/>
  <c r="W168" i="30" s="1"/>
  <c r="Q168" i="30"/>
  <c r="P168" i="30"/>
  <c r="O168" i="30"/>
  <c r="N168" i="30"/>
  <c r="M168" i="30"/>
  <c r="L168" i="30"/>
  <c r="K168" i="30"/>
  <c r="J168" i="30"/>
  <c r="S167" i="30"/>
  <c r="R167" i="30"/>
  <c r="W167" i="30" s="1"/>
  <c r="Q167" i="30"/>
  <c r="P167" i="30"/>
  <c r="O167" i="30"/>
  <c r="N167" i="30"/>
  <c r="M167" i="30"/>
  <c r="L167" i="30"/>
  <c r="K167" i="30"/>
  <c r="J167" i="30"/>
  <c r="S166" i="30"/>
  <c r="R166" i="30"/>
  <c r="W166" i="30" s="1"/>
  <c r="Q166" i="30"/>
  <c r="P166" i="30"/>
  <c r="O166" i="30"/>
  <c r="N166" i="30"/>
  <c r="M166" i="30"/>
  <c r="L166" i="30"/>
  <c r="K166" i="30"/>
  <c r="J166" i="30"/>
  <c r="S165" i="30"/>
  <c r="R165" i="30"/>
  <c r="W165" i="30" s="1"/>
  <c r="X165" i="30" s="1"/>
  <c r="Q165" i="30"/>
  <c r="P165" i="30"/>
  <c r="O165" i="30"/>
  <c r="N165" i="30"/>
  <c r="M165" i="30"/>
  <c r="L165" i="30"/>
  <c r="K165" i="30"/>
  <c r="J165" i="30"/>
  <c r="F165" i="30"/>
  <c r="E165" i="30"/>
  <c r="D165" i="30"/>
  <c r="G165" i="30" s="1"/>
  <c r="S164" i="30"/>
  <c r="R164" i="30"/>
  <c r="W164" i="30" s="1"/>
  <c r="Q164" i="30"/>
  <c r="P164" i="30"/>
  <c r="O164" i="30"/>
  <c r="N164" i="30"/>
  <c r="M164" i="30"/>
  <c r="L164" i="30"/>
  <c r="K164" i="30"/>
  <c r="J164" i="30"/>
  <c r="S163" i="30"/>
  <c r="R163" i="30"/>
  <c r="W163" i="30" s="1"/>
  <c r="Q163" i="30"/>
  <c r="P163" i="30"/>
  <c r="O163" i="30"/>
  <c r="N163" i="30"/>
  <c r="M163" i="30"/>
  <c r="L163" i="30"/>
  <c r="K163" i="30"/>
  <c r="J163" i="30"/>
  <c r="S162" i="30"/>
  <c r="R162" i="30"/>
  <c r="W162" i="30" s="1"/>
  <c r="Q162" i="30"/>
  <c r="P162" i="30"/>
  <c r="O162" i="30"/>
  <c r="N162" i="30"/>
  <c r="M162" i="30"/>
  <c r="L162" i="30"/>
  <c r="K162" i="30"/>
  <c r="J162" i="30"/>
  <c r="S161" i="30"/>
  <c r="R161" i="30"/>
  <c r="W161" i="30" s="1"/>
  <c r="Q161" i="30"/>
  <c r="P161" i="30"/>
  <c r="O161" i="30"/>
  <c r="N161" i="30"/>
  <c r="M161" i="30"/>
  <c r="L161" i="30"/>
  <c r="K161" i="30"/>
  <c r="J161" i="30"/>
  <c r="S160" i="30"/>
  <c r="R160" i="30"/>
  <c r="W160" i="30" s="1"/>
  <c r="X160" i="30" s="1"/>
  <c r="Q160" i="30"/>
  <c r="P160" i="30"/>
  <c r="O160" i="30"/>
  <c r="N160" i="30"/>
  <c r="M160" i="30"/>
  <c r="L160" i="30"/>
  <c r="K160" i="30"/>
  <c r="J160" i="30"/>
  <c r="F160" i="30"/>
  <c r="E160" i="30"/>
  <c r="D160" i="30"/>
  <c r="G160" i="30" s="1"/>
  <c r="S159" i="30"/>
  <c r="R159" i="30"/>
  <c r="W159" i="30" s="1"/>
  <c r="Q159" i="30"/>
  <c r="P159" i="30"/>
  <c r="O159" i="30"/>
  <c r="N159" i="30"/>
  <c r="M159" i="30"/>
  <c r="L159" i="30"/>
  <c r="K159" i="30"/>
  <c r="J159" i="30"/>
  <c r="S158" i="30"/>
  <c r="R158" i="30"/>
  <c r="W158" i="30" s="1"/>
  <c r="Q158" i="30"/>
  <c r="P158" i="30"/>
  <c r="O158" i="30"/>
  <c r="N158" i="30"/>
  <c r="M158" i="30"/>
  <c r="L158" i="30"/>
  <c r="K158" i="30"/>
  <c r="J158" i="30"/>
  <c r="S157" i="30"/>
  <c r="R157" i="30"/>
  <c r="W157" i="30" s="1"/>
  <c r="Q157" i="30"/>
  <c r="P157" i="30"/>
  <c r="O157" i="30"/>
  <c r="N157" i="30"/>
  <c r="M157" i="30"/>
  <c r="L157" i="30"/>
  <c r="K157" i="30"/>
  <c r="J157" i="30"/>
  <c r="S156" i="30"/>
  <c r="R156" i="30"/>
  <c r="W156" i="30" s="1"/>
  <c r="X156" i="30" s="1"/>
  <c r="Q156" i="30"/>
  <c r="P156" i="30"/>
  <c r="O156" i="30"/>
  <c r="N156" i="30"/>
  <c r="M156" i="30"/>
  <c r="L156" i="30"/>
  <c r="K156" i="30"/>
  <c r="J156" i="30"/>
  <c r="F156" i="30"/>
  <c r="E156" i="30"/>
  <c r="G156" i="30" s="1"/>
  <c r="D156" i="30"/>
  <c r="S155" i="30"/>
  <c r="R155" i="30"/>
  <c r="W155" i="30" s="1"/>
  <c r="Q155" i="30"/>
  <c r="P155" i="30"/>
  <c r="O155" i="30"/>
  <c r="N155" i="30"/>
  <c r="M155" i="30"/>
  <c r="L155" i="30"/>
  <c r="K155" i="30"/>
  <c r="J155" i="30"/>
  <c r="S154" i="30"/>
  <c r="R154" i="30"/>
  <c r="W154" i="30" s="1"/>
  <c r="Q154" i="30"/>
  <c r="P154" i="30"/>
  <c r="O154" i="30"/>
  <c r="N154" i="30"/>
  <c r="M154" i="30"/>
  <c r="L154" i="30"/>
  <c r="K154" i="30"/>
  <c r="J154" i="30"/>
  <c r="S153" i="30"/>
  <c r="R153" i="30"/>
  <c r="W153" i="30" s="1"/>
  <c r="X153" i="30" s="1"/>
  <c r="Q153" i="30"/>
  <c r="P153" i="30"/>
  <c r="O153" i="30"/>
  <c r="N153" i="30"/>
  <c r="M153" i="30"/>
  <c r="L153" i="30"/>
  <c r="K153" i="30"/>
  <c r="J153" i="30"/>
  <c r="F153" i="30"/>
  <c r="E153" i="30"/>
  <c r="G153" i="30" s="1"/>
  <c r="D153" i="30"/>
  <c r="S152" i="30"/>
  <c r="R152" i="30"/>
  <c r="W152" i="30" s="1"/>
  <c r="Q152" i="30"/>
  <c r="P152" i="30"/>
  <c r="O152" i="30"/>
  <c r="N152" i="30"/>
  <c r="M152" i="30"/>
  <c r="L152" i="30"/>
  <c r="K152" i="30"/>
  <c r="J152" i="30"/>
  <c r="S151" i="30"/>
  <c r="R151" i="30"/>
  <c r="W151" i="30" s="1"/>
  <c r="Q151" i="30"/>
  <c r="P151" i="30"/>
  <c r="O151" i="30"/>
  <c r="N151" i="30"/>
  <c r="M151" i="30"/>
  <c r="L151" i="30"/>
  <c r="K151" i="30"/>
  <c r="J151" i="30"/>
  <c r="S150" i="30"/>
  <c r="R150" i="30"/>
  <c r="W150" i="30" s="1"/>
  <c r="Q150" i="30"/>
  <c r="P150" i="30"/>
  <c r="O150" i="30"/>
  <c r="N150" i="30"/>
  <c r="M150" i="30"/>
  <c r="L150" i="30"/>
  <c r="K150" i="30"/>
  <c r="J150" i="30"/>
  <c r="S149" i="30"/>
  <c r="R149" i="30"/>
  <c r="W149" i="30" s="1"/>
  <c r="X149" i="30" s="1"/>
  <c r="Q149" i="30"/>
  <c r="P149" i="30"/>
  <c r="O149" i="30"/>
  <c r="N149" i="30"/>
  <c r="M149" i="30"/>
  <c r="L149" i="30"/>
  <c r="K149" i="30"/>
  <c r="J149" i="30"/>
  <c r="F149" i="30"/>
  <c r="E149" i="30"/>
  <c r="D149" i="30"/>
  <c r="G149" i="30" s="1"/>
  <c r="S148" i="30"/>
  <c r="R148" i="30"/>
  <c r="W148" i="30" s="1"/>
  <c r="Q148" i="30"/>
  <c r="P148" i="30"/>
  <c r="O148" i="30"/>
  <c r="N148" i="30"/>
  <c r="M148" i="30"/>
  <c r="L148" i="30"/>
  <c r="K148" i="30"/>
  <c r="J148" i="30"/>
  <c r="S147" i="30"/>
  <c r="R147" i="30"/>
  <c r="W147" i="30" s="1"/>
  <c r="X147" i="30" s="1"/>
  <c r="Q147" i="30"/>
  <c r="P147" i="30"/>
  <c r="O147" i="30"/>
  <c r="N147" i="30"/>
  <c r="M147" i="30"/>
  <c r="L147" i="30"/>
  <c r="K147" i="30"/>
  <c r="J147" i="30"/>
  <c r="F147" i="30"/>
  <c r="E147" i="30"/>
  <c r="G147" i="30" s="1"/>
  <c r="D147" i="30"/>
  <c r="S146" i="30"/>
  <c r="R146" i="30"/>
  <c r="W146" i="30" s="1"/>
  <c r="Q146" i="30"/>
  <c r="P146" i="30"/>
  <c r="O146" i="30"/>
  <c r="N146" i="30"/>
  <c r="M146" i="30"/>
  <c r="L146" i="30"/>
  <c r="K146" i="30"/>
  <c r="J146" i="30"/>
  <c r="S145" i="30"/>
  <c r="R145" i="30"/>
  <c r="W145" i="30" s="1"/>
  <c r="Q145" i="30"/>
  <c r="P145" i="30"/>
  <c r="O145" i="30"/>
  <c r="N145" i="30"/>
  <c r="M145" i="30"/>
  <c r="L145" i="30"/>
  <c r="K145" i="30"/>
  <c r="J145" i="30"/>
  <c r="S144" i="30"/>
  <c r="R144" i="30"/>
  <c r="W144" i="30" s="1"/>
  <c r="X144" i="30" s="1"/>
  <c r="Q144" i="30"/>
  <c r="P144" i="30"/>
  <c r="O144" i="30"/>
  <c r="N144" i="30"/>
  <c r="M144" i="30"/>
  <c r="L144" i="30"/>
  <c r="K144" i="30"/>
  <c r="J144" i="30"/>
  <c r="F144" i="30"/>
  <c r="E144" i="30"/>
  <c r="G144" i="30" s="1"/>
  <c r="D144" i="30"/>
  <c r="S143" i="30"/>
  <c r="R143" i="30"/>
  <c r="W143" i="30" s="1"/>
  <c r="Q143" i="30"/>
  <c r="P143" i="30"/>
  <c r="O143" i="30"/>
  <c r="N143" i="30"/>
  <c r="M143" i="30"/>
  <c r="L143" i="30"/>
  <c r="K143" i="30"/>
  <c r="J143" i="30"/>
  <c r="S142" i="30"/>
  <c r="R142" i="30"/>
  <c r="W142" i="30" s="1"/>
  <c r="Q142" i="30"/>
  <c r="P142" i="30"/>
  <c r="O142" i="30"/>
  <c r="N142" i="30"/>
  <c r="M142" i="30"/>
  <c r="L142" i="30"/>
  <c r="K142" i="30"/>
  <c r="J142" i="30"/>
  <c r="S141" i="30"/>
  <c r="R141" i="30"/>
  <c r="W141" i="30" s="1"/>
  <c r="X141" i="30" s="1"/>
  <c r="Q141" i="30"/>
  <c r="P141" i="30"/>
  <c r="O141" i="30"/>
  <c r="N141" i="30"/>
  <c r="M141" i="30"/>
  <c r="L141" i="30"/>
  <c r="K141" i="30"/>
  <c r="J141" i="30"/>
  <c r="F141" i="30"/>
  <c r="E141" i="30"/>
  <c r="G141" i="30" s="1"/>
  <c r="D141" i="30"/>
  <c r="S140" i="30"/>
  <c r="R140" i="30"/>
  <c r="W140" i="30" s="1"/>
  <c r="Q140" i="30"/>
  <c r="P140" i="30"/>
  <c r="O140" i="30"/>
  <c r="N140" i="30"/>
  <c r="M140" i="30"/>
  <c r="L140" i="30"/>
  <c r="K140" i="30"/>
  <c r="J140" i="30"/>
  <c r="S139" i="30"/>
  <c r="R139" i="30"/>
  <c r="W139" i="30" s="1"/>
  <c r="Q139" i="30"/>
  <c r="P139" i="30"/>
  <c r="O139" i="30"/>
  <c r="N139" i="30"/>
  <c r="M139" i="30"/>
  <c r="L139" i="30"/>
  <c r="K139" i="30"/>
  <c r="J139" i="30"/>
  <c r="S138" i="30"/>
  <c r="R138" i="30"/>
  <c r="W138" i="30" s="1"/>
  <c r="X138" i="30" s="1"/>
  <c r="Q138" i="30"/>
  <c r="P138" i="30"/>
  <c r="O138" i="30"/>
  <c r="N138" i="30"/>
  <c r="M138" i="30"/>
  <c r="L138" i="30"/>
  <c r="K138" i="30"/>
  <c r="J138" i="30"/>
  <c r="F138" i="30"/>
  <c r="E138" i="30"/>
  <c r="G138" i="30" s="1"/>
  <c r="D138" i="30"/>
  <c r="S137" i="30"/>
  <c r="R137" i="30"/>
  <c r="W137" i="30" s="1"/>
  <c r="Q137" i="30"/>
  <c r="P137" i="30"/>
  <c r="O137" i="30"/>
  <c r="N137" i="30"/>
  <c r="M137" i="30"/>
  <c r="L137" i="30"/>
  <c r="K137" i="30"/>
  <c r="J137" i="30"/>
  <c r="S136" i="30"/>
  <c r="R136" i="30"/>
  <c r="W136" i="30" s="1"/>
  <c r="Q136" i="30"/>
  <c r="P136" i="30"/>
  <c r="O136" i="30"/>
  <c r="N136" i="30"/>
  <c r="M136" i="30"/>
  <c r="L136" i="30"/>
  <c r="K136" i="30"/>
  <c r="J136" i="30"/>
  <c r="S135" i="30"/>
  <c r="R135" i="30"/>
  <c r="W135" i="30" s="1"/>
  <c r="Q135" i="30"/>
  <c r="P135" i="30"/>
  <c r="O135" i="30"/>
  <c r="N135" i="30"/>
  <c r="M135" i="30"/>
  <c r="L135" i="30"/>
  <c r="K135" i="30"/>
  <c r="J135" i="30"/>
  <c r="S134" i="30"/>
  <c r="R134" i="30"/>
  <c r="W134" i="30" s="1"/>
  <c r="X134" i="30" s="1"/>
  <c r="Q134" i="30"/>
  <c r="P134" i="30"/>
  <c r="O134" i="30"/>
  <c r="N134" i="30"/>
  <c r="M134" i="30"/>
  <c r="L134" i="30"/>
  <c r="K134" i="30"/>
  <c r="J134" i="30"/>
  <c r="F134" i="30"/>
  <c r="E134" i="30"/>
  <c r="D134" i="30"/>
  <c r="G134" i="30" s="1"/>
  <c r="S133" i="30"/>
  <c r="R133" i="30"/>
  <c r="W133" i="30" s="1"/>
  <c r="Q133" i="30"/>
  <c r="P133" i="30"/>
  <c r="O133" i="30"/>
  <c r="N133" i="30"/>
  <c r="M133" i="30"/>
  <c r="L133" i="30"/>
  <c r="K133" i="30"/>
  <c r="J133" i="30"/>
  <c r="S132" i="30"/>
  <c r="R132" i="30"/>
  <c r="W132" i="30" s="1"/>
  <c r="Q132" i="30"/>
  <c r="P132" i="30"/>
  <c r="O132" i="30"/>
  <c r="N132" i="30"/>
  <c r="M132" i="30"/>
  <c r="L132" i="30"/>
  <c r="K132" i="30"/>
  <c r="J132" i="30"/>
  <c r="S131" i="30"/>
  <c r="R131" i="30"/>
  <c r="W131" i="30" s="1"/>
  <c r="Q131" i="30"/>
  <c r="P131" i="30"/>
  <c r="O131" i="30"/>
  <c r="N131" i="30"/>
  <c r="M131" i="30"/>
  <c r="L131" i="30"/>
  <c r="K131" i="30"/>
  <c r="J131" i="30"/>
  <c r="S130" i="30"/>
  <c r="R130" i="30"/>
  <c r="W130" i="30" s="1"/>
  <c r="Q130" i="30"/>
  <c r="P130" i="30"/>
  <c r="O130" i="30"/>
  <c r="N130" i="30"/>
  <c r="M130" i="30"/>
  <c r="L130" i="30"/>
  <c r="K130" i="30"/>
  <c r="J130" i="30"/>
  <c r="S129" i="30"/>
  <c r="R129" i="30"/>
  <c r="W129" i="30" s="1"/>
  <c r="X129" i="30" s="1"/>
  <c r="Q129" i="30"/>
  <c r="P129" i="30"/>
  <c r="O129" i="30"/>
  <c r="N129" i="30"/>
  <c r="M129" i="30"/>
  <c r="L129" i="30"/>
  <c r="K129" i="30"/>
  <c r="J129" i="30"/>
  <c r="F129" i="30"/>
  <c r="E129" i="30"/>
  <c r="D129" i="30"/>
  <c r="G129" i="30" s="1"/>
  <c r="S128" i="30"/>
  <c r="R128" i="30"/>
  <c r="W128" i="30" s="1"/>
  <c r="Q128" i="30"/>
  <c r="P128" i="30"/>
  <c r="O128" i="30"/>
  <c r="N128" i="30"/>
  <c r="M128" i="30"/>
  <c r="L128" i="30"/>
  <c r="K128" i="30"/>
  <c r="J128" i="30"/>
  <c r="S127" i="30"/>
  <c r="R127" i="30"/>
  <c r="W127" i="30" s="1"/>
  <c r="Q127" i="30"/>
  <c r="P127" i="30"/>
  <c r="O127" i="30"/>
  <c r="N127" i="30"/>
  <c r="M127" i="30"/>
  <c r="L127" i="30"/>
  <c r="K127" i="30"/>
  <c r="J127" i="30"/>
  <c r="S126" i="30"/>
  <c r="R126" i="30"/>
  <c r="W126" i="30" s="1"/>
  <c r="X126" i="30" s="1"/>
  <c r="Q126" i="30"/>
  <c r="P126" i="30"/>
  <c r="O126" i="30"/>
  <c r="N126" i="30"/>
  <c r="M126" i="30"/>
  <c r="L126" i="30"/>
  <c r="K126" i="30"/>
  <c r="J126" i="30"/>
  <c r="F126" i="30"/>
  <c r="E126" i="30"/>
  <c r="D126" i="30"/>
  <c r="G126" i="30" s="1"/>
  <c r="S125" i="30"/>
  <c r="R125" i="30"/>
  <c r="W125" i="30" s="1"/>
  <c r="Q125" i="30"/>
  <c r="P125" i="30"/>
  <c r="O125" i="30"/>
  <c r="N125" i="30"/>
  <c r="M125" i="30"/>
  <c r="L125" i="30"/>
  <c r="K125" i="30"/>
  <c r="J125" i="30"/>
  <c r="S124" i="30"/>
  <c r="R124" i="30"/>
  <c r="W124" i="30" s="1"/>
  <c r="Q124" i="30"/>
  <c r="P124" i="30"/>
  <c r="O124" i="30"/>
  <c r="N124" i="30"/>
  <c r="M124" i="30"/>
  <c r="L124" i="30"/>
  <c r="K124" i="30"/>
  <c r="J124" i="30"/>
  <c r="S123" i="30"/>
  <c r="R123" i="30"/>
  <c r="W123" i="30" s="1"/>
  <c r="Q123" i="30"/>
  <c r="P123" i="30"/>
  <c r="O123" i="30"/>
  <c r="N123" i="30"/>
  <c r="M123" i="30"/>
  <c r="L123" i="30"/>
  <c r="K123" i="30"/>
  <c r="J123" i="30"/>
  <c r="S122" i="30"/>
  <c r="R122" i="30"/>
  <c r="W122" i="30" s="1"/>
  <c r="X122" i="30" s="1"/>
  <c r="Q122" i="30"/>
  <c r="P122" i="30"/>
  <c r="O122" i="30"/>
  <c r="N122" i="30"/>
  <c r="M122" i="30"/>
  <c r="L122" i="30"/>
  <c r="K122" i="30"/>
  <c r="J122" i="30"/>
  <c r="F122" i="30"/>
  <c r="E122" i="30"/>
  <c r="G122" i="30" s="1"/>
  <c r="D122" i="30"/>
  <c r="S121" i="30"/>
  <c r="R121" i="30"/>
  <c r="W121" i="30" s="1"/>
  <c r="Q121" i="30"/>
  <c r="P121" i="30"/>
  <c r="O121" i="30"/>
  <c r="N121" i="30"/>
  <c r="M121" i="30"/>
  <c r="L121" i="30"/>
  <c r="K121" i="30"/>
  <c r="J121" i="30"/>
  <c r="S120" i="30"/>
  <c r="R120" i="30"/>
  <c r="W120" i="30" s="1"/>
  <c r="Q120" i="30"/>
  <c r="P120" i="30"/>
  <c r="O120" i="30"/>
  <c r="N120" i="30"/>
  <c r="M120" i="30"/>
  <c r="L120" i="30"/>
  <c r="K120" i="30"/>
  <c r="J120" i="30"/>
  <c r="S119" i="30"/>
  <c r="R119" i="30"/>
  <c r="W119" i="30" s="1"/>
  <c r="X119" i="30" s="1"/>
  <c r="Q119" i="30"/>
  <c r="P119" i="30"/>
  <c r="O119" i="30"/>
  <c r="N119" i="30"/>
  <c r="M119" i="30"/>
  <c r="L119" i="30"/>
  <c r="K119" i="30"/>
  <c r="J119" i="30"/>
  <c r="F119" i="30"/>
  <c r="E119" i="30"/>
  <c r="G119" i="30" s="1"/>
  <c r="D119" i="30"/>
  <c r="S118" i="30"/>
  <c r="R118" i="30"/>
  <c r="W118" i="30" s="1"/>
  <c r="X118" i="30" s="1"/>
  <c r="Q118" i="30"/>
  <c r="P118" i="30"/>
  <c r="O118" i="30"/>
  <c r="N118" i="30"/>
  <c r="M118" i="30"/>
  <c r="L118" i="30"/>
  <c r="K118" i="30"/>
  <c r="J118" i="30"/>
  <c r="F118" i="30"/>
  <c r="E118" i="30"/>
  <c r="G118" i="30" s="1"/>
  <c r="D118" i="30"/>
  <c r="S117" i="30"/>
  <c r="R117" i="30"/>
  <c r="W117" i="30" s="1"/>
  <c r="Q117" i="30"/>
  <c r="P117" i="30"/>
  <c r="O117" i="30"/>
  <c r="N117" i="30"/>
  <c r="M117" i="30"/>
  <c r="L117" i="30"/>
  <c r="K117" i="30"/>
  <c r="J117" i="30"/>
  <c r="S116" i="30"/>
  <c r="R116" i="30"/>
  <c r="W116" i="30" s="1"/>
  <c r="Q116" i="30"/>
  <c r="P116" i="30"/>
  <c r="O116" i="30"/>
  <c r="N116" i="30"/>
  <c r="M116" i="30"/>
  <c r="L116" i="30"/>
  <c r="K116" i="30"/>
  <c r="J116" i="30"/>
  <c r="S115" i="30"/>
  <c r="R115" i="30"/>
  <c r="W115" i="30" s="1"/>
  <c r="Q115" i="30"/>
  <c r="P115" i="30"/>
  <c r="O115" i="30"/>
  <c r="N115" i="30"/>
  <c r="M115" i="30"/>
  <c r="L115" i="30"/>
  <c r="K115" i="30"/>
  <c r="J115" i="30"/>
  <c r="S114" i="30"/>
  <c r="R114" i="30"/>
  <c r="W114" i="30" s="1"/>
  <c r="X114" i="30" s="1"/>
  <c r="Q114" i="30"/>
  <c r="P114" i="30"/>
  <c r="O114" i="30"/>
  <c r="N114" i="30"/>
  <c r="M114" i="30"/>
  <c r="L114" i="30"/>
  <c r="K114" i="30"/>
  <c r="J114" i="30"/>
  <c r="F114" i="30"/>
  <c r="E114" i="30"/>
  <c r="D114" i="30"/>
  <c r="G114" i="30" s="1"/>
  <c r="S113" i="30"/>
  <c r="R113" i="30"/>
  <c r="W113" i="30" s="1"/>
  <c r="Q113" i="30"/>
  <c r="P113" i="30"/>
  <c r="O113" i="30"/>
  <c r="N113" i="30"/>
  <c r="M113" i="30"/>
  <c r="L113" i="30"/>
  <c r="K113" i="30"/>
  <c r="J113" i="30"/>
  <c r="S112" i="30"/>
  <c r="R112" i="30"/>
  <c r="W112" i="30" s="1"/>
  <c r="Q112" i="30"/>
  <c r="P112" i="30"/>
  <c r="O112" i="30"/>
  <c r="N112" i="30"/>
  <c r="M112" i="30"/>
  <c r="L112" i="30"/>
  <c r="K112" i="30"/>
  <c r="J112" i="30"/>
  <c r="S111" i="30"/>
  <c r="R111" i="30"/>
  <c r="W111" i="30" s="1"/>
  <c r="X111" i="30" s="1"/>
  <c r="Q111" i="30"/>
  <c r="P111" i="30"/>
  <c r="O111" i="30"/>
  <c r="N111" i="30"/>
  <c r="M111" i="30"/>
  <c r="L111" i="30"/>
  <c r="K111" i="30"/>
  <c r="J111" i="30"/>
  <c r="F111" i="30"/>
  <c r="E111" i="30"/>
  <c r="D111" i="30"/>
  <c r="G111" i="30" s="1"/>
  <c r="S110" i="30"/>
  <c r="R110" i="30"/>
  <c r="W110" i="30" s="1"/>
  <c r="Q110" i="30"/>
  <c r="P110" i="30"/>
  <c r="O110" i="30"/>
  <c r="N110" i="30"/>
  <c r="M110" i="30"/>
  <c r="L110" i="30"/>
  <c r="K110" i="30"/>
  <c r="J110" i="30"/>
  <c r="S109" i="30"/>
  <c r="R109" i="30"/>
  <c r="W109" i="30" s="1"/>
  <c r="Q109" i="30"/>
  <c r="P109" i="30"/>
  <c r="O109" i="30"/>
  <c r="N109" i="30"/>
  <c r="M109" i="30"/>
  <c r="L109" i="30"/>
  <c r="K109" i="30"/>
  <c r="J109" i="30"/>
  <c r="S108" i="30"/>
  <c r="R108" i="30"/>
  <c r="W108" i="30" s="1"/>
  <c r="Q108" i="30"/>
  <c r="P108" i="30"/>
  <c r="O108" i="30"/>
  <c r="N108" i="30"/>
  <c r="M108" i="30"/>
  <c r="L108" i="30"/>
  <c r="K108" i="30"/>
  <c r="J108" i="30"/>
  <c r="S107" i="30"/>
  <c r="R107" i="30"/>
  <c r="W107" i="30" s="1"/>
  <c r="Q107" i="30"/>
  <c r="P107" i="30"/>
  <c r="O107" i="30"/>
  <c r="N107" i="30"/>
  <c r="M107" i="30"/>
  <c r="L107" i="30"/>
  <c r="K107" i="30"/>
  <c r="J107" i="30"/>
  <c r="S106" i="30"/>
  <c r="R106" i="30"/>
  <c r="W106" i="30" s="1"/>
  <c r="Q106" i="30"/>
  <c r="P106" i="30"/>
  <c r="O106" i="30"/>
  <c r="N106" i="30"/>
  <c r="M106" i="30"/>
  <c r="L106" i="30"/>
  <c r="K106" i="30"/>
  <c r="J106" i="30"/>
  <c r="S105" i="30"/>
  <c r="R105" i="30"/>
  <c r="W105" i="30" s="1"/>
  <c r="X105" i="30" s="1"/>
  <c r="Q105" i="30"/>
  <c r="P105" i="30"/>
  <c r="O105" i="30"/>
  <c r="N105" i="30"/>
  <c r="M105" i="30"/>
  <c r="L105" i="30"/>
  <c r="K105" i="30"/>
  <c r="J105" i="30"/>
  <c r="F105" i="30"/>
  <c r="E105" i="30"/>
  <c r="G105" i="30" s="1"/>
  <c r="D105" i="30"/>
  <c r="S104" i="30"/>
  <c r="R104" i="30"/>
  <c r="W104" i="30" s="1"/>
  <c r="Q104" i="30"/>
  <c r="P104" i="30"/>
  <c r="O104" i="30"/>
  <c r="N104" i="30"/>
  <c r="M104" i="30"/>
  <c r="L104" i="30"/>
  <c r="K104" i="30"/>
  <c r="J104" i="30"/>
  <c r="S103" i="30"/>
  <c r="R103" i="30"/>
  <c r="W103" i="30" s="1"/>
  <c r="Q103" i="30"/>
  <c r="P103" i="30"/>
  <c r="O103" i="30"/>
  <c r="N103" i="30"/>
  <c r="M103" i="30"/>
  <c r="L103" i="30"/>
  <c r="K103" i="30"/>
  <c r="J103" i="30"/>
  <c r="S102" i="30"/>
  <c r="R102" i="30"/>
  <c r="W102" i="30" s="1"/>
  <c r="X102" i="30" s="1"/>
  <c r="Q102" i="30"/>
  <c r="P102" i="30"/>
  <c r="O102" i="30"/>
  <c r="N102" i="30"/>
  <c r="M102" i="30"/>
  <c r="L102" i="30"/>
  <c r="K102" i="30"/>
  <c r="J102" i="30"/>
  <c r="F102" i="30"/>
  <c r="E102" i="30"/>
  <c r="G102" i="30" s="1"/>
  <c r="D102" i="30"/>
  <c r="S101" i="30"/>
  <c r="R101" i="30"/>
  <c r="W101" i="30" s="1"/>
  <c r="Q101" i="30"/>
  <c r="P101" i="30"/>
  <c r="O101" i="30"/>
  <c r="N101" i="30"/>
  <c r="M101" i="30"/>
  <c r="L101" i="30"/>
  <c r="K101" i="30"/>
  <c r="J101" i="30"/>
  <c r="S100" i="30"/>
  <c r="R100" i="30"/>
  <c r="W100" i="30" s="1"/>
  <c r="Q100" i="30"/>
  <c r="P100" i="30"/>
  <c r="O100" i="30"/>
  <c r="N100" i="30"/>
  <c r="M100" i="30"/>
  <c r="L100" i="30"/>
  <c r="K100" i="30"/>
  <c r="J100" i="30"/>
  <c r="S99" i="30"/>
  <c r="R99" i="30"/>
  <c r="W99" i="30" s="1"/>
  <c r="X99" i="30" s="1"/>
  <c r="Q99" i="30"/>
  <c r="P99" i="30"/>
  <c r="O99" i="30"/>
  <c r="N99" i="30"/>
  <c r="M99" i="30"/>
  <c r="L99" i="30"/>
  <c r="K99" i="30"/>
  <c r="J99" i="30"/>
  <c r="F99" i="30"/>
  <c r="E99" i="30"/>
  <c r="G99" i="30" s="1"/>
  <c r="D99" i="30"/>
  <c r="S98" i="30"/>
  <c r="R98" i="30"/>
  <c r="W98" i="30" s="1"/>
  <c r="Q98" i="30"/>
  <c r="P98" i="30"/>
  <c r="O98" i="30"/>
  <c r="N98" i="30"/>
  <c r="M98" i="30"/>
  <c r="L98" i="30"/>
  <c r="K98" i="30"/>
  <c r="J98" i="30"/>
  <c r="S97" i="30"/>
  <c r="R97" i="30"/>
  <c r="W97" i="30" s="1"/>
  <c r="Q97" i="30"/>
  <c r="P97" i="30"/>
  <c r="O97" i="30"/>
  <c r="N97" i="30"/>
  <c r="M97" i="30"/>
  <c r="L97" i="30"/>
  <c r="K97" i="30"/>
  <c r="J97" i="30"/>
  <c r="S96" i="30"/>
  <c r="R96" i="30"/>
  <c r="W96" i="30" s="1"/>
  <c r="Q96" i="30"/>
  <c r="P96" i="30"/>
  <c r="O96" i="30"/>
  <c r="N96" i="30"/>
  <c r="M96" i="30"/>
  <c r="L96" i="30"/>
  <c r="K96" i="30"/>
  <c r="J96" i="30"/>
  <c r="S95" i="30"/>
  <c r="R95" i="30"/>
  <c r="W95" i="30" s="1"/>
  <c r="Q95" i="30"/>
  <c r="P95" i="30"/>
  <c r="O95" i="30"/>
  <c r="N95" i="30"/>
  <c r="M95" i="30"/>
  <c r="L95" i="30"/>
  <c r="K95" i="30"/>
  <c r="J95" i="30"/>
  <c r="S94" i="30"/>
  <c r="R94" i="30"/>
  <c r="W94" i="30" s="1"/>
  <c r="X94" i="30" s="1"/>
  <c r="Q94" i="30"/>
  <c r="P94" i="30"/>
  <c r="O94" i="30"/>
  <c r="N94" i="30"/>
  <c r="M94" i="30"/>
  <c r="L94" i="30"/>
  <c r="K94" i="30"/>
  <c r="J94" i="30"/>
  <c r="F94" i="30"/>
  <c r="E94" i="30"/>
  <c r="G94" i="30" s="1"/>
  <c r="D94" i="30"/>
  <c r="S93" i="30"/>
  <c r="R93" i="30"/>
  <c r="W93" i="30" s="1"/>
  <c r="Q93" i="30"/>
  <c r="P93" i="30"/>
  <c r="O93" i="30"/>
  <c r="N93" i="30"/>
  <c r="M93" i="30"/>
  <c r="L93" i="30"/>
  <c r="K93" i="30"/>
  <c r="J93" i="30"/>
  <c r="S92" i="30"/>
  <c r="R92" i="30"/>
  <c r="W92" i="30" s="1"/>
  <c r="Q92" i="30"/>
  <c r="P92" i="30"/>
  <c r="O92" i="30"/>
  <c r="N92" i="30"/>
  <c r="M92" i="30"/>
  <c r="L92" i="30"/>
  <c r="K92" i="30"/>
  <c r="J92" i="30"/>
  <c r="S91" i="30"/>
  <c r="R91" i="30"/>
  <c r="W91" i="30" s="1"/>
  <c r="Q91" i="30"/>
  <c r="P91" i="30"/>
  <c r="O91" i="30"/>
  <c r="N91" i="30"/>
  <c r="M91" i="30"/>
  <c r="L91" i="30"/>
  <c r="K91" i="30"/>
  <c r="J91" i="30"/>
  <c r="S90" i="30"/>
  <c r="R90" i="30"/>
  <c r="W90" i="30" s="1"/>
  <c r="X90" i="30" s="1"/>
  <c r="Q90" i="30"/>
  <c r="P90" i="30"/>
  <c r="O90" i="30"/>
  <c r="N90" i="30"/>
  <c r="M90" i="30"/>
  <c r="L90" i="30"/>
  <c r="K90" i="30"/>
  <c r="J90" i="30"/>
  <c r="F90" i="30"/>
  <c r="E90" i="30"/>
  <c r="D90" i="30"/>
  <c r="G90" i="30" s="1"/>
  <c r="X89" i="30"/>
  <c r="S89" i="30"/>
  <c r="R89" i="30"/>
  <c r="Q89" i="30"/>
  <c r="P89" i="30"/>
  <c r="O89" i="30"/>
  <c r="M89" i="30"/>
  <c r="L89" i="30"/>
  <c r="K89" i="30"/>
  <c r="J89" i="30"/>
  <c r="F89" i="30"/>
  <c r="E89" i="30"/>
  <c r="D89" i="30"/>
  <c r="G89" i="30" s="1"/>
  <c r="S88" i="30"/>
  <c r="R88" i="30"/>
  <c r="W88" i="30" s="1"/>
  <c r="Q88" i="30"/>
  <c r="P88" i="30"/>
  <c r="O88" i="30"/>
  <c r="N88" i="30"/>
  <c r="M88" i="30"/>
  <c r="L88" i="30"/>
  <c r="K88" i="30"/>
  <c r="J88" i="30"/>
  <c r="S87" i="30"/>
  <c r="R87" i="30"/>
  <c r="W87" i="30" s="1"/>
  <c r="Q87" i="30"/>
  <c r="P87" i="30"/>
  <c r="O87" i="30"/>
  <c r="N87" i="30"/>
  <c r="M87" i="30"/>
  <c r="L87" i="30"/>
  <c r="K87" i="30"/>
  <c r="J87" i="30"/>
  <c r="S86" i="30"/>
  <c r="R86" i="30"/>
  <c r="W86" i="30" s="1"/>
  <c r="Q86" i="30"/>
  <c r="P86" i="30"/>
  <c r="O86" i="30"/>
  <c r="N86" i="30"/>
  <c r="M86" i="30"/>
  <c r="L86" i="30"/>
  <c r="K86" i="30"/>
  <c r="J86" i="30"/>
  <c r="S85" i="30"/>
  <c r="R85" i="30"/>
  <c r="W85" i="30" s="1"/>
  <c r="Q85" i="30"/>
  <c r="P85" i="30"/>
  <c r="O85" i="30"/>
  <c r="N85" i="30"/>
  <c r="M85" i="30"/>
  <c r="L85" i="30"/>
  <c r="K85" i="30"/>
  <c r="J85" i="30"/>
  <c r="S84" i="30"/>
  <c r="R84" i="30"/>
  <c r="W84" i="30" s="1"/>
  <c r="Q84" i="30"/>
  <c r="P84" i="30"/>
  <c r="O84" i="30"/>
  <c r="N84" i="30"/>
  <c r="M84" i="30"/>
  <c r="L84" i="30"/>
  <c r="K84" i="30"/>
  <c r="J84" i="30"/>
  <c r="S83" i="30"/>
  <c r="R83" i="30"/>
  <c r="W83" i="30" s="1"/>
  <c r="Q83" i="30"/>
  <c r="P83" i="30"/>
  <c r="O83" i="30"/>
  <c r="N83" i="30"/>
  <c r="M83" i="30"/>
  <c r="L83" i="30"/>
  <c r="K83" i="30"/>
  <c r="J83" i="30"/>
  <c r="S82" i="30"/>
  <c r="R82" i="30"/>
  <c r="W82" i="30" s="1"/>
  <c r="Q82" i="30"/>
  <c r="P82" i="30"/>
  <c r="O82" i="30"/>
  <c r="N82" i="30"/>
  <c r="M82" i="30"/>
  <c r="L82" i="30"/>
  <c r="K82" i="30"/>
  <c r="J82" i="30"/>
  <c r="S81" i="30"/>
  <c r="R81" i="30"/>
  <c r="W81" i="30" s="1"/>
  <c r="Q81" i="30"/>
  <c r="P81" i="30"/>
  <c r="O81" i="30"/>
  <c r="N81" i="30"/>
  <c r="M81" i="30"/>
  <c r="L81" i="30"/>
  <c r="K81" i="30"/>
  <c r="J81" i="30"/>
  <c r="S80" i="30"/>
  <c r="R80" i="30"/>
  <c r="W80" i="30" s="1"/>
  <c r="X80" i="30" s="1"/>
  <c r="Q80" i="30"/>
  <c r="P80" i="30"/>
  <c r="O80" i="30"/>
  <c r="N80" i="30"/>
  <c r="M80" i="30"/>
  <c r="L80" i="30"/>
  <c r="K80" i="30"/>
  <c r="J80" i="30"/>
  <c r="F80" i="30"/>
  <c r="E80" i="30"/>
  <c r="D80" i="30"/>
  <c r="G80" i="30" s="1"/>
  <c r="S79" i="30"/>
  <c r="R79" i="30"/>
  <c r="W79" i="30" s="1"/>
  <c r="Q79" i="30"/>
  <c r="P79" i="30"/>
  <c r="O79" i="30"/>
  <c r="N79" i="30"/>
  <c r="M79" i="30"/>
  <c r="L79" i="30"/>
  <c r="K79" i="30"/>
  <c r="J79" i="30"/>
  <c r="S78" i="30"/>
  <c r="R78" i="30"/>
  <c r="W78" i="30" s="1"/>
  <c r="Q78" i="30"/>
  <c r="P78" i="30"/>
  <c r="O78" i="30"/>
  <c r="N78" i="30"/>
  <c r="M78" i="30"/>
  <c r="L78" i="30"/>
  <c r="K78" i="30"/>
  <c r="J78" i="30"/>
  <c r="S77" i="30"/>
  <c r="R77" i="30"/>
  <c r="W77" i="30" s="1"/>
  <c r="Q77" i="30"/>
  <c r="P77" i="30"/>
  <c r="O77" i="30"/>
  <c r="N77" i="30"/>
  <c r="M77" i="30"/>
  <c r="L77" i="30"/>
  <c r="K77" i="30"/>
  <c r="J77" i="30"/>
  <c r="S76" i="30"/>
  <c r="R76" i="30"/>
  <c r="W76" i="30" s="1"/>
  <c r="Q76" i="30"/>
  <c r="P76" i="30"/>
  <c r="O76" i="30"/>
  <c r="N76" i="30"/>
  <c r="M76" i="30"/>
  <c r="L76" i="30"/>
  <c r="K76" i="30"/>
  <c r="J76" i="30"/>
  <c r="S75" i="30"/>
  <c r="R75" i="30"/>
  <c r="W75" i="30" s="1"/>
  <c r="X75" i="30" s="1"/>
  <c r="Q75" i="30"/>
  <c r="P75" i="30"/>
  <c r="O75" i="30"/>
  <c r="N75" i="30"/>
  <c r="M75" i="30"/>
  <c r="L75" i="30"/>
  <c r="K75" i="30"/>
  <c r="J75" i="30"/>
  <c r="F75" i="30"/>
  <c r="E75" i="30"/>
  <c r="D75" i="30"/>
  <c r="G75" i="30" s="1"/>
  <c r="S74" i="30"/>
  <c r="R74" i="30"/>
  <c r="W74" i="30" s="1"/>
  <c r="Q74" i="30"/>
  <c r="P74" i="30"/>
  <c r="O74" i="30"/>
  <c r="N74" i="30"/>
  <c r="M74" i="30"/>
  <c r="L74" i="30"/>
  <c r="K74" i="30"/>
  <c r="J74" i="30"/>
  <c r="S73" i="30"/>
  <c r="R73" i="30"/>
  <c r="W73" i="30" s="1"/>
  <c r="Q73" i="30"/>
  <c r="P73" i="30"/>
  <c r="O73" i="30"/>
  <c r="N73" i="30"/>
  <c r="M73" i="30"/>
  <c r="L73" i="30"/>
  <c r="K73" i="30"/>
  <c r="J73" i="30"/>
  <c r="S72" i="30"/>
  <c r="R72" i="30"/>
  <c r="W72" i="30" s="1"/>
  <c r="Q72" i="30"/>
  <c r="P72" i="30"/>
  <c r="O72" i="30"/>
  <c r="N72" i="30"/>
  <c r="M72" i="30"/>
  <c r="L72" i="30"/>
  <c r="K72" i="30"/>
  <c r="J72" i="30"/>
  <c r="S71" i="30"/>
  <c r="R71" i="30"/>
  <c r="W71" i="30" s="1"/>
  <c r="X71" i="30" s="1"/>
  <c r="Q71" i="30"/>
  <c r="P71" i="30"/>
  <c r="O71" i="30"/>
  <c r="N71" i="30"/>
  <c r="M71" i="30"/>
  <c r="L71" i="30"/>
  <c r="K71" i="30"/>
  <c r="J71" i="30"/>
  <c r="F71" i="30"/>
  <c r="E71" i="30"/>
  <c r="G71" i="30" s="1"/>
  <c r="D71" i="30"/>
  <c r="S70" i="30"/>
  <c r="R70" i="30"/>
  <c r="W70" i="30" s="1"/>
  <c r="Q70" i="30"/>
  <c r="P70" i="30"/>
  <c r="O70" i="30"/>
  <c r="N70" i="30"/>
  <c r="M70" i="30"/>
  <c r="L70" i="30"/>
  <c r="K70" i="30"/>
  <c r="J70" i="30"/>
  <c r="S69" i="30"/>
  <c r="R69" i="30"/>
  <c r="W69" i="30" s="1"/>
  <c r="Q69" i="30"/>
  <c r="P69" i="30"/>
  <c r="O69" i="30"/>
  <c r="N69" i="30"/>
  <c r="M69" i="30"/>
  <c r="L69" i="30"/>
  <c r="K69" i="30"/>
  <c r="J69" i="30"/>
  <c r="S68" i="30"/>
  <c r="R68" i="30"/>
  <c r="W68" i="30" s="1"/>
  <c r="Q68" i="30"/>
  <c r="P68" i="30"/>
  <c r="O68" i="30"/>
  <c r="N68" i="30"/>
  <c r="M68" i="30"/>
  <c r="L68" i="30"/>
  <c r="K68" i="30"/>
  <c r="J68" i="30"/>
  <c r="S67" i="30"/>
  <c r="R67" i="30"/>
  <c r="W67" i="30" s="1"/>
  <c r="Q67" i="30"/>
  <c r="P67" i="30"/>
  <c r="O67" i="30"/>
  <c r="N67" i="30"/>
  <c r="M67" i="30"/>
  <c r="L67" i="30"/>
  <c r="K67" i="30"/>
  <c r="J67" i="30"/>
  <c r="S66" i="30"/>
  <c r="R66" i="30"/>
  <c r="W66" i="30" s="1"/>
  <c r="X66" i="30" s="1"/>
  <c r="Q66" i="30"/>
  <c r="P66" i="30"/>
  <c r="O66" i="30"/>
  <c r="N66" i="30"/>
  <c r="M66" i="30"/>
  <c r="L66" i="30"/>
  <c r="K66" i="30"/>
  <c r="J66" i="30"/>
  <c r="F66" i="30"/>
  <c r="E66" i="30"/>
  <c r="G66" i="30" s="1"/>
  <c r="D66" i="30"/>
  <c r="S65" i="30"/>
  <c r="R65" i="30"/>
  <c r="W65" i="30" s="1"/>
  <c r="Q65" i="30"/>
  <c r="P65" i="30"/>
  <c r="O65" i="30"/>
  <c r="N65" i="30"/>
  <c r="M65" i="30"/>
  <c r="L65" i="30"/>
  <c r="K65" i="30"/>
  <c r="J65" i="30"/>
  <c r="S64" i="30"/>
  <c r="R64" i="30"/>
  <c r="W64" i="30" s="1"/>
  <c r="Q64" i="30"/>
  <c r="P64" i="30"/>
  <c r="O64" i="30"/>
  <c r="N64" i="30"/>
  <c r="M64" i="30"/>
  <c r="L64" i="30"/>
  <c r="K64" i="30"/>
  <c r="J64" i="30"/>
  <c r="S63" i="30"/>
  <c r="R63" i="30"/>
  <c r="W63" i="30" s="1"/>
  <c r="X63" i="30" s="1"/>
  <c r="Q63" i="30"/>
  <c r="P63" i="30"/>
  <c r="O63" i="30"/>
  <c r="N63" i="30"/>
  <c r="M63" i="30"/>
  <c r="L63" i="30"/>
  <c r="K63" i="30"/>
  <c r="J63" i="30"/>
  <c r="F63" i="30"/>
  <c r="E63" i="30"/>
  <c r="G63" i="30" s="1"/>
  <c r="D63" i="30"/>
  <c r="S62" i="30"/>
  <c r="R62" i="30"/>
  <c r="W62" i="30" s="1"/>
  <c r="Q62" i="30"/>
  <c r="P62" i="30"/>
  <c r="O62" i="30"/>
  <c r="N62" i="30"/>
  <c r="M62" i="30"/>
  <c r="L62" i="30"/>
  <c r="K62" i="30"/>
  <c r="J62" i="30"/>
  <c r="S61" i="30"/>
  <c r="R61" i="30"/>
  <c r="W61" i="30" s="1"/>
  <c r="Q61" i="30"/>
  <c r="P61" i="30"/>
  <c r="O61" i="30"/>
  <c r="N61" i="30"/>
  <c r="M61" i="30"/>
  <c r="L61" i="30"/>
  <c r="K61" i="30"/>
  <c r="J61" i="30"/>
  <c r="S60" i="30"/>
  <c r="R60" i="30"/>
  <c r="W60" i="30" s="1"/>
  <c r="Q60" i="30"/>
  <c r="P60" i="30"/>
  <c r="O60" i="30"/>
  <c r="N60" i="30"/>
  <c r="M60" i="30"/>
  <c r="L60" i="30"/>
  <c r="K60" i="30"/>
  <c r="J60" i="30"/>
  <c r="S59" i="30"/>
  <c r="R59" i="30"/>
  <c r="W59" i="30" s="1"/>
  <c r="Q59" i="30"/>
  <c r="P59" i="30"/>
  <c r="O59" i="30"/>
  <c r="N59" i="30"/>
  <c r="M59" i="30"/>
  <c r="L59" i="30"/>
  <c r="K59" i="30"/>
  <c r="J59" i="30"/>
  <c r="S58" i="30"/>
  <c r="R58" i="30"/>
  <c r="W58" i="30" s="1"/>
  <c r="X58" i="30" s="1"/>
  <c r="Q58" i="30"/>
  <c r="P58" i="30"/>
  <c r="O58" i="30"/>
  <c r="N58" i="30"/>
  <c r="M58" i="30"/>
  <c r="L58" i="30"/>
  <c r="K58" i="30"/>
  <c r="J58" i="30"/>
  <c r="F58" i="30"/>
  <c r="E58" i="30"/>
  <c r="G58" i="30" s="1"/>
  <c r="D58" i="30"/>
  <c r="S57" i="30"/>
  <c r="R57" i="30"/>
  <c r="W57" i="30" s="1"/>
  <c r="Q57" i="30"/>
  <c r="P57" i="30"/>
  <c r="O57" i="30"/>
  <c r="N57" i="30"/>
  <c r="M57" i="30"/>
  <c r="L57" i="30"/>
  <c r="K57" i="30"/>
  <c r="J57" i="30"/>
  <c r="S56" i="30"/>
  <c r="R56" i="30"/>
  <c r="W56" i="30" s="1"/>
  <c r="Q56" i="30"/>
  <c r="P56" i="30"/>
  <c r="O56" i="30"/>
  <c r="N56" i="30"/>
  <c r="M56" i="30"/>
  <c r="L56" i="30"/>
  <c r="K56" i="30"/>
  <c r="J56" i="30"/>
  <c r="S55" i="30"/>
  <c r="R55" i="30"/>
  <c r="W55" i="30" s="1"/>
  <c r="X55" i="30" s="1"/>
  <c r="Q55" i="30"/>
  <c r="P55" i="30"/>
  <c r="O55" i="30"/>
  <c r="N55" i="30"/>
  <c r="M55" i="30"/>
  <c r="L55" i="30"/>
  <c r="K55" i="30"/>
  <c r="J55" i="30"/>
  <c r="F55" i="30"/>
  <c r="E55" i="30"/>
  <c r="G55" i="30" s="1"/>
  <c r="D55" i="30"/>
  <c r="S54" i="30"/>
  <c r="R54" i="30"/>
  <c r="W54" i="30" s="1"/>
  <c r="Q54" i="30"/>
  <c r="P54" i="30"/>
  <c r="O54" i="30"/>
  <c r="N54" i="30"/>
  <c r="M54" i="30"/>
  <c r="L54" i="30"/>
  <c r="K54" i="30"/>
  <c r="J54" i="30"/>
  <c r="S53" i="30"/>
  <c r="R53" i="30"/>
  <c r="W53" i="30" s="1"/>
  <c r="Q53" i="30"/>
  <c r="P53" i="30"/>
  <c r="O53" i="30"/>
  <c r="N53" i="30"/>
  <c r="M53" i="30"/>
  <c r="L53" i="30"/>
  <c r="K53" i="30"/>
  <c r="J53" i="30"/>
  <c r="S52" i="30"/>
  <c r="R52" i="30"/>
  <c r="W52" i="30" s="1"/>
  <c r="X52" i="30" s="1"/>
  <c r="Q52" i="30"/>
  <c r="P52" i="30"/>
  <c r="O52" i="30"/>
  <c r="N52" i="30"/>
  <c r="M52" i="30"/>
  <c r="L52" i="30"/>
  <c r="K52" i="30"/>
  <c r="J52" i="30"/>
  <c r="E52" i="30"/>
  <c r="D52" i="30"/>
  <c r="G52" i="30" s="1"/>
  <c r="S51" i="30"/>
  <c r="R51" i="30"/>
  <c r="W51" i="30" s="1"/>
  <c r="Q51" i="30"/>
  <c r="P51" i="30"/>
  <c r="O51" i="30"/>
  <c r="N51" i="30"/>
  <c r="M51" i="30"/>
  <c r="L51" i="30"/>
  <c r="K51" i="30"/>
  <c r="J51" i="30"/>
  <c r="S50" i="30"/>
  <c r="R50" i="30"/>
  <c r="W50" i="30" s="1"/>
  <c r="Q50" i="30"/>
  <c r="P50" i="30"/>
  <c r="O50" i="30"/>
  <c r="N50" i="30"/>
  <c r="M50" i="30"/>
  <c r="L50" i="30"/>
  <c r="K50" i="30"/>
  <c r="J50" i="30"/>
  <c r="S49" i="30"/>
  <c r="R49" i="30"/>
  <c r="W49" i="30" s="1"/>
  <c r="X49" i="30" s="1"/>
  <c r="Q49" i="30"/>
  <c r="P49" i="30"/>
  <c r="O49" i="30"/>
  <c r="N49" i="30"/>
  <c r="M49" i="30"/>
  <c r="L49" i="30"/>
  <c r="K49" i="30"/>
  <c r="J49" i="30"/>
  <c r="F49" i="30"/>
  <c r="E49" i="30"/>
  <c r="D49" i="30"/>
  <c r="G49" i="30" s="1"/>
  <c r="S48" i="30"/>
  <c r="R48" i="30"/>
  <c r="W48" i="30" s="1"/>
  <c r="Q48" i="30"/>
  <c r="P48" i="30"/>
  <c r="O48" i="30"/>
  <c r="N48" i="30"/>
  <c r="M48" i="30"/>
  <c r="L48" i="30"/>
  <c r="K48" i="30"/>
  <c r="J48" i="30"/>
  <c r="S47" i="30"/>
  <c r="R47" i="30"/>
  <c r="W47" i="30" s="1"/>
  <c r="Q47" i="30"/>
  <c r="P47" i="30"/>
  <c r="O47" i="30"/>
  <c r="N47" i="30"/>
  <c r="M47" i="30"/>
  <c r="L47" i="30"/>
  <c r="K47" i="30"/>
  <c r="J47" i="30"/>
  <c r="S46" i="30"/>
  <c r="R46" i="30"/>
  <c r="W46" i="30" s="1"/>
  <c r="Q46" i="30"/>
  <c r="P46" i="30"/>
  <c r="O46" i="30"/>
  <c r="N46" i="30"/>
  <c r="M46" i="30"/>
  <c r="L46" i="30"/>
  <c r="K46" i="30"/>
  <c r="J46" i="30"/>
  <c r="S45" i="30"/>
  <c r="R45" i="30"/>
  <c r="W45" i="30" s="1"/>
  <c r="X45" i="30" s="1"/>
  <c r="Q45" i="30"/>
  <c r="P45" i="30"/>
  <c r="O45" i="30"/>
  <c r="N45" i="30"/>
  <c r="M45" i="30"/>
  <c r="L45" i="30"/>
  <c r="K45" i="30"/>
  <c r="J45" i="30"/>
  <c r="F45" i="30"/>
  <c r="E45" i="30"/>
  <c r="G45" i="30" s="1"/>
  <c r="D45" i="30"/>
  <c r="S44" i="30"/>
  <c r="R44" i="30"/>
  <c r="W44" i="30" s="1"/>
  <c r="Q44" i="30"/>
  <c r="P44" i="30"/>
  <c r="O44" i="30"/>
  <c r="N44" i="30"/>
  <c r="M44" i="30"/>
  <c r="L44" i="30"/>
  <c r="K44" i="30"/>
  <c r="J44" i="30"/>
  <c r="S43" i="30"/>
  <c r="R43" i="30"/>
  <c r="W43" i="30" s="1"/>
  <c r="Q43" i="30"/>
  <c r="P43" i="30"/>
  <c r="O43" i="30"/>
  <c r="N43" i="30"/>
  <c r="M43" i="30"/>
  <c r="L43" i="30"/>
  <c r="K43" i="30"/>
  <c r="J43" i="30"/>
  <c r="S42" i="30"/>
  <c r="R42" i="30"/>
  <c r="W42" i="30" s="1"/>
  <c r="Q42" i="30"/>
  <c r="P42" i="30"/>
  <c r="O42" i="30"/>
  <c r="N42" i="30"/>
  <c r="M42" i="30"/>
  <c r="L42" i="30"/>
  <c r="K42" i="30"/>
  <c r="J42" i="30"/>
  <c r="S41" i="30"/>
  <c r="R41" i="30"/>
  <c r="W41" i="30" s="1"/>
  <c r="X41" i="30" s="1"/>
  <c r="Q41" i="30"/>
  <c r="P41" i="30"/>
  <c r="O41" i="30"/>
  <c r="N41" i="30"/>
  <c r="M41" i="30"/>
  <c r="L41" i="30"/>
  <c r="K41" i="30"/>
  <c r="J41" i="30"/>
  <c r="F41" i="30"/>
  <c r="E41" i="30"/>
  <c r="D41" i="30"/>
  <c r="G41" i="30" s="1"/>
  <c r="S40" i="30"/>
  <c r="R40" i="30"/>
  <c r="W40" i="30" s="1"/>
  <c r="Q40" i="30"/>
  <c r="P40" i="30"/>
  <c r="O40" i="30"/>
  <c r="N40" i="30"/>
  <c r="M40" i="30"/>
  <c r="L40" i="30"/>
  <c r="K40" i="30"/>
  <c r="J40" i="30"/>
  <c r="S39" i="30"/>
  <c r="R39" i="30"/>
  <c r="W39" i="30" s="1"/>
  <c r="Q39" i="30"/>
  <c r="P39" i="30"/>
  <c r="O39" i="30"/>
  <c r="N39" i="30"/>
  <c r="M39" i="30"/>
  <c r="L39" i="30"/>
  <c r="K39" i="30"/>
  <c r="J39" i="30"/>
  <c r="S38" i="30"/>
  <c r="R38" i="30"/>
  <c r="W38" i="30" s="1"/>
  <c r="Q38" i="30"/>
  <c r="P38" i="30"/>
  <c r="O38" i="30"/>
  <c r="N38" i="30"/>
  <c r="M38" i="30"/>
  <c r="L38" i="30"/>
  <c r="K38" i="30"/>
  <c r="J38" i="30"/>
  <c r="S37" i="30"/>
  <c r="R37" i="30"/>
  <c r="W37" i="30" s="1"/>
  <c r="Q37" i="30"/>
  <c r="P37" i="30"/>
  <c r="O37" i="30"/>
  <c r="N37" i="30"/>
  <c r="M37" i="30"/>
  <c r="L37" i="30"/>
  <c r="K37" i="30"/>
  <c r="J37" i="30"/>
  <c r="S36" i="30"/>
  <c r="R36" i="30"/>
  <c r="W36" i="30" s="1"/>
  <c r="X36" i="30" s="1"/>
  <c r="Q36" i="30"/>
  <c r="P36" i="30"/>
  <c r="O36" i="30"/>
  <c r="N36" i="30"/>
  <c r="M36" i="30"/>
  <c r="L36" i="30"/>
  <c r="K36" i="30"/>
  <c r="J36" i="30"/>
  <c r="F36" i="30"/>
  <c r="E36" i="30"/>
  <c r="D36" i="30"/>
  <c r="G36" i="30" s="1"/>
  <c r="S35" i="30"/>
  <c r="R35" i="30"/>
  <c r="W35" i="30" s="1"/>
  <c r="Q35" i="30"/>
  <c r="P35" i="30"/>
  <c r="O35" i="30"/>
  <c r="N35" i="30"/>
  <c r="M35" i="30"/>
  <c r="L35" i="30"/>
  <c r="K35" i="30"/>
  <c r="J35" i="30"/>
  <c r="S34" i="30"/>
  <c r="R34" i="30"/>
  <c r="W34" i="30" s="1"/>
  <c r="Q34" i="30"/>
  <c r="P34" i="30"/>
  <c r="O34" i="30"/>
  <c r="N34" i="30"/>
  <c r="M34" i="30"/>
  <c r="L34" i="30"/>
  <c r="K34" i="30"/>
  <c r="J34" i="30"/>
  <c r="S33" i="30"/>
  <c r="R33" i="30"/>
  <c r="W33" i="30" s="1"/>
  <c r="Q33" i="30"/>
  <c r="P33" i="30"/>
  <c r="O33" i="30"/>
  <c r="N33" i="30"/>
  <c r="M33" i="30"/>
  <c r="L33" i="30"/>
  <c r="K33" i="30"/>
  <c r="J33" i="30"/>
  <c r="S32" i="30"/>
  <c r="R32" i="30"/>
  <c r="W32" i="30" s="1"/>
  <c r="X32" i="30" s="1"/>
  <c r="Q32" i="30"/>
  <c r="P32" i="30"/>
  <c r="O32" i="30"/>
  <c r="N32" i="30"/>
  <c r="M32" i="30"/>
  <c r="L32" i="30"/>
  <c r="K32" i="30"/>
  <c r="J32" i="30"/>
  <c r="F32" i="30"/>
  <c r="E32" i="30"/>
  <c r="G32" i="30" s="1"/>
  <c r="D32" i="30"/>
  <c r="S31" i="30"/>
  <c r="R31" i="30"/>
  <c r="W31" i="30" s="1"/>
  <c r="Q31" i="30"/>
  <c r="P31" i="30"/>
  <c r="O31" i="30"/>
  <c r="N31" i="30"/>
  <c r="M31" i="30"/>
  <c r="L31" i="30"/>
  <c r="K31" i="30"/>
  <c r="J31" i="30"/>
  <c r="S30" i="30"/>
  <c r="R30" i="30"/>
  <c r="W30" i="30" s="1"/>
  <c r="Q30" i="30"/>
  <c r="P30" i="30"/>
  <c r="O30" i="30"/>
  <c r="N30" i="30"/>
  <c r="M30" i="30"/>
  <c r="L30" i="30"/>
  <c r="K30" i="30"/>
  <c r="J30" i="30"/>
  <c r="S29" i="30"/>
  <c r="R29" i="30"/>
  <c r="W29" i="30" s="1"/>
  <c r="Q29" i="30"/>
  <c r="P29" i="30"/>
  <c r="O29" i="30"/>
  <c r="N29" i="30"/>
  <c r="M29" i="30"/>
  <c r="L29" i="30"/>
  <c r="K29" i="30"/>
  <c r="J29" i="30"/>
  <c r="S28" i="30"/>
  <c r="R28" i="30"/>
  <c r="W28" i="30" s="1"/>
  <c r="Q28" i="30"/>
  <c r="P28" i="30"/>
  <c r="O28" i="30"/>
  <c r="N28" i="30"/>
  <c r="M28" i="30"/>
  <c r="L28" i="30"/>
  <c r="K28" i="30"/>
  <c r="J28" i="30"/>
  <c r="S27" i="30"/>
  <c r="R27" i="30"/>
  <c r="W27" i="30" s="1"/>
  <c r="X27" i="30" s="1"/>
  <c r="Q27" i="30"/>
  <c r="P27" i="30"/>
  <c r="O27" i="30"/>
  <c r="N27" i="30"/>
  <c r="M27" i="30"/>
  <c r="L27" i="30"/>
  <c r="K27" i="30"/>
  <c r="J27" i="30"/>
  <c r="F27" i="30"/>
  <c r="E27" i="30"/>
  <c r="G27" i="30" s="1"/>
  <c r="D27" i="30"/>
  <c r="S26" i="30"/>
  <c r="R26" i="30"/>
  <c r="W26" i="30" s="1"/>
  <c r="Q26" i="30"/>
  <c r="P26" i="30"/>
  <c r="O26" i="30"/>
  <c r="N26" i="30"/>
  <c r="M26" i="30"/>
  <c r="L26" i="30"/>
  <c r="K26" i="30"/>
  <c r="J26" i="30"/>
  <c r="S25" i="30"/>
  <c r="R25" i="30"/>
  <c r="W25" i="30" s="1"/>
  <c r="Q25" i="30"/>
  <c r="P25" i="30"/>
  <c r="O25" i="30"/>
  <c r="N25" i="30"/>
  <c r="M25" i="30"/>
  <c r="L25" i="30"/>
  <c r="K25" i="30"/>
  <c r="J25" i="30"/>
  <c r="S24" i="30"/>
  <c r="R24" i="30"/>
  <c r="W24" i="30" s="1"/>
  <c r="Q24" i="30"/>
  <c r="P24" i="30"/>
  <c r="O24" i="30"/>
  <c r="N24" i="30"/>
  <c r="M24" i="30"/>
  <c r="L24" i="30"/>
  <c r="K24" i="30"/>
  <c r="J24" i="30"/>
  <c r="S23" i="30"/>
  <c r="R23" i="30"/>
  <c r="W23" i="30" s="1"/>
  <c r="X23" i="30" s="1"/>
  <c r="Q23" i="30"/>
  <c r="P23" i="30"/>
  <c r="O23" i="30"/>
  <c r="N23" i="30"/>
  <c r="M23" i="30"/>
  <c r="L23" i="30"/>
  <c r="K23" i="30"/>
  <c r="J23" i="30"/>
  <c r="F23" i="30"/>
  <c r="E23" i="30"/>
  <c r="D23" i="30"/>
  <c r="G23" i="30" s="1"/>
  <c r="S22" i="30"/>
  <c r="R22" i="30"/>
  <c r="W22" i="30" s="1"/>
  <c r="Q22" i="30"/>
  <c r="P22" i="30"/>
  <c r="O22" i="30"/>
  <c r="N22" i="30"/>
  <c r="M22" i="30"/>
  <c r="L22" i="30"/>
  <c r="K22" i="30"/>
  <c r="J22" i="30"/>
  <c r="S21" i="30"/>
  <c r="R21" i="30"/>
  <c r="W21" i="30" s="1"/>
  <c r="Q21" i="30"/>
  <c r="P21" i="30"/>
  <c r="O21" i="30"/>
  <c r="N21" i="30"/>
  <c r="M21" i="30"/>
  <c r="L21" i="30"/>
  <c r="K21" i="30"/>
  <c r="J21" i="30"/>
  <c r="S20" i="30"/>
  <c r="R20" i="30"/>
  <c r="W20" i="30" s="1"/>
  <c r="X20" i="30" s="1"/>
  <c r="Q20" i="30"/>
  <c r="P20" i="30"/>
  <c r="O20" i="30"/>
  <c r="N20" i="30"/>
  <c r="M20" i="30"/>
  <c r="L20" i="30"/>
  <c r="K20" i="30"/>
  <c r="J20" i="30"/>
  <c r="F20" i="30"/>
  <c r="E20" i="30"/>
  <c r="D20" i="30"/>
  <c r="G20" i="30" s="1"/>
  <c r="S19" i="30"/>
  <c r="R19" i="30"/>
  <c r="W19" i="30" s="1"/>
  <c r="Q19" i="30"/>
  <c r="P19" i="30"/>
  <c r="O19" i="30"/>
  <c r="N19" i="30"/>
  <c r="M19" i="30"/>
  <c r="L19" i="30"/>
  <c r="K19" i="30"/>
  <c r="J19" i="30"/>
  <c r="S18" i="30"/>
  <c r="R18" i="30"/>
  <c r="W18" i="30" s="1"/>
  <c r="Q18" i="30"/>
  <c r="P18" i="30"/>
  <c r="O18" i="30"/>
  <c r="N18" i="30"/>
  <c r="M18" i="30"/>
  <c r="L18" i="30"/>
  <c r="K18" i="30"/>
  <c r="J18" i="30"/>
  <c r="S17" i="30"/>
  <c r="R17" i="30"/>
  <c r="W17" i="30" s="1"/>
  <c r="Q17" i="30"/>
  <c r="P17" i="30"/>
  <c r="O17" i="30"/>
  <c r="N17" i="30"/>
  <c r="M17" i="30"/>
  <c r="L17" i="30"/>
  <c r="K17" i="30"/>
  <c r="J17" i="30"/>
  <c r="S16" i="30"/>
  <c r="R16" i="30"/>
  <c r="W16" i="30" s="1"/>
  <c r="X16" i="30" s="1"/>
  <c r="Q16" i="30"/>
  <c r="P16" i="30"/>
  <c r="O16" i="30"/>
  <c r="N16" i="30"/>
  <c r="M16" i="30"/>
  <c r="L16" i="30"/>
  <c r="K16" i="30"/>
  <c r="J16" i="30"/>
  <c r="F16" i="30"/>
  <c r="E16" i="30"/>
  <c r="G16" i="30" s="1"/>
  <c r="D16" i="30"/>
  <c r="S15" i="30"/>
  <c r="R15" i="30"/>
  <c r="W15" i="30" s="1"/>
  <c r="Q15" i="30"/>
  <c r="P15" i="30"/>
  <c r="O15" i="30"/>
  <c r="N15" i="30"/>
  <c r="M15" i="30"/>
  <c r="L15" i="30"/>
  <c r="K15" i="30"/>
  <c r="J15" i="30"/>
  <c r="S14" i="30"/>
  <c r="R14" i="30"/>
  <c r="W14" i="30" s="1"/>
  <c r="Q14" i="30"/>
  <c r="P14" i="30"/>
  <c r="O14" i="30"/>
  <c r="N14" i="30"/>
  <c r="M14" i="30"/>
  <c r="L14" i="30"/>
  <c r="K14" i="30"/>
  <c r="J14" i="30"/>
  <c r="S13" i="30"/>
  <c r="R13" i="30"/>
  <c r="W13" i="30" s="1"/>
  <c r="Q13" i="30"/>
  <c r="P13" i="30"/>
  <c r="O13" i="30"/>
  <c r="N13" i="30"/>
  <c r="M13" i="30"/>
  <c r="L13" i="30"/>
  <c r="K13" i="30"/>
  <c r="J13" i="30"/>
  <c r="S12" i="30"/>
  <c r="R12" i="30"/>
  <c r="W12" i="30" s="1"/>
  <c r="X12" i="30" s="1"/>
  <c r="Q12" i="30"/>
  <c r="P12" i="30"/>
  <c r="O12" i="30"/>
  <c r="N12" i="30"/>
  <c r="M12" i="30"/>
  <c r="L12" i="30"/>
  <c r="K12" i="30"/>
  <c r="J12" i="30"/>
  <c r="F12" i="30"/>
  <c r="E12" i="30"/>
  <c r="D12" i="30"/>
  <c r="G12" i="30" s="1"/>
  <c r="S11" i="30"/>
  <c r="R11" i="30"/>
  <c r="W11" i="30" s="1"/>
  <c r="Q11" i="30"/>
  <c r="P11" i="30"/>
  <c r="O11" i="30"/>
  <c r="N11" i="30"/>
  <c r="M11" i="30"/>
  <c r="L11" i="30"/>
  <c r="K11" i="30"/>
  <c r="J11" i="30"/>
  <c r="S10" i="30"/>
  <c r="R10" i="30"/>
  <c r="W10" i="30" s="1"/>
  <c r="Q10" i="30"/>
  <c r="P10" i="30"/>
  <c r="O10" i="30"/>
  <c r="N10" i="30"/>
  <c r="M10" i="30"/>
  <c r="L10" i="30"/>
  <c r="K10" i="30"/>
  <c r="J10" i="30"/>
  <c r="S9" i="30"/>
  <c r="R9" i="30"/>
  <c r="W9" i="30" s="1"/>
  <c r="Q9" i="30"/>
  <c r="P9" i="30"/>
  <c r="O9" i="30"/>
  <c r="N9" i="30"/>
  <c r="M9" i="30"/>
  <c r="L9" i="30"/>
  <c r="K9" i="30"/>
  <c r="J9" i="30"/>
  <c r="S8" i="30"/>
  <c r="R8" i="30"/>
  <c r="W8" i="30" s="1"/>
  <c r="X8" i="30" s="1"/>
  <c r="Q8" i="30"/>
  <c r="P8" i="30"/>
  <c r="O8" i="30"/>
  <c r="N8" i="30"/>
  <c r="M8" i="30"/>
  <c r="L8" i="30"/>
  <c r="K8" i="30"/>
  <c r="J8" i="30"/>
  <c r="F8" i="30"/>
  <c r="E8" i="30"/>
  <c r="G8" i="30" s="1"/>
  <c r="D8" i="30"/>
  <c r="S7" i="30"/>
  <c r="R7" i="30"/>
  <c r="W7" i="30" s="1"/>
  <c r="Q7" i="30"/>
  <c r="P7" i="30"/>
  <c r="O7" i="30"/>
  <c r="N7" i="30"/>
  <c r="M7" i="30"/>
  <c r="L7" i="30"/>
  <c r="K7" i="30"/>
  <c r="J7" i="30"/>
  <c r="S6" i="30"/>
  <c r="R6" i="30"/>
  <c r="W6" i="30" s="1"/>
  <c r="Q6" i="30"/>
  <c r="P6" i="30"/>
  <c r="O6" i="30"/>
  <c r="N6" i="30"/>
  <c r="M6" i="30"/>
  <c r="L6" i="30"/>
  <c r="K6" i="30"/>
  <c r="J6" i="30"/>
  <c r="S5" i="30"/>
  <c r="R5" i="30"/>
  <c r="W5" i="30" s="1"/>
  <c r="Q5" i="30"/>
  <c r="P5" i="30"/>
  <c r="O5" i="30"/>
  <c r="N5" i="30"/>
  <c r="M5" i="30"/>
  <c r="L5" i="30"/>
  <c r="K5" i="30"/>
  <c r="J5" i="30"/>
  <c r="S4" i="30"/>
  <c r="R4" i="30"/>
  <c r="W4" i="30" s="1"/>
  <c r="Q4" i="30"/>
  <c r="P4" i="30"/>
  <c r="O4" i="30"/>
  <c r="N4" i="30"/>
  <c r="M4" i="30"/>
  <c r="L4" i="30"/>
  <c r="K4" i="30"/>
  <c r="J4" i="30"/>
  <c r="F4" i="30"/>
  <c r="E4" i="30"/>
  <c r="D4" i="30"/>
  <c r="G4" i="30" s="1"/>
  <c r="H1960" i="31"/>
  <c r="G1960" i="31"/>
  <c r="F1960" i="31"/>
  <c r="E1960" i="31"/>
  <c r="D1960" i="31"/>
  <c r="C1960" i="31"/>
  <c r="B1960" i="31"/>
  <c r="H1959" i="31"/>
  <c r="G1959" i="31"/>
  <c r="F1959" i="31"/>
  <c r="E1959" i="31"/>
  <c r="D1959" i="31"/>
  <c r="C1959" i="31"/>
  <c r="B1959" i="31"/>
  <c r="A1958" i="31"/>
  <c r="G1958" i="31" s="1"/>
  <c r="A1957" i="31"/>
  <c r="G1957" i="31" s="1"/>
  <c r="B1955" i="31"/>
  <c r="H1937" i="31"/>
  <c r="G1937" i="31"/>
  <c r="F1937" i="31"/>
  <c r="E1937" i="31"/>
  <c r="D1937" i="31"/>
  <c r="C1937" i="31"/>
  <c r="B1937" i="31"/>
  <c r="A1936" i="31"/>
  <c r="G1936" i="31" s="1"/>
  <c r="A1935" i="31"/>
  <c r="G1935" i="31" s="1"/>
  <c r="A1934" i="31"/>
  <c r="G1934" i="31" s="1"/>
  <c r="B1932" i="31"/>
  <c r="H1913" i="31"/>
  <c r="G1913" i="31"/>
  <c r="F1913" i="31"/>
  <c r="E1913" i="31"/>
  <c r="D1913" i="31"/>
  <c r="C1913" i="31"/>
  <c r="B1913" i="31"/>
  <c r="H1912" i="31"/>
  <c r="G1912" i="31"/>
  <c r="F1912" i="31"/>
  <c r="E1912" i="31"/>
  <c r="D1912" i="31"/>
  <c r="C1912" i="31"/>
  <c r="B1912" i="31"/>
  <c r="H1911" i="31"/>
  <c r="F1911" i="31"/>
  <c r="D1911" i="31"/>
  <c r="B1911" i="31"/>
  <c r="A1911" i="31"/>
  <c r="G1911" i="31" s="1"/>
  <c r="H1910" i="31"/>
  <c r="F1910" i="31"/>
  <c r="D1910" i="31"/>
  <c r="B1910" i="31"/>
  <c r="A1910" i="31"/>
  <c r="G1910" i="31" s="1"/>
  <c r="B1908" i="31"/>
  <c r="H1887" i="31"/>
  <c r="G1887" i="31"/>
  <c r="F1887" i="31"/>
  <c r="E1887" i="31"/>
  <c r="D1887" i="31"/>
  <c r="C1887" i="31"/>
  <c r="B1887" i="31"/>
  <c r="H1886" i="31"/>
  <c r="G1886" i="31"/>
  <c r="F1886" i="31"/>
  <c r="E1886" i="31"/>
  <c r="D1886" i="31"/>
  <c r="C1886" i="31"/>
  <c r="B1886" i="31"/>
  <c r="A1885" i="31"/>
  <c r="G1885" i="31" s="1"/>
  <c r="B1883" i="31"/>
  <c r="H1863" i="31"/>
  <c r="G1863" i="31"/>
  <c r="F1863" i="31"/>
  <c r="E1863" i="31"/>
  <c r="D1863" i="31"/>
  <c r="C1863" i="31"/>
  <c r="B1863" i="31"/>
  <c r="H1862" i="31"/>
  <c r="G1862" i="31"/>
  <c r="F1862" i="31"/>
  <c r="E1862" i="31"/>
  <c r="D1862" i="31"/>
  <c r="C1862" i="31"/>
  <c r="B1862" i="31"/>
  <c r="H1861" i="31"/>
  <c r="F1861" i="31"/>
  <c r="D1861" i="31"/>
  <c r="B1861" i="31"/>
  <c r="A1861" i="31"/>
  <c r="G1861" i="31" s="1"/>
  <c r="H1860" i="31"/>
  <c r="F1860" i="31"/>
  <c r="D1860" i="31"/>
  <c r="B1860" i="31"/>
  <c r="A1860" i="31"/>
  <c r="G1860" i="31" s="1"/>
  <c r="B1858" i="31"/>
  <c r="H1839" i="31"/>
  <c r="G1839" i="31"/>
  <c r="F1839" i="31"/>
  <c r="E1839" i="31"/>
  <c r="D1839" i="31"/>
  <c r="C1839" i="31"/>
  <c r="B1839" i="31"/>
  <c r="I1838" i="31"/>
  <c r="H1838" i="31"/>
  <c r="G1838" i="31"/>
  <c r="F1838" i="31"/>
  <c r="E1838" i="31"/>
  <c r="D1838" i="31"/>
  <c r="C1838" i="31"/>
  <c r="B1838" i="31"/>
  <c r="A1837" i="31"/>
  <c r="G1837" i="31" s="1"/>
  <c r="H1836" i="31"/>
  <c r="F1836" i="31"/>
  <c r="D1836" i="31"/>
  <c r="B1836" i="31"/>
  <c r="A1836" i="31"/>
  <c r="I1836" i="31" s="1"/>
  <c r="B1834" i="31"/>
  <c r="I1814" i="31"/>
  <c r="H1814" i="31"/>
  <c r="G1814" i="31"/>
  <c r="F1814" i="31"/>
  <c r="E1814" i="31"/>
  <c r="D1814" i="31"/>
  <c r="C1814" i="31"/>
  <c r="B1814" i="31"/>
  <c r="I1813" i="31"/>
  <c r="H1813" i="31"/>
  <c r="G1813" i="31"/>
  <c r="F1813" i="31"/>
  <c r="E1813" i="31"/>
  <c r="D1813" i="31"/>
  <c r="C1813" i="31"/>
  <c r="B1813" i="31"/>
  <c r="H1812" i="31"/>
  <c r="F1812" i="31"/>
  <c r="D1812" i="31"/>
  <c r="B1812" i="31"/>
  <c r="A1812" i="31"/>
  <c r="I1812" i="31" s="1"/>
  <c r="B1810" i="31"/>
  <c r="H1792" i="31"/>
  <c r="G1792" i="31"/>
  <c r="F1792" i="31"/>
  <c r="E1792" i="31"/>
  <c r="D1792" i="31"/>
  <c r="C1792" i="31"/>
  <c r="B1792" i="31"/>
  <c r="A1791" i="31"/>
  <c r="G1791" i="31" s="1"/>
  <c r="H1790" i="31"/>
  <c r="F1790" i="31"/>
  <c r="D1790" i="31"/>
  <c r="B1790" i="31"/>
  <c r="A1790" i="31"/>
  <c r="I1790" i="31" s="1"/>
  <c r="A1789" i="31"/>
  <c r="G1789" i="31" s="1"/>
  <c r="B1787" i="31"/>
  <c r="H1766" i="31"/>
  <c r="G1766" i="31"/>
  <c r="F1766" i="31"/>
  <c r="E1766" i="31"/>
  <c r="D1766" i="31"/>
  <c r="C1766" i="31"/>
  <c r="B1766" i="31"/>
  <c r="H1765" i="31"/>
  <c r="F1765" i="31"/>
  <c r="D1765" i="31"/>
  <c r="B1765" i="31"/>
  <c r="A1765" i="31"/>
  <c r="I1765" i="31" s="1"/>
  <c r="A1764" i="31"/>
  <c r="G1764" i="31" s="1"/>
  <c r="B1762" i="31"/>
  <c r="H1742" i="31"/>
  <c r="G1742" i="31"/>
  <c r="F1742" i="31"/>
  <c r="E1742" i="31"/>
  <c r="D1742" i="31"/>
  <c r="C1742" i="31"/>
  <c r="B1742" i="31"/>
  <c r="I1741" i="31"/>
  <c r="H1741" i="31"/>
  <c r="G1741" i="31"/>
  <c r="F1741" i="31"/>
  <c r="E1741" i="31"/>
  <c r="D1741" i="31"/>
  <c r="C1741" i="31"/>
  <c r="B1741" i="31"/>
  <c r="H1740" i="31"/>
  <c r="F1740" i="31"/>
  <c r="D1740" i="31"/>
  <c r="B1740" i="31"/>
  <c r="A1740" i="31"/>
  <c r="I1740" i="31" s="1"/>
  <c r="A1739" i="31"/>
  <c r="G1739" i="31" s="1"/>
  <c r="B1737" i="31"/>
  <c r="H1719" i="31"/>
  <c r="G1719" i="31"/>
  <c r="F1719" i="31"/>
  <c r="E1719" i="31"/>
  <c r="D1719" i="31"/>
  <c r="C1719" i="31"/>
  <c r="B1719" i="31"/>
  <c r="H1718" i="31"/>
  <c r="F1718" i="31"/>
  <c r="D1718" i="31"/>
  <c r="B1718" i="31"/>
  <c r="A1718" i="31"/>
  <c r="I1718" i="31" s="1"/>
  <c r="A1717" i="31"/>
  <c r="G1717" i="31" s="1"/>
  <c r="H1716" i="31"/>
  <c r="F1716" i="31"/>
  <c r="D1716" i="31"/>
  <c r="B1716" i="31"/>
  <c r="A1716" i="31"/>
  <c r="I1716" i="31" s="1"/>
  <c r="B1714" i="31"/>
  <c r="H1694" i="31"/>
  <c r="G1694" i="31"/>
  <c r="F1694" i="31"/>
  <c r="E1694" i="31"/>
  <c r="D1694" i="31"/>
  <c r="C1694" i="31"/>
  <c r="B1694" i="31"/>
  <c r="A1693" i="31"/>
  <c r="G1693" i="31" s="1"/>
  <c r="H1692" i="31"/>
  <c r="F1692" i="31"/>
  <c r="D1692" i="31"/>
  <c r="B1692" i="31"/>
  <c r="A1692" i="31"/>
  <c r="I1692" i="31" s="1"/>
  <c r="B1690" i="31"/>
  <c r="H1669" i="31"/>
  <c r="G1669" i="31"/>
  <c r="F1669" i="31"/>
  <c r="E1669" i="31"/>
  <c r="D1669" i="31"/>
  <c r="C1669" i="31"/>
  <c r="B1669" i="31"/>
  <c r="I1668" i="31"/>
  <c r="H1668" i="31"/>
  <c r="G1668" i="31"/>
  <c r="F1668" i="31"/>
  <c r="E1668" i="31"/>
  <c r="D1668" i="31"/>
  <c r="C1668" i="31"/>
  <c r="B1668" i="31"/>
  <c r="A1667" i="31"/>
  <c r="G1667" i="31" s="1"/>
  <c r="B1665" i="31"/>
  <c r="H1643" i="31"/>
  <c r="G1643" i="31"/>
  <c r="F1643" i="31"/>
  <c r="E1643" i="31"/>
  <c r="D1643" i="31"/>
  <c r="C1643" i="31"/>
  <c r="B1643" i="31"/>
  <c r="H1642" i="31"/>
  <c r="F1642" i="31"/>
  <c r="D1642" i="31"/>
  <c r="B1642" i="31"/>
  <c r="A1642" i="31"/>
  <c r="I1642" i="31" s="1"/>
  <c r="B1640" i="31"/>
  <c r="H1619" i="31"/>
  <c r="G1619" i="31"/>
  <c r="F1619" i="31"/>
  <c r="E1619" i="31"/>
  <c r="D1619" i="31"/>
  <c r="C1619" i="31"/>
  <c r="B1619" i="31"/>
  <c r="A1618" i="31"/>
  <c r="G1618" i="31" s="1"/>
  <c r="B1616" i="31"/>
  <c r="H1595" i="31"/>
  <c r="G1595" i="31"/>
  <c r="F1595" i="31"/>
  <c r="E1595" i="31"/>
  <c r="D1595" i="31"/>
  <c r="C1595" i="31"/>
  <c r="B1595" i="31"/>
  <c r="H1594" i="31"/>
  <c r="F1594" i="31"/>
  <c r="D1594" i="31"/>
  <c r="B1594" i="31"/>
  <c r="A1594" i="31"/>
  <c r="I1594" i="31" s="1"/>
  <c r="B1592" i="31"/>
  <c r="H1572" i="31"/>
  <c r="G1572" i="31"/>
  <c r="F1572" i="31"/>
  <c r="E1572" i="31"/>
  <c r="D1572" i="31"/>
  <c r="C1572" i="31"/>
  <c r="B1572" i="31"/>
  <c r="A1571" i="31"/>
  <c r="G1571" i="31" s="1"/>
  <c r="H1570" i="31"/>
  <c r="F1570" i="31"/>
  <c r="D1570" i="31"/>
  <c r="B1570" i="31"/>
  <c r="A1570" i="31"/>
  <c r="I1570" i="31" s="1"/>
  <c r="B1568" i="31"/>
  <c r="H1547" i="31"/>
  <c r="G1547" i="31"/>
  <c r="F1547" i="31"/>
  <c r="E1547" i="31"/>
  <c r="D1547" i="31"/>
  <c r="C1547" i="31"/>
  <c r="B1547" i="31"/>
  <c r="A1546" i="31"/>
  <c r="G1546" i="31" s="1"/>
  <c r="B1544" i="31"/>
  <c r="H1524" i="31"/>
  <c r="G1524" i="31"/>
  <c r="F1524" i="31"/>
  <c r="E1524" i="31"/>
  <c r="D1524" i="31"/>
  <c r="C1524" i="31"/>
  <c r="B1524" i="31"/>
  <c r="H1523" i="31"/>
  <c r="F1523" i="31"/>
  <c r="D1523" i="31"/>
  <c r="B1523" i="31"/>
  <c r="A1523" i="31"/>
  <c r="I1523" i="31" s="1"/>
  <c r="A1522" i="31"/>
  <c r="G1522" i="31" s="1"/>
  <c r="B1520" i="31"/>
  <c r="H1500" i="31"/>
  <c r="G1500" i="31"/>
  <c r="F1500" i="31"/>
  <c r="E1500" i="31"/>
  <c r="D1500" i="31"/>
  <c r="C1500" i="31"/>
  <c r="B1500" i="31"/>
  <c r="I1499" i="31"/>
  <c r="H1499" i="31"/>
  <c r="G1499" i="31"/>
  <c r="F1499" i="31"/>
  <c r="E1499" i="31"/>
  <c r="D1499" i="31"/>
  <c r="C1499" i="31"/>
  <c r="B1499" i="31"/>
  <c r="H1498" i="31"/>
  <c r="F1498" i="31"/>
  <c r="D1498" i="31"/>
  <c r="B1498" i="31"/>
  <c r="A1498" i="31"/>
  <c r="I1498" i="31" s="1"/>
  <c r="B1496" i="31"/>
  <c r="H1476" i="31"/>
  <c r="G1476" i="31"/>
  <c r="F1476" i="31"/>
  <c r="E1476" i="31"/>
  <c r="D1476" i="31"/>
  <c r="C1476" i="31"/>
  <c r="B1476" i="31"/>
  <c r="A1475" i="31"/>
  <c r="G1475" i="31" s="1"/>
  <c r="H1474" i="31"/>
  <c r="F1474" i="31"/>
  <c r="D1474" i="31"/>
  <c r="B1474" i="31"/>
  <c r="A1474" i="31"/>
  <c r="I1474" i="31" s="1"/>
  <c r="B1472" i="31"/>
  <c r="H1454" i="31"/>
  <c r="G1454" i="31"/>
  <c r="F1454" i="31"/>
  <c r="E1454" i="31"/>
  <c r="D1454" i="31"/>
  <c r="C1454" i="31"/>
  <c r="B1454" i="31"/>
  <c r="A1453" i="31"/>
  <c r="G1453" i="31" s="1"/>
  <c r="H1452" i="31"/>
  <c r="F1452" i="31"/>
  <c r="D1452" i="31"/>
  <c r="B1452" i="31"/>
  <c r="A1452" i="31"/>
  <c r="I1452" i="31" s="1"/>
  <c r="A1451" i="31"/>
  <c r="G1451" i="31" s="1"/>
  <c r="B1449" i="31"/>
  <c r="H1430" i="31"/>
  <c r="G1430" i="31"/>
  <c r="F1430" i="31"/>
  <c r="E1430" i="31"/>
  <c r="D1430" i="31"/>
  <c r="C1430" i="31"/>
  <c r="B1430" i="31"/>
  <c r="I1429" i="31"/>
  <c r="H1429" i="31"/>
  <c r="G1429" i="31"/>
  <c r="F1429" i="31"/>
  <c r="E1429" i="31"/>
  <c r="D1429" i="31"/>
  <c r="C1429" i="31"/>
  <c r="B1429" i="31"/>
  <c r="H1428" i="31"/>
  <c r="F1428" i="31"/>
  <c r="D1428" i="31"/>
  <c r="B1428" i="31"/>
  <c r="A1428" i="31"/>
  <c r="I1428" i="31" s="1"/>
  <c r="A1427" i="31"/>
  <c r="G1427" i="31" s="1"/>
  <c r="B1425" i="31"/>
  <c r="H1407" i="31"/>
  <c r="G1407" i="31"/>
  <c r="F1407" i="31"/>
  <c r="E1407" i="31"/>
  <c r="D1407" i="31"/>
  <c r="C1407" i="31"/>
  <c r="B1407" i="31"/>
  <c r="I1406" i="31"/>
  <c r="H1406" i="31"/>
  <c r="G1406" i="31"/>
  <c r="F1406" i="31"/>
  <c r="E1406" i="31"/>
  <c r="D1406" i="31"/>
  <c r="C1406" i="31"/>
  <c r="B1406" i="31"/>
  <c r="H1405" i="31"/>
  <c r="F1405" i="31"/>
  <c r="D1405" i="31"/>
  <c r="B1405" i="31"/>
  <c r="A1405" i="31"/>
  <c r="I1405" i="31" s="1"/>
  <c r="A1404" i="31"/>
  <c r="G1404" i="31" s="1"/>
  <c r="H1403" i="31"/>
  <c r="F1403" i="31"/>
  <c r="D1403" i="31"/>
  <c r="B1403" i="31"/>
  <c r="A1403" i="31"/>
  <c r="I1403" i="31" s="1"/>
  <c r="B1401" i="31"/>
  <c r="H1382" i="31"/>
  <c r="G1382" i="31"/>
  <c r="F1382" i="31"/>
  <c r="E1382" i="31"/>
  <c r="D1382" i="31"/>
  <c r="C1382" i="31"/>
  <c r="B1382" i="31"/>
  <c r="I1381" i="31"/>
  <c r="H1381" i="31"/>
  <c r="G1381" i="31"/>
  <c r="F1381" i="31"/>
  <c r="E1381" i="31"/>
  <c r="D1381" i="31"/>
  <c r="C1381" i="31"/>
  <c r="B1381" i="31"/>
  <c r="A1380" i="31"/>
  <c r="G1380" i="31" s="1"/>
  <c r="H1379" i="31"/>
  <c r="F1379" i="31"/>
  <c r="D1379" i="31"/>
  <c r="B1379" i="31"/>
  <c r="A1379" i="31"/>
  <c r="I1379" i="31" s="1"/>
  <c r="A1378" i="31"/>
  <c r="G1378" i="31" s="1"/>
  <c r="B1376" i="31"/>
  <c r="H1358" i="31"/>
  <c r="G1358" i="31"/>
  <c r="F1358" i="31"/>
  <c r="E1358" i="31"/>
  <c r="D1358" i="31"/>
  <c r="C1358" i="31"/>
  <c r="B1358" i="31"/>
  <c r="H1357" i="31"/>
  <c r="F1357" i="31"/>
  <c r="D1357" i="31"/>
  <c r="B1357" i="31"/>
  <c r="A1357" i="31"/>
  <c r="I1357" i="31" s="1"/>
  <c r="A1356" i="31"/>
  <c r="G1356" i="31" s="1"/>
  <c r="H1355" i="31"/>
  <c r="F1355" i="31"/>
  <c r="D1355" i="31"/>
  <c r="B1355" i="31"/>
  <c r="A1355" i="31"/>
  <c r="I1355" i="31" s="1"/>
  <c r="A1354" i="31"/>
  <c r="G1354" i="31" s="1"/>
  <c r="B1352" i="31"/>
  <c r="H1334" i="31"/>
  <c r="G1334" i="31"/>
  <c r="F1334" i="31"/>
  <c r="E1334" i="31"/>
  <c r="D1334" i="31"/>
  <c r="C1334" i="31"/>
  <c r="B1334" i="31"/>
  <c r="H1333" i="31"/>
  <c r="G1333" i="31"/>
  <c r="F1333" i="31"/>
  <c r="E1333" i="31"/>
  <c r="D1333" i="31"/>
  <c r="C1333" i="31"/>
  <c r="B1333" i="31"/>
  <c r="A1332" i="31"/>
  <c r="G1332" i="31" s="1"/>
  <c r="H1331" i="31"/>
  <c r="F1331" i="31"/>
  <c r="D1331" i="31"/>
  <c r="B1331" i="31"/>
  <c r="A1331" i="31"/>
  <c r="I1331" i="31" s="1"/>
  <c r="A1330" i="31"/>
  <c r="G1330" i="31" s="1"/>
  <c r="B1328" i="31"/>
  <c r="I1311" i="31"/>
  <c r="H1311" i="31"/>
  <c r="G1311" i="31"/>
  <c r="F1311" i="31"/>
  <c r="E1311" i="31"/>
  <c r="D1311" i="31"/>
  <c r="C1311" i="31"/>
  <c r="B1311" i="31"/>
  <c r="I1310" i="31"/>
  <c r="H1310" i="31"/>
  <c r="G1310" i="31"/>
  <c r="F1310" i="31"/>
  <c r="E1310" i="31"/>
  <c r="D1310" i="31"/>
  <c r="C1310" i="31"/>
  <c r="B1310" i="31"/>
  <c r="A1309" i="31"/>
  <c r="G1309" i="31" s="1"/>
  <c r="H1308" i="31"/>
  <c r="F1308" i="31"/>
  <c r="D1308" i="31"/>
  <c r="B1308" i="31"/>
  <c r="A1308" i="31"/>
  <c r="I1308" i="31" s="1"/>
  <c r="A1307" i="31"/>
  <c r="G1307" i="31" s="1"/>
  <c r="B1305" i="31"/>
  <c r="I1288" i="31"/>
  <c r="H1288" i="31"/>
  <c r="G1288" i="31"/>
  <c r="F1288" i="31"/>
  <c r="E1288" i="31"/>
  <c r="D1288" i="31"/>
  <c r="C1288" i="31"/>
  <c r="B1288" i="31"/>
  <c r="I1287" i="31"/>
  <c r="H1287" i="31"/>
  <c r="G1287" i="31"/>
  <c r="F1287" i="31"/>
  <c r="E1287" i="31"/>
  <c r="D1287" i="31"/>
  <c r="C1287" i="31"/>
  <c r="B1287" i="31"/>
  <c r="A1286" i="31"/>
  <c r="G1286" i="31" s="1"/>
  <c r="H1285" i="31"/>
  <c r="F1285" i="31"/>
  <c r="D1285" i="31"/>
  <c r="B1285" i="31"/>
  <c r="A1285" i="31"/>
  <c r="I1285" i="31" s="1"/>
  <c r="A1284" i="31"/>
  <c r="G1284" i="31" s="1"/>
  <c r="B1282" i="31"/>
  <c r="I1263" i="31"/>
  <c r="H1263" i="31"/>
  <c r="G1263" i="31"/>
  <c r="F1263" i="31"/>
  <c r="E1263" i="31"/>
  <c r="D1263" i="31"/>
  <c r="C1263" i="31"/>
  <c r="B1263" i="31"/>
  <c r="I1262" i="31"/>
  <c r="H1262" i="31"/>
  <c r="G1262" i="31"/>
  <c r="F1262" i="31"/>
  <c r="E1262" i="31"/>
  <c r="D1262" i="31"/>
  <c r="C1262" i="31"/>
  <c r="B1262" i="31"/>
  <c r="A1261" i="31"/>
  <c r="G1261" i="31" s="1"/>
  <c r="H1260" i="31"/>
  <c r="F1260" i="31"/>
  <c r="D1260" i="31"/>
  <c r="B1260" i="31"/>
  <c r="A1260" i="31"/>
  <c r="I1260" i="31" s="1"/>
  <c r="B1258" i="31"/>
  <c r="I1243" i="31"/>
  <c r="H1243" i="31"/>
  <c r="G1243" i="31"/>
  <c r="F1243" i="31"/>
  <c r="E1243" i="31"/>
  <c r="D1243" i="31"/>
  <c r="C1243" i="31"/>
  <c r="B1243" i="31"/>
  <c r="H1242" i="31"/>
  <c r="F1242" i="31"/>
  <c r="D1242" i="31"/>
  <c r="B1242" i="31"/>
  <c r="A1242" i="31"/>
  <c r="I1242" i="31" s="1"/>
  <c r="A1241" i="31"/>
  <c r="G1241" i="31" s="1"/>
  <c r="H1240" i="31"/>
  <c r="F1240" i="31"/>
  <c r="D1240" i="31"/>
  <c r="B1240" i="31"/>
  <c r="A1240" i="31"/>
  <c r="I1240" i="31" s="1"/>
  <c r="A1239" i="31"/>
  <c r="G1239" i="31" s="1"/>
  <c r="B1237" i="31"/>
  <c r="I1218" i="31"/>
  <c r="H1218" i="31"/>
  <c r="G1218" i="31"/>
  <c r="F1218" i="31"/>
  <c r="E1218" i="31"/>
  <c r="D1218" i="31"/>
  <c r="C1218" i="31"/>
  <c r="B1218" i="31"/>
  <c r="A1217" i="31"/>
  <c r="G1217" i="31" s="1"/>
  <c r="H1216" i="31"/>
  <c r="F1216" i="31"/>
  <c r="D1216" i="31"/>
  <c r="B1216" i="31"/>
  <c r="A1216" i="31"/>
  <c r="I1216" i="31" s="1"/>
  <c r="A1215" i="31"/>
  <c r="G1215" i="31" s="1"/>
  <c r="B1213" i="31"/>
  <c r="I1196" i="31"/>
  <c r="H1196" i="31"/>
  <c r="G1196" i="31"/>
  <c r="F1196" i="31"/>
  <c r="E1196" i="31"/>
  <c r="D1196" i="31"/>
  <c r="C1196" i="31"/>
  <c r="B1196" i="31"/>
  <c r="I1195" i="31"/>
  <c r="H1195" i="31"/>
  <c r="G1195" i="31"/>
  <c r="F1195" i="31"/>
  <c r="E1195" i="31"/>
  <c r="D1195" i="31"/>
  <c r="C1195" i="31"/>
  <c r="B1195" i="31"/>
  <c r="A1194" i="31"/>
  <c r="G1194" i="31" s="1"/>
  <c r="H1193" i="31"/>
  <c r="F1193" i="31"/>
  <c r="D1193" i="31"/>
  <c r="B1193" i="31"/>
  <c r="A1193" i="31"/>
  <c r="I1193" i="31" s="1"/>
  <c r="A1192" i="31"/>
  <c r="G1192" i="31" s="1"/>
  <c r="B1190" i="31"/>
  <c r="I1170" i="31"/>
  <c r="H1170" i="31"/>
  <c r="G1170" i="31"/>
  <c r="F1170" i="31"/>
  <c r="E1170" i="31"/>
  <c r="D1170" i="31"/>
  <c r="C1170" i="31"/>
  <c r="B1170" i="31"/>
  <c r="I1169" i="31"/>
  <c r="H1169" i="31"/>
  <c r="G1169" i="31"/>
  <c r="F1169" i="31"/>
  <c r="E1169" i="31"/>
  <c r="D1169" i="31"/>
  <c r="C1169" i="31"/>
  <c r="B1169" i="31"/>
  <c r="I1168" i="31"/>
  <c r="H1168" i="31"/>
  <c r="G1168" i="31"/>
  <c r="F1168" i="31"/>
  <c r="E1168" i="31"/>
  <c r="D1168" i="31"/>
  <c r="C1168" i="31"/>
  <c r="B1168" i="31"/>
  <c r="I1167" i="31"/>
  <c r="H1167" i="31"/>
  <c r="G1167" i="31"/>
  <c r="F1167" i="31"/>
  <c r="E1167" i="31"/>
  <c r="D1167" i="31"/>
  <c r="C1167" i="31"/>
  <c r="B1167" i="31"/>
  <c r="B1165" i="31"/>
  <c r="I1148" i="31"/>
  <c r="H1148" i="31"/>
  <c r="G1148" i="31"/>
  <c r="F1148" i="31"/>
  <c r="E1148" i="31"/>
  <c r="D1148" i="31"/>
  <c r="C1148" i="31"/>
  <c r="B1148" i="31"/>
  <c r="H1147" i="31"/>
  <c r="F1147" i="31"/>
  <c r="D1147" i="31"/>
  <c r="B1147" i="31"/>
  <c r="A1147" i="31"/>
  <c r="I1147" i="31" s="1"/>
  <c r="A1146" i="31"/>
  <c r="G1146" i="31" s="1"/>
  <c r="H1145" i="31"/>
  <c r="F1145" i="31"/>
  <c r="D1145" i="31"/>
  <c r="B1145" i="31"/>
  <c r="A1145" i="31"/>
  <c r="I1145" i="31" s="1"/>
  <c r="A1144" i="31"/>
  <c r="G1144" i="31" s="1"/>
  <c r="B1142" i="31"/>
  <c r="I1125" i="31"/>
  <c r="H1125" i="31"/>
  <c r="G1125" i="31"/>
  <c r="F1125" i="31"/>
  <c r="E1125" i="31"/>
  <c r="D1125" i="31"/>
  <c r="C1125" i="31"/>
  <c r="B1125" i="31"/>
  <c r="I1124" i="31"/>
  <c r="H1124" i="31"/>
  <c r="G1124" i="31"/>
  <c r="F1124" i="31"/>
  <c r="E1124" i="31"/>
  <c r="D1124" i="31"/>
  <c r="C1124" i="31"/>
  <c r="B1124" i="31"/>
  <c r="A1123" i="31"/>
  <c r="G1123" i="31" s="1"/>
  <c r="H1122" i="31"/>
  <c r="F1122" i="31"/>
  <c r="D1122" i="31"/>
  <c r="B1122" i="31"/>
  <c r="A1122" i="31"/>
  <c r="I1122" i="31" s="1"/>
  <c r="A1121" i="31"/>
  <c r="G1121" i="31" s="1"/>
  <c r="B1119" i="31"/>
  <c r="A1102" i="31"/>
  <c r="G1102" i="31" s="1"/>
  <c r="H1101" i="31"/>
  <c r="F1101" i="31"/>
  <c r="D1101" i="31"/>
  <c r="B1101" i="31"/>
  <c r="A1101" i="31"/>
  <c r="I1101" i="31" s="1"/>
  <c r="A1100" i="31"/>
  <c r="G1100" i="31" s="1"/>
  <c r="H1099" i="31"/>
  <c r="F1099" i="31"/>
  <c r="D1099" i="31"/>
  <c r="B1099" i="31"/>
  <c r="A1099" i="31"/>
  <c r="I1099" i="31" s="1"/>
  <c r="B1097" i="31"/>
  <c r="I1080" i="31"/>
  <c r="H1080" i="31"/>
  <c r="G1080" i="31"/>
  <c r="F1080" i="31"/>
  <c r="E1080" i="31"/>
  <c r="D1080" i="31"/>
  <c r="C1080" i="31"/>
  <c r="B1080" i="31"/>
  <c r="I1079" i="31"/>
  <c r="H1079" i="31"/>
  <c r="G1079" i="31"/>
  <c r="F1079" i="31"/>
  <c r="E1079" i="31"/>
  <c r="D1079" i="31"/>
  <c r="C1079" i="31"/>
  <c r="B1079" i="31"/>
  <c r="H1078" i="31"/>
  <c r="F1078" i="31"/>
  <c r="D1078" i="31"/>
  <c r="B1078" i="31"/>
  <c r="A1078" i="31"/>
  <c r="I1078" i="31" s="1"/>
  <c r="A1077" i="31"/>
  <c r="G1077" i="31" s="1"/>
  <c r="H1076" i="31"/>
  <c r="F1076" i="31"/>
  <c r="D1076" i="31"/>
  <c r="B1076" i="31"/>
  <c r="A1076" i="31"/>
  <c r="I1076" i="31" s="1"/>
  <c r="B1074" i="31"/>
  <c r="I1056" i="31"/>
  <c r="H1056" i="31"/>
  <c r="G1056" i="31"/>
  <c r="F1056" i="31"/>
  <c r="E1056" i="31"/>
  <c r="D1056" i="31"/>
  <c r="C1056" i="31"/>
  <c r="B1056" i="31"/>
  <c r="H1055" i="31"/>
  <c r="F1055" i="31"/>
  <c r="D1055" i="31"/>
  <c r="B1055" i="31"/>
  <c r="A1055" i="31"/>
  <c r="I1055" i="31" s="1"/>
  <c r="A1054" i="31"/>
  <c r="G1054" i="31" s="1"/>
  <c r="H1053" i="31"/>
  <c r="F1053" i="31"/>
  <c r="D1053" i="31"/>
  <c r="B1053" i="31"/>
  <c r="A1053" i="31"/>
  <c r="I1053" i="31" s="1"/>
  <c r="A1052" i="31"/>
  <c r="G1052" i="31" s="1"/>
  <c r="B1050" i="31"/>
  <c r="A1034" i="31"/>
  <c r="G1034" i="31" s="1"/>
  <c r="H1033" i="31"/>
  <c r="F1033" i="31"/>
  <c r="D1033" i="31"/>
  <c r="B1033" i="31"/>
  <c r="A1033" i="31"/>
  <c r="I1033" i="31" s="1"/>
  <c r="A1032" i="31"/>
  <c r="G1032" i="31" s="1"/>
  <c r="H1031" i="31"/>
  <c r="F1031" i="31"/>
  <c r="D1031" i="31"/>
  <c r="B1031" i="31"/>
  <c r="A1031" i="31"/>
  <c r="I1031" i="31" s="1"/>
  <c r="A1030" i="31"/>
  <c r="G1030" i="31" s="1"/>
  <c r="H1029" i="31"/>
  <c r="F1029" i="31"/>
  <c r="D1029" i="31"/>
  <c r="B1029" i="31"/>
  <c r="A1029" i="31"/>
  <c r="I1029" i="31" s="1"/>
  <c r="B1027" i="31"/>
  <c r="I1009" i="31"/>
  <c r="H1009" i="31"/>
  <c r="G1009" i="31"/>
  <c r="F1009" i="31"/>
  <c r="E1009" i="31"/>
  <c r="D1009" i="31"/>
  <c r="C1009" i="31"/>
  <c r="B1009" i="31"/>
  <c r="F1008" i="31"/>
  <c r="D1008" i="31"/>
  <c r="B1008" i="31"/>
  <c r="A1008" i="31"/>
  <c r="A1007" i="31"/>
  <c r="I1007" i="31" s="1"/>
  <c r="H1006" i="31"/>
  <c r="F1006" i="31"/>
  <c r="D1006" i="31"/>
  <c r="B1006" i="31"/>
  <c r="A1006" i="31"/>
  <c r="I1006" i="31" s="1"/>
  <c r="A1005" i="31"/>
  <c r="I1005" i="31" s="1"/>
  <c r="B1003" i="31"/>
  <c r="A987" i="31"/>
  <c r="I987" i="31" s="1"/>
  <c r="H986" i="31"/>
  <c r="F986" i="31"/>
  <c r="D986" i="31"/>
  <c r="B986" i="31"/>
  <c r="A986" i="31"/>
  <c r="I986" i="31" s="1"/>
  <c r="A985" i="31"/>
  <c r="I985" i="31" s="1"/>
  <c r="H984" i="31"/>
  <c r="F984" i="31"/>
  <c r="D984" i="31"/>
  <c r="B984" i="31"/>
  <c r="A984" i="31"/>
  <c r="I984" i="31" s="1"/>
  <c r="A983" i="31"/>
  <c r="I983" i="31" s="1"/>
  <c r="B981" i="31"/>
  <c r="A965" i="31"/>
  <c r="I965" i="31" s="1"/>
  <c r="H964" i="31"/>
  <c r="F964" i="31"/>
  <c r="D964" i="31"/>
  <c r="B964" i="31"/>
  <c r="A964" i="31"/>
  <c r="I964" i="31" s="1"/>
  <c r="A963" i="31"/>
  <c r="I963" i="31" s="1"/>
  <c r="H962" i="31"/>
  <c r="F962" i="31"/>
  <c r="D962" i="31"/>
  <c r="B962" i="31"/>
  <c r="A962" i="31"/>
  <c r="I962" i="31" s="1"/>
  <c r="A961" i="31"/>
  <c r="I961" i="31" s="1"/>
  <c r="B959" i="31"/>
  <c r="I943" i="31"/>
  <c r="H943" i="31"/>
  <c r="G943" i="31"/>
  <c r="F943" i="31"/>
  <c r="E943" i="31"/>
  <c r="D943" i="31"/>
  <c r="C943" i="31"/>
  <c r="B943" i="31"/>
  <c r="A942" i="31"/>
  <c r="I942" i="31" s="1"/>
  <c r="H941" i="31"/>
  <c r="F941" i="31"/>
  <c r="D941" i="31"/>
  <c r="B941" i="31"/>
  <c r="A941" i="31"/>
  <c r="I941" i="31" s="1"/>
  <c r="A940" i="31"/>
  <c r="I940" i="31" s="1"/>
  <c r="H939" i="31"/>
  <c r="F939" i="31"/>
  <c r="D939" i="31"/>
  <c r="B939" i="31"/>
  <c r="A939" i="31"/>
  <c r="I939" i="31" s="1"/>
  <c r="B937" i="31"/>
  <c r="I919" i="31"/>
  <c r="H919" i="31"/>
  <c r="G919" i="31"/>
  <c r="F919" i="31"/>
  <c r="E919" i="31"/>
  <c r="D919" i="31"/>
  <c r="C919" i="31"/>
  <c r="B919" i="31"/>
  <c r="H918" i="31"/>
  <c r="F918" i="31"/>
  <c r="D918" i="31"/>
  <c r="B918" i="31"/>
  <c r="A918" i="31"/>
  <c r="I918" i="31" s="1"/>
  <c r="A917" i="31"/>
  <c r="I917" i="31" s="1"/>
  <c r="H916" i="31"/>
  <c r="F916" i="31"/>
  <c r="D916" i="31"/>
  <c r="B916" i="31"/>
  <c r="A916" i="31"/>
  <c r="I916" i="31" s="1"/>
  <c r="B914" i="31"/>
  <c r="H896" i="31"/>
  <c r="F896" i="31"/>
  <c r="D896" i="31"/>
  <c r="B896" i="31"/>
  <c r="A896" i="31"/>
  <c r="I896" i="31" s="1"/>
  <c r="A895" i="31"/>
  <c r="I895" i="31" s="1"/>
  <c r="H894" i="31"/>
  <c r="F894" i="31"/>
  <c r="D894" i="31"/>
  <c r="B894" i="31"/>
  <c r="A894" i="31"/>
  <c r="I894" i="31" s="1"/>
  <c r="A893" i="31"/>
  <c r="I893" i="31" s="1"/>
  <c r="B891" i="31"/>
  <c r="I872" i="31"/>
  <c r="H872" i="31"/>
  <c r="G872" i="31"/>
  <c r="F872" i="31"/>
  <c r="E872" i="31"/>
  <c r="D872" i="31"/>
  <c r="C872" i="31"/>
  <c r="B872" i="31"/>
  <c r="I871" i="31"/>
  <c r="H871" i="31"/>
  <c r="G871" i="31"/>
  <c r="F871" i="31"/>
  <c r="E871" i="31"/>
  <c r="D871" i="31"/>
  <c r="C871" i="31"/>
  <c r="B871" i="31"/>
  <c r="A870" i="31"/>
  <c r="I870" i="31" s="1"/>
  <c r="H869" i="31"/>
  <c r="F869" i="31"/>
  <c r="D869" i="31"/>
  <c r="B869" i="31"/>
  <c r="A869" i="31"/>
  <c r="I869" i="31" s="1"/>
  <c r="B867" i="31"/>
  <c r="I849" i="31"/>
  <c r="H849" i="31"/>
  <c r="G849" i="31"/>
  <c r="F849" i="31"/>
  <c r="E849" i="31"/>
  <c r="D849" i="31"/>
  <c r="C849" i="31"/>
  <c r="B849" i="31"/>
  <c r="H848" i="31"/>
  <c r="F848" i="31"/>
  <c r="D848" i="31"/>
  <c r="B848" i="31"/>
  <c r="A848" i="31"/>
  <c r="I848" i="31" s="1"/>
  <c r="A847" i="31"/>
  <c r="I847" i="31" s="1"/>
  <c r="H846" i="31"/>
  <c r="F846" i="31"/>
  <c r="D846" i="31"/>
  <c r="B846" i="31"/>
  <c r="A846" i="31"/>
  <c r="I846" i="31" s="1"/>
  <c r="B844" i="31"/>
  <c r="I826" i="31"/>
  <c r="H826" i="31"/>
  <c r="G826" i="31"/>
  <c r="F826" i="31"/>
  <c r="E826" i="31"/>
  <c r="D826" i="31"/>
  <c r="C826" i="31"/>
  <c r="B826" i="31"/>
  <c r="H825" i="31"/>
  <c r="F825" i="31"/>
  <c r="D825" i="31"/>
  <c r="B825" i="31"/>
  <c r="A825" i="31"/>
  <c r="I825" i="31" s="1"/>
  <c r="A824" i="31"/>
  <c r="I824" i="31" s="1"/>
  <c r="H823" i="31"/>
  <c r="F823" i="31"/>
  <c r="D823" i="31"/>
  <c r="B823" i="31"/>
  <c r="A823" i="31"/>
  <c r="I823" i="31" s="1"/>
  <c r="B821" i="31"/>
  <c r="I803" i="31"/>
  <c r="H803" i="31"/>
  <c r="G803" i="31"/>
  <c r="F803" i="31"/>
  <c r="E803" i="31"/>
  <c r="D803" i="31"/>
  <c r="C803" i="31"/>
  <c r="B803" i="31"/>
  <c r="H802" i="31"/>
  <c r="F802" i="31"/>
  <c r="D802" i="31"/>
  <c r="B802" i="31"/>
  <c r="A802" i="31"/>
  <c r="I802" i="31" s="1"/>
  <c r="A801" i="31"/>
  <c r="I801" i="31" s="1"/>
  <c r="H800" i="31"/>
  <c r="F800" i="31"/>
  <c r="D800" i="31"/>
  <c r="B800" i="31"/>
  <c r="A800" i="31"/>
  <c r="I800" i="31" s="1"/>
  <c r="B798" i="31"/>
  <c r="H779" i="31"/>
  <c r="F779" i="31"/>
  <c r="D779" i="31"/>
  <c r="B779" i="31"/>
  <c r="A779" i="31"/>
  <c r="I779" i="31" s="1"/>
  <c r="A778" i="31"/>
  <c r="I778" i="31" s="1"/>
  <c r="H777" i="31"/>
  <c r="F777" i="31"/>
  <c r="D777" i="31"/>
  <c r="B777" i="31"/>
  <c r="A777" i="31"/>
  <c r="I777" i="31" s="1"/>
  <c r="A776" i="31"/>
  <c r="I776" i="31" s="1"/>
  <c r="B774" i="31"/>
  <c r="I756" i="31"/>
  <c r="H756" i="31"/>
  <c r="G756" i="31"/>
  <c r="F756" i="31"/>
  <c r="E756" i="31"/>
  <c r="D756" i="31"/>
  <c r="C756" i="31"/>
  <c r="B756" i="31"/>
  <c r="I755" i="31"/>
  <c r="H755" i="31"/>
  <c r="G755" i="31"/>
  <c r="F755" i="31"/>
  <c r="E755" i="31"/>
  <c r="D755" i="31"/>
  <c r="C755" i="31"/>
  <c r="B755" i="31"/>
  <c r="I754" i="31"/>
  <c r="H754" i="31"/>
  <c r="G754" i="31"/>
  <c r="F754" i="31"/>
  <c r="E754" i="31"/>
  <c r="D754" i="31"/>
  <c r="C754" i="31"/>
  <c r="B754" i="31"/>
  <c r="I753" i="31"/>
  <c r="H753" i="31"/>
  <c r="G753" i="31"/>
  <c r="F753" i="31"/>
  <c r="E753" i="31"/>
  <c r="D753" i="31"/>
  <c r="C753" i="31"/>
  <c r="B753" i="31"/>
  <c r="I752" i="31"/>
  <c r="H752" i="31"/>
  <c r="G752" i="31"/>
  <c r="F752" i="31"/>
  <c r="E752" i="31"/>
  <c r="D752" i="31"/>
  <c r="C752" i="31"/>
  <c r="B752" i="31"/>
  <c r="B750" i="31"/>
  <c r="I731" i="31"/>
  <c r="H731" i="31"/>
  <c r="G731" i="31"/>
  <c r="F731" i="31"/>
  <c r="E731" i="31"/>
  <c r="D731" i="31"/>
  <c r="C731" i="31"/>
  <c r="B731" i="31"/>
  <c r="I730" i="31"/>
  <c r="H730" i="31"/>
  <c r="G730" i="31"/>
  <c r="F730" i="31"/>
  <c r="E730" i="31"/>
  <c r="D730" i="31"/>
  <c r="C730" i="31"/>
  <c r="B730" i="31"/>
  <c r="I729" i="31"/>
  <c r="H729" i="31"/>
  <c r="G729" i="31"/>
  <c r="F729" i="31"/>
  <c r="E729" i="31"/>
  <c r="D729" i="31"/>
  <c r="C729" i="31"/>
  <c r="B729" i="31"/>
  <c r="I728" i="31"/>
  <c r="H728" i="31"/>
  <c r="G728" i="31"/>
  <c r="F728" i="31"/>
  <c r="E728" i="31"/>
  <c r="D728" i="31"/>
  <c r="C728" i="31"/>
  <c r="B728" i="31"/>
  <c r="B726" i="31"/>
  <c r="I709" i="31"/>
  <c r="H709" i="31"/>
  <c r="G709" i="31"/>
  <c r="F709" i="31"/>
  <c r="E709" i="31"/>
  <c r="D709" i="31"/>
  <c r="C709" i="31"/>
  <c r="B709" i="31"/>
  <c r="I708" i="31"/>
  <c r="H708" i="31"/>
  <c r="G708" i="31"/>
  <c r="F708" i="31"/>
  <c r="E708" i="31"/>
  <c r="D708" i="31"/>
  <c r="C708" i="31"/>
  <c r="B708" i="31"/>
  <c r="I707" i="31"/>
  <c r="H707" i="31"/>
  <c r="G707" i="31"/>
  <c r="F707" i="31"/>
  <c r="E707" i="31"/>
  <c r="D707" i="31"/>
  <c r="C707" i="31"/>
  <c r="B707" i="31"/>
  <c r="I706" i="31"/>
  <c r="H706" i="31"/>
  <c r="G706" i="31"/>
  <c r="F706" i="31"/>
  <c r="E706" i="31"/>
  <c r="D706" i="31"/>
  <c r="C706" i="31"/>
  <c r="B706" i="31"/>
  <c r="B704" i="31"/>
  <c r="I685" i="31"/>
  <c r="H685" i="31"/>
  <c r="G685" i="31"/>
  <c r="F685" i="31"/>
  <c r="E685" i="31"/>
  <c r="D685" i="31"/>
  <c r="C685" i="31"/>
  <c r="B685" i="31"/>
  <c r="I684" i="31"/>
  <c r="H684" i="31"/>
  <c r="G684" i="31"/>
  <c r="F684" i="31"/>
  <c r="E684" i="31"/>
  <c r="D684" i="31"/>
  <c r="C684" i="31"/>
  <c r="B684" i="31"/>
  <c r="I683" i="31"/>
  <c r="H683" i="31"/>
  <c r="G683" i="31"/>
  <c r="F683" i="31"/>
  <c r="E683" i="31"/>
  <c r="D683" i="31"/>
  <c r="C683" i="31"/>
  <c r="B683" i="31"/>
  <c r="I682" i="31"/>
  <c r="H682" i="31"/>
  <c r="G682" i="31"/>
  <c r="F682" i="31"/>
  <c r="E682" i="31"/>
  <c r="D682" i="31"/>
  <c r="C682" i="31"/>
  <c r="B682" i="31"/>
  <c r="B680" i="31"/>
  <c r="I658" i="31"/>
  <c r="H658" i="31"/>
  <c r="G658" i="31"/>
  <c r="F658" i="31"/>
  <c r="E658" i="31"/>
  <c r="D658" i="31"/>
  <c r="C658" i="31"/>
  <c r="B658" i="31"/>
  <c r="I657" i="31"/>
  <c r="H657" i="31"/>
  <c r="G657" i="31"/>
  <c r="F657" i="31"/>
  <c r="E657" i="31"/>
  <c r="D657" i="31"/>
  <c r="C657" i="31"/>
  <c r="B657" i="31"/>
  <c r="B655" i="31"/>
  <c r="I636" i="31"/>
  <c r="H636" i="31"/>
  <c r="G636" i="31"/>
  <c r="F636" i="31"/>
  <c r="E636" i="31"/>
  <c r="D636" i="31"/>
  <c r="C636" i="31"/>
  <c r="B636" i="31"/>
  <c r="I635" i="31"/>
  <c r="H635" i="31"/>
  <c r="G635" i="31"/>
  <c r="F635" i="31"/>
  <c r="E635" i="31"/>
  <c r="D635" i="31"/>
  <c r="C635" i="31"/>
  <c r="B635" i="31"/>
  <c r="I634" i="31"/>
  <c r="H634" i="31"/>
  <c r="G634" i="31"/>
  <c r="F634" i="31"/>
  <c r="E634" i="31"/>
  <c r="D634" i="31"/>
  <c r="C634" i="31"/>
  <c r="B634" i="31"/>
  <c r="I633" i="31"/>
  <c r="H633" i="31"/>
  <c r="G633" i="31"/>
  <c r="F633" i="31"/>
  <c r="E633" i="31"/>
  <c r="D633" i="31"/>
  <c r="C633" i="31"/>
  <c r="B633" i="31"/>
  <c r="B631" i="31"/>
  <c r="I611" i="31"/>
  <c r="H611" i="31"/>
  <c r="G611" i="31"/>
  <c r="F611" i="31"/>
  <c r="E611" i="31"/>
  <c r="D611" i="31"/>
  <c r="C611" i="31"/>
  <c r="B611" i="31"/>
  <c r="I610" i="31"/>
  <c r="H610" i="31"/>
  <c r="G610" i="31"/>
  <c r="F610" i="31"/>
  <c r="E610" i="31"/>
  <c r="D610" i="31"/>
  <c r="C610" i="31"/>
  <c r="B610" i="31"/>
  <c r="I609" i="31"/>
  <c r="H609" i="31"/>
  <c r="G609" i="31"/>
  <c r="F609" i="31"/>
  <c r="E609" i="31"/>
  <c r="D609" i="31"/>
  <c r="C609" i="31"/>
  <c r="B609" i="31"/>
  <c r="I608" i="31"/>
  <c r="H608" i="31"/>
  <c r="G608" i="31"/>
  <c r="F608" i="31"/>
  <c r="E608" i="31"/>
  <c r="D608" i="31"/>
  <c r="C608" i="31"/>
  <c r="B608" i="31"/>
  <c r="B606" i="31"/>
  <c r="I589" i="31"/>
  <c r="H589" i="31"/>
  <c r="G589" i="31"/>
  <c r="F589" i="31"/>
  <c r="E589" i="31"/>
  <c r="D589" i="31"/>
  <c r="C589" i="31"/>
  <c r="B589" i="31"/>
  <c r="I588" i="31"/>
  <c r="H588" i="31"/>
  <c r="G588" i="31"/>
  <c r="F588" i="31"/>
  <c r="E588" i="31"/>
  <c r="D588" i="31"/>
  <c r="C588" i="31"/>
  <c r="B588" i="31"/>
  <c r="I587" i="31"/>
  <c r="H587" i="31"/>
  <c r="G587" i="31"/>
  <c r="F587" i="31"/>
  <c r="E587" i="31"/>
  <c r="D587" i="31"/>
  <c r="C587" i="31"/>
  <c r="B587" i="31"/>
  <c r="I586" i="31"/>
  <c r="H586" i="31"/>
  <c r="G586" i="31"/>
  <c r="F586" i="31"/>
  <c r="E586" i="31"/>
  <c r="D586" i="31"/>
  <c r="C586" i="31"/>
  <c r="B586" i="31"/>
  <c r="I585" i="31"/>
  <c r="H585" i="31"/>
  <c r="G585" i="31"/>
  <c r="F585" i="31"/>
  <c r="E585" i="31"/>
  <c r="D585" i="31"/>
  <c r="C585" i="31"/>
  <c r="B585" i="31"/>
  <c r="I584" i="31"/>
  <c r="H584" i="31"/>
  <c r="G584" i="31"/>
  <c r="F584" i="31"/>
  <c r="E584" i="31"/>
  <c r="D584" i="31"/>
  <c r="C584" i="31"/>
  <c r="B584" i="31"/>
  <c r="B582" i="31"/>
  <c r="I563" i="31"/>
  <c r="H563" i="31"/>
  <c r="G563" i="31"/>
  <c r="F563" i="31"/>
  <c r="E563" i="31"/>
  <c r="D563" i="31"/>
  <c r="C563" i="31"/>
  <c r="B563" i="31"/>
  <c r="I562" i="31"/>
  <c r="H562" i="31"/>
  <c r="G562" i="31"/>
  <c r="F562" i="31"/>
  <c r="E562" i="31"/>
  <c r="D562" i="31"/>
  <c r="C562" i="31"/>
  <c r="B562" i="31"/>
  <c r="I561" i="31"/>
  <c r="H561" i="31"/>
  <c r="G561" i="31"/>
  <c r="F561" i="31"/>
  <c r="E561" i="31"/>
  <c r="D561" i="31"/>
  <c r="C561" i="31"/>
  <c r="B561" i="31"/>
  <c r="I560" i="31"/>
  <c r="H560" i="31"/>
  <c r="G560" i="31"/>
  <c r="F560" i="31"/>
  <c r="E560" i="31"/>
  <c r="D560" i="31"/>
  <c r="C560" i="31"/>
  <c r="B560" i="31"/>
  <c r="B558" i="31"/>
  <c r="I539" i="31"/>
  <c r="H539" i="31"/>
  <c r="G539" i="31"/>
  <c r="F539" i="31"/>
  <c r="E539" i="31"/>
  <c r="D539" i="31"/>
  <c r="C539" i="31"/>
  <c r="B539" i="31"/>
  <c r="I538" i="31"/>
  <c r="H538" i="31"/>
  <c r="G538" i="31"/>
  <c r="F538" i="31"/>
  <c r="E538" i="31"/>
  <c r="D538" i="31"/>
  <c r="C538" i="31"/>
  <c r="B538" i="31"/>
  <c r="I537" i="31"/>
  <c r="H537" i="31"/>
  <c r="G537" i="31"/>
  <c r="F537" i="31"/>
  <c r="E537" i="31"/>
  <c r="D537" i="31"/>
  <c r="C537" i="31"/>
  <c r="B537" i="31"/>
  <c r="I536" i="31"/>
  <c r="H536" i="31"/>
  <c r="G536" i="31"/>
  <c r="F536" i="31"/>
  <c r="E536" i="31"/>
  <c r="D536" i="31"/>
  <c r="C536" i="31"/>
  <c r="B536" i="31"/>
  <c r="B534" i="31"/>
  <c r="I518" i="31"/>
  <c r="H518" i="31"/>
  <c r="G518" i="31"/>
  <c r="F518" i="31"/>
  <c r="E518" i="31"/>
  <c r="D518" i="31"/>
  <c r="C518" i="31"/>
  <c r="B518" i="31"/>
  <c r="I517" i="31"/>
  <c r="H517" i="31"/>
  <c r="G517" i="31"/>
  <c r="F517" i="31"/>
  <c r="E517" i="31"/>
  <c r="D517" i="31"/>
  <c r="C517" i="31"/>
  <c r="B517" i="31"/>
  <c r="I516" i="31"/>
  <c r="H516" i="31"/>
  <c r="G516" i="31"/>
  <c r="F516" i="31"/>
  <c r="E516" i="31"/>
  <c r="D516" i="31"/>
  <c r="C516" i="31"/>
  <c r="B516" i="31"/>
  <c r="I515" i="31"/>
  <c r="H515" i="31"/>
  <c r="G515" i="31"/>
  <c r="F515" i="31"/>
  <c r="E515" i="31"/>
  <c r="D515" i="31"/>
  <c r="C515" i="31"/>
  <c r="B515" i="31"/>
  <c r="I514" i="31"/>
  <c r="H514" i="31"/>
  <c r="G514" i="31"/>
  <c r="F514" i="31"/>
  <c r="E514" i="31"/>
  <c r="D514" i="31"/>
  <c r="C514" i="31"/>
  <c r="B514" i="31"/>
  <c r="B512" i="31"/>
  <c r="I496" i="31"/>
  <c r="H496" i="31"/>
  <c r="G496" i="31"/>
  <c r="F496" i="31"/>
  <c r="E496" i="31"/>
  <c r="D496" i="31"/>
  <c r="C496" i="31"/>
  <c r="B496" i="31"/>
  <c r="I495" i="31"/>
  <c r="H495" i="31"/>
  <c r="G495" i="31"/>
  <c r="F495" i="31"/>
  <c r="E495" i="31"/>
  <c r="D495" i="31"/>
  <c r="C495" i="31"/>
  <c r="B495" i="31"/>
  <c r="I494" i="31"/>
  <c r="H494" i="31"/>
  <c r="G494" i="31"/>
  <c r="F494" i="31"/>
  <c r="E494" i="31"/>
  <c r="D494" i="31"/>
  <c r="C494" i="31"/>
  <c r="B494" i="31"/>
  <c r="I493" i="31"/>
  <c r="H493" i="31"/>
  <c r="G493" i="31"/>
  <c r="F493" i="31"/>
  <c r="E493" i="31"/>
  <c r="D493" i="31"/>
  <c r="C493" i="31"/>
  <c r="B493" i="31"/>
  <c r="I492" i="31"/>
  <c r="H492" i="31"/>
  <c r="G492" i="31"/>
  <c r="F492" i="31"/>
  <c r="E492" i="31"/>
  <c r="D492" i="31"/>
  <c r="C492" i="31"/>
  <c r="B492" i="31"/>
  <c r="B490" i="31"/>
  <c r="I470" i="31"/>
  <c r="H470" i="31"/>
  <c r="G470" i="31"/>
  <c r="F470" i="31"/>
  <c r="E470" i="31"/>
  <c r="D470" i="31"/>
  <c r="C470" i="31"/>
  <c r="B470" i="31"/>
  <c r="I469" i="31"/>
  <c r="H469" i="31"/>
  <c r="G469" i="31"/>
  <c r="F469" i="31"/>
  <c r="E469" i="31"/>
  <c r="D469" i="31"/>
  <c r="C469" i="31"/>
  <c r="B469" i="31"/>
  <c r="I468" i="31"/>
  <c r="H468" i="31"/>
  <c r="G468" i="31"/>
  <c r="F468" i="31"/>
  <c r="E468" i="31"/>
  <c r="D468" i="31"/>
  <c r="C468" i="31"/>
  <c r="B468" i="31"/>
  <c r="I467" i="31"/>
  <c r="H467" i="31"/>
  <c r="G467" i="31"/>
  <c r="F467" i="31"/>
  <c r="E467" i="31"/>
  <c r="D467" i="31"/>
  <c r="C467" i="31"/>
  <c r="B467" i="31"/>
  <c r="B465" i="31"/>
  <c r="I454" i="31"/>
  <c r="H454" i="31"/>
  <c r="G454" i="31"/>
  <c r="F454" i="31"/>
  <c r="E454" i="31"/>
  <c r="D454" i="31"/>
  <c r="C454" i="31"/>
  <c r="B454" i="31"/>
  <c r="I453" i="31"/>
  <c r="H453" i="31"/>
  <c r="G453" i="31"/>
  <c r="F453" i="31"/>
  <c r="E453" i="31"/>
  <c r="D453" i="31"/>
  <c r="C453" i="31"/>
  <c r="B453" i="31"/>
  <c r="I452" i="31"/>
  <c r="H452" i="31"/>
  <c r="G452" i="31"/>
  <c r="F452" i="31"/>
  <c r="E452" i="31"/>
  <c r="D452" i="31"/>
  <c r="C452" i="31"/>
  <c r="B452" i="31"/>
  <c r="I451" i="31"/>
  <c r="H451" i="31"/>
  <c r="G451" i="31"/>
  <c r="F451" i="31"/>
  <c r="E451" i="31"/>
  <c r="D451" i="31"/>
  <c r="C451" i="31"/>
  <c r="B451" i="31"/>
  <c r="I450" i="31"/>
  <c r="H450" i="31"/>
  <c r="G450" i="31"/>
  <c r="F450" i="31"/>
  <c r="E450" i="31"/>
  <c r="D450" i="31"/>
  <c r="C450" i="31"/>
  <c r="B450" i="31"/>
  <c r="I449" i="31"/>
  <c r="H449" i="31"/>
  <c r="G449" i="31"/>
  <c r="F449" i="31"/>
  <c r="E449" i="31"/>
  <c r="D449" i="31"/>
  <c r="C449" i="31"/>
  <c r="B449" i="31"/>
  <c r="I448" i="31"/>
  <c r="H448" i="31"/>
  <c r="G448" i="31"/>
  <c r="F448" i="31"/>
  <c r="E448" i="31"/>
  <c r="D448" i="31"/>
  <c r="C448" i="31"/>
  <c r="B448" i="31"/>
  <c r="I447" i="31"/>
  <c r="H447" i="31"/>
  <c r="G447" i="31"/>
  <c r="F447" i="31"/>
  <c r="E447" i="31"/>
  <c r="D447" i="31"/>
  <c r="C447" i="31"/>
  <c r="B447" i="31"/>
  <c r="B445" i="31"/>
  <c r="I429" i="31"/>
  <c r="H429" i="31"/>
  <c r="G429" i="31"/>
  <c r="F429" i="31"/>
  <c r="E429" i="31"/>
  <c r="D429" i="31"/>
  <c r="C429" i="31"/>
  <c r="B429" i="31"/>
  <c r="I428" i="31"/>
  <c r="H428" i="31"/>
  <c r="G428" i="31"/>
  <c r="F428" i="31"/>
  <c r="E428" i="31"/>
  <c r="D428" i="31"/>
  <c r="C428" i="31"/>
  <c r="B428" i="31"/>
  <c r="I427" i="31"/>
  <c r="H427" i="31"/>
  <c r="G427" i="31"/>
  <c r="F427" i="31"/>
  <c r="E427" i="31"/>
  <c r="D427" i="31"/>
  <c r="C427" i="31"/>
  <c r="B427" i="31"/>
  <c r="I426" i="31"/>
  <c r="H426" i="31"/>
  <c r="G426" i="31"/>
  <c r="F426" i="31"/>
  <c r="E426" i="31"/>
  <c r="D426" i="31"/>
  <c r="C426" i="31"/>
  <c r="B426" i="31"/>
  <c r="I425" i="31"/>
  <c r="H425" i="31"/>
  <c r="G425" i="31"/>
  <c r="F425" i="31"/>
  <c r="E425" i="31"/>
  <c r="D425" i="31"/>
  <c r="C425" i="31"/>
  <c r="B425" i="31"/>
  <c r="B423" i="31"/>
  <c r="I407" i="31"/>
  <c r="H407" i="31"/>
  <c r="G407" i="31"/>
  <c r="F407" i="31"/>
  <c r="E407" i="31"/>
  <c r="D407" i="31"/>
  <c r="C407" i="31"/>
  <c r="B407" i="31"/>
  <c r="I406" i="31"/>
  <c r="H406" i="31"/>
  <c r="G406" i="31"/>
  <c r="F406" i="31"/>
  <c r="E406" i="31"/>
  <c r="D406" i="31"/>
  <c r="C406" i="31"/>
  <c r="B406" i="31"/>
  <c r="I405" i="31"/>
  <c r="H405" i="31"/>
  <c r="G405" i="31"/>
  <c r="F405" i="31"/>
  <c r="E405" i="31"/>
  <c r="D405" i="31"/>
  <c r="C405" i="31"/>
  <c r="B405" i="31"/>
  <c r="I404" i="31"/>
  <c r="H404" i="31"/>
  <c r="G404" i="31"/>
  <c r="F404" i="31"/>
  <c r="E404" i="31"/>
  <c r="D404" i="31"/>
  <c r="C404" i="31"/>
  <c r="B404" i="31"/>
  <c r="I403" i="31"/>
  <c r="H403" i="31"/>
  <c r="G403" i="31"/>
  <c r="F403" i="31"/>
  <c r="E403" i="31"/>
  <c r="D403" i="31"/>
  <c r="C403" i="31"/>
  <c r="B403" i="31"/>
  <c r="B401" i="31"/>
  <c r="I385" i="31"/>
  <c r="H385" i="31"/>
  <c r="G385" i="31"/>
  <c r="F385" i="31"/>
  <c r="E385" i="31"/>
  <c r="D385" i="31"/>
  <c r="C385" i="31"/>
  <c r="B385" i="31"/>
  <c r="I384" i="31"/>
  <c r="H384" i="31"/>
  <c r="G384" i="31"/>
  <c r="F384" i="31"/>
  <c r="E384" i="31"/>
  <c r="D384" i="31"/>
  <c r="C384" i="31"/>
  <c r="B384" i="31"/>
  <c r="I383" i="31"/>
  <c r="H383" i="31"/>
  <c r="G383" i="31"/>
  <c r="F383" i="31"/>
  <c r="E383" i="31"/>
  <c r="D383" i="31"/>
  <c r="C383" i="31"/>
  <c r="B383" i="31"/>
  <c r="I382" i="31"/>
  <c r="H382" i="31"/>
  <c r="G382" i="31"/>
  <c r="F382" i="31"/>
  <c r="E382" i="31"/>
  <c r="D382" i="31"/>
  <c r="C382" i="31"/>
  <c r="B382" i="31"/>
  <c r="I381" i="31"/>
  <c r="H381" i="31"/>
  <c r="G381" i="31"/>
  <c r="F381" i="31"/>
  <c r="E381" i="31"/>
  <c r="D381" i="31"/>
  <c r="C381" i="31"/>
  <c r="B381" i="31"/>
  <c r="B379" i="31"/>
  <c r="I361" i="31"/>
  <c r="H361" i="31"/>
  <c r="G361" i="31"/>
  <c r="F361" i="31"/>
  <c r="E361" i="31"/>
  <c r="D361" i="31"/>
  <c r="C361" i="31"/>
  <c r="B361" i="31"/>
  <c r="I360" i="31"/>
  <c r="H360" i="31"/>
  <c r="G360" i="31"/>
  <c r="F360" i="31"/>
  <c r="E360" i="31"/>
  <c r="D360" i="31"/>
  <c r="C360" i="31"/>
  <c r="B360" i="31"/>
  <c r="I359" i="31"/>
  <c r="H359" i="31"/>
  <c r="G359" i="31"/>
  <c r="F359" i="31"/>
  <c r="E359" i="31"/>
  <c r="D359" i="31"/>
  <c r="C359" i="31"/>
  <c r="B359" i="31"/>
  <c r="I358" i="31"/>
  <c r="H358" i="31"/>
  <c r="G358" i="31"/>
  <c r="F358" i="31"/>
  <c r="E358" i="31"/>
  <c r="D358" i="31"/>
  <c r="C358" i="31"/>
  <c r="B358" i="31"/>
  <c r="B356" i="31"/>
  <c r="I338" i="31"/>
  <c r="H338" i="31"/>
  <c r="G338" i="31"/>
  <c r="F338" i="31"/>
  <c r="E338" i="31"/>
  <c r="D338" i="31"/>
  <c r="C338" i="31"/>
  <c r="B338" i="31"/>
  <c r="I337" i="31"/>
  <c r="H337" i="31"/>
  <c r="G337" i="31"/>
  <c r="F337" i="31"/>
  <c r="E337" i="31"/>
  <c r="D337" i="31"/>
  <c r="C337" i="31"/>
  <c r="B337" i="31"/>
  <c r="I336" i="31"/>
  <c r="H336" i="31"/>
  <c r="G336" i="31"/>
  <c r="F336" i="31"/>
  <c r="E336" i="31"/>
  <c r="D336" i="31"/>
  <c r="C336" i="31"/>
  <c r="B336" i="31"/>
  <c r="I335" i="31"/>
  <c r="H335" i="31"/>
  <c r="G335" i="31"/>
  <c r="F335" i="31"/>
  <c r="E335" i="31"/>
  <c r="D335" i="31"/>
  <c r="C335" i="31"/>
  <c r="B335" i="31"/>
  <c r="I334" i="31"/>
  <c r="H334" i="31"/>
  <c r="G334" i="31"/>
  <c r="F334" i="31"/>
  <c r="E334" i="31"/>
  <c r="D334" i="31"/>
  <c r="C334" i="31"/>
  <c r="B334" i="31"/>
  <c r="B332" i="31"/>
  <c r="I313" i="31"/>
  <c r="I312" i="31"/>
  <c r="H312" i="31"/>
  <c r="G312" i="31"/>
  <c r="F312" i="31"/>
  <c r="E312" i="31"/>
  <c r="D312" i="31"/>
  <c r="C312" i="31"/>
  <c r="B312" i="31"/>
  <c r="I311" i="31"/>
  <c r="H311" i="31"/>
  <c r="G311" i="31"/>
  <c r="F311" i="31"/>
  <c r="E311" i="31"/>
  <c r="D311" i="31"/>
  <c r="C311" i="31"/>
  <c r="B311" i="31"/>
  <c r="I310" i="31"/>
  <c r="H310" i="31"/>
  <c r="G310" i="31"/>
  <c r="F310" i="31"/>
  <c r="E310" i="31"/>
  <c r="D310" i="31"/>
  <c r="C310" i="31"/>
  <c r="B310" i="31"/>
  <c r="I309" i="31"/>
  <c r="H309" i="31"/>
  <c r="G309" i="31"/>
  <c r="F309" i="31"/>
  <c r="E309" i="31"/>
  <c r="D309" i="31"/>
  <c r="C309" i="31"/>
  <c r="B309" i="31"/>
  <c r="B307" i="31"/>
  <c r="I287" i="31"/>
  <c r="H287" i="31"/>
  <c r="G287" i="31"/>
  <c r="F287" i="31"/>
  <c r="E287" i="31"/>
  <c r="D287" i="31"/>
  <c r="C287" i="31"/>
  <c r="B287" i="31"/>
  <c r="I286" i="31"/>
  <c r="H286" i="31"/>
  <c r="G286" i="31"/>
  <c r="F286" i="31"/>
  <c r="E286" i="31"/>
  <c r="D286" i="31"/>
  <c r="C286" i="31"/>
  <c r="B286" i="31"/>
  <c r="I285" i="31"/>
  <c r="H285" i="31"/>
  <c r="G285" i="31"/>
  <c r="F285" i="31"/>
  <c r="E285" i="31"/>
  <c r="D285" i="31"/>
  <c r="C285" i="31"/>
  <c r="B285" i="31"/>
  <c r="I284" i="31"/>
  <c r="H284" i="31"/>
  <c r="G284" i="31"/>
  <c r="F284" i="31"/>
  <c r="E284" i="31"/>
  <c r="D284" i="31"/>
  <c r="C284" i="31"/>
  <c r="B284" i="31"/>
  <c r="B282" i="31"/>
  <c r="I264" i="31"/>
  <c r="H264" i="31"/>
  <c r="G264" i="31"/>
  <c r="F264" i="31"/>
  <c r="E264" i="31"/>
  <c r="D264" i="31"/>
  <c r="C264" i="31"/>
  <c r="B264" i="31"/>
  <c r="I263" i="31"/>
  <c r="H263" i="31"/>
  <c r="G263" i="31"/>
  <c r="F263" i="31"/>
  <c r="E263" i="31"/>
  <c r="D263" i="31"/>
  <c r="C263" i="31"/>
  <c r="B263" i="31"/>
  <c r="I262" i="31"/>
  <c r="H262" i="31"/>
  <c r="G262" i="31"/>
  <c r="F262" i="31"/>
  <c r="E262" i="31"/>
  <c r="D262" i="31"/>
  <c r="C262" i="31"/>
  <c r="B262" i="31"/>
  <c r="I261" i="31"/>
  <c r="H261" i="31"/>
  <c r="G261" i="31"/>
  <c r="F261" i="31"/>
  <c r="E261" i="31"/>
  <c r="D261" i="31"/>
  <c r="C261" i="31"/>
  <c r="B261" i="31"/>
  <c r="I260" i="31"/>
  <c r="H260" i="31"/>
  <c r="G260" i="31"/>
  <c r="F260" i="31"/>
  <c r="E260" i="31"/>
  <c r="D260" i="31"/>
  <c r="C260" i="31"/>
  <c r="B260" i="31"/>
  <c r="B258" i="31"/>
  <c r="I241" i="31"/>
  <c r="H241" i="31"/>
  <c r="G241" i="31"/>
  <c r="F241" i="31"/>
  <c r="E241" i="31"/>
  <c r="D241" i="31"/>
  <c r="C241" i="31"/>
  <c r="B241" i="31"/>
  <c r="I240" i="31"/>
  <c r="H240" i="31"/>
  <c r="G240" i="31"/>
  <c r="F240" i="31"/>
  <c r="E240" i="31"/>
  <c r="D240" i="31"/>
  <c r="C240" i="31"/>
  <c r="B240" i="31"/>
  <c r="I239" i="31"/>
  <c r="H239" i="31"/>
  <c r="G239" i="31"/>
  <c r="F239" i="31"/>
  <c r="E239" i="31"/>
  <c r="D239" i="31"/>
  <c r="C239" i="31"/>
  <c r="B239" i="31"/>
  <c r="I238" i="31"/>
  <c r="H238" i="31"/>
  <c r="G238" i="31"/>
  <c r="F238" i="31"/>
  <c r="E238" i="31"/>
  <c r="D238" i="31"/>
  <c r="C238" i="31"/>
  <c r="B238" i="31"/>
  <c r="I237" i="31"/>
  <c r="H237" i="31"/>
  <c r="G237" i="31"/>
  <c r="F237" i="31"/>
  <c r="E237" i="31"/>
  <c r="D237" i="31"/>
  <c r="C237" i="31"/>
  <c r="B237" i="31"/>
  <c r="B235" i="31"/>
  <c r="I217" i="31"/>
  <c r="H217" i="31"/>
  <c r="G217" i="31"/>
  <c r="F217" i="31"/>
  <c r="E217" i="31"/>
  <c r="D217" i="31"/>
  <c r="C217" i="31"/>
  <c r="B217" i="31"/>
  <c r="I216" i="31"/>
  <c r="H216" i="31"/>
  <c r="G216" i="31"/>
  <c r="F216" i="31"/>
  <c r="E216" i="31"/>
  <c r="D216" i="31"/>
  <c r="C216" i="31"/>
  <c r="B216" i="31"/>
  <c r="I215" i="31"/>
  <c r="H215" i="31"/>
  <c r="G215" i="31"/>
  <c r="F215" i="31"/>
  <c r="E215" i="31"/>
  <c r="D215" i="31"/>
  <c r="C215" i="31"/>
  <c r="B215" i="31"/>
  <c r="I214" i="31"/>
  <c r="H214" i="31"/>
  <c r="G214" i="31"/>
  <c r="F214" i="31"/>
  <c r="E214" i="31"/>
  <c r="D214" i="31"/>
  <c r="C214" i="31"/>
  <c r="B214" i="31"/>
  <c r="I213" i="31"/>
  <c r="H213" i="31"/>
  <c r="G213" i="31"/>
  <c r="F213" i="31"/>
  <c r="E213" i="31"/>
  <c r="D213" i="31"/>
  <c r="C213" i="31"/>
  <c r="B213" i="31"/>
  <c r="B211" i="31"/>
  <c r="I195" i="31"/>
  <c r="H195" i="31"/>
  <c r="G195" i="31"/>
  <c r="F195" i="31"/>
  <c r="E195" i="31"/>
  <c r="D195" i="31"/>
  <c r="C195" i="31"/>
  <c r="B195" i="31"/>
  <c r="I194" i="31"/>
  <c r="H194" i="31"/>
  <c r="G194" i="31"/>
  <c r="F194" i="31"/>
  <c r="E194" i="31"/>
  <c r="D194" i="31"/>
  <c r="C194" i="31"/>
  <c r="B194" i="31"/>
  <c r="I193" i="31"/>
  <c r="H193" i="31"/>
  <c r="G193" i="31"/>
  <c r="F193" i="31"/>
  <c r="E193" i="31"/>
  <c r="D193" i="31"/>
  <c r="C193" i="31"/>
  <c r="B193" i="31"/>
  <c r="I192" i="31"/>
  <c r="H192" i="31"/>
  <c r="G192" i="31"/>
  <c r="F192" i="31"/>
  <c r="E192" i="31"/>
  <c r="D192" i="31"/>
  <c r="C192" i="31"/>
  <c r="B192" i="31"/>
  <c r="I191" i="31"/>
  <c r="H191" i="31"/>
  <c r="G191" i="31"/>
  <c r="F191" i="31"/>
  <c r="E191" i="31"/>
  <c r="D191" i="31"/>
  <c r="C191" i="31"/>
  <c r="B191" i="31"/>
  <c r="B189" i="31"/>
  <c r="I172" i="31"/>
  <c r="H172" i="31"/>
  <c r="G172" i="31"/>
  <c r="F172" i="31"/>
  <c r="E172" i="31"/>
  <c r="D172" i="31"/>
  <c r="C172" i="31"/>
  <c r="B172" i="31"/>
  <c r="I171" i="31"/>
  <c r="H171" i="31"/>
  <c r="G171" i="31"/>
  <c r="F171" i="31"/>
  <c r="E171" i="31"/>
  <c r="D171" i="31"/>
  <c r="C171" i="31"/>
  <c r="B171" i="31"/>
  <c r="I170" i="31"/>
  <c r="H170" i="31"/>
  <c r="G170" i="31"/>
  <c r="F170" i="31"/>
  <c r="E170" i="31"/>
  <c r="D170" i="31"/>
  <c r="C170" i="31"/>
  <c r="B170" i="31"/>
  <c r="I169" i="31"/>
  <c r="H169" i="31"/>
  <c r="G169" i="31"/>
  <c r="F169" i="31"/>
  <c r="E169" i="31"/>
  <c r="D169" i="31"/>
  <c r="C169" i="31"/>
  <c r="B169" i="31"/>
  <c r="B167" i="31"/>
  <c r="I151" i="31"/>
  <c r="H151" i="31"/>
  <c r="G151" i="31"/>
  <c r="F151" i="31"/>
  <c r="E151" i="31"/>
  <c r="D151" i="31"/>
  <c r="C151" i="31"/>
  <c r="B151" i="31"/>
  <c r="I150" i="31"/>
  <c r="H150" i="31"/>
  <c r="G150" i="31"/>
  <c r="F150" i="31"/>
  <c r="E150" i="31"/>
  <c r="D150" i="31"/>
  <c r="C150" i="31"/>
  <c r="B150" i="31"/>
  <c r="I149" i="31"/>
  <c r="H149" i="31"/>
  <c r="G149" i="31"/>
  <c r="F149" i="31"/>
  <c r="E149" i="31"/>
  <c r="D149" i="31"/>
  <c r="C149" i="31"/>
  <c r="B149" i="31"/>
  <c r="I148" i="31"/>
  <c r="H148" i="31"/>
  <c r="G148" i="31"/>
  <c r="F148" i="31"/>
  <c r="E148" i="31"/>
  <c r="D148" i="31"/>
  <c r="C148" i="31"/>
  <c r="B148" i="31"/>
  <c r="I147" i="31"/>
  <c r="H147" i="31"/>
  <c r="G147" i="31"/>
  <c r="F147" i="31"/>
  <c r="E147" i="31"/>
  <c r="D147" i="31"/>
  <c r="C147" i="31"/>
  <c r="B147" i="31"/>
  <c r="B145" i="31"/>
  <c r="I128" i="31"/>
  <c r="H128" i="31"/>
  <c r="G128" i="31"/>
  <c r="F128" i="31"/>
  <c r="E128" i="31"/>
  <c r="D128" i="31"/>
  <c r="C128" i="31"/>
  <c r="B128" i="31"/>
  <c r="I127" i="31"/>
  <c r="H127" i="31"/>
  <c r="G127" i="31"/>
  <c r="F127" i="31"/>
  <c r="E127" i="31"/>
  <c r="D127" i="31"/>
  <c r="C127" i="31"/>
  <c r="B127" i="31"/>
  <c r="I126" i="31"/>
  <c r="H126" i="31"/>
  <c r="G126" i="31"/>
  <c r="F126" i="31"/>
  <c r="E126" i="31"/>
  <c r="D126" i="31"/>
  <c r="C126" i="31"/>
  <c r="B126" i="31"/>
  <c r="I125" i="31"/>
  <c r="H125" i="31"/>
  <c r="G125" i="31"/>
  <c r="F125" i="31"/>
  <c r="E125" i="31"/>
  <c r="D125" i="31"/>
  <c r="C125" i="31"/>
  <c r="B125" i="31"/>
  <c r="B123" i="31"/>
  <c r="I105" i="31"/>
  <c r="H105" i="31"/>
  <c r="G105" i="31"/>
  <c r="F105" i="31"/>
  <c r="E105" i="31"/>
  <c r="D105" i="31"/>
  <c r="C105" i="31"/>
  <c r="B105" i="31"/>
  <c r="I104" i="31"/>
  <c r="H104" i="31"/>
  <c r="G104" i="31"/>
  <c r="F104" i="31"/>
  <c r="E104" i="31"/>
  <c r="D104" i="31"/>
  <c r="C104" i="31"/>
  <c r="B104" i="31"/>
  <c r="I103" i="31"/>
  <c r="H103" i="31"/>
  <c r="G103" i="31"/>
  <c r="F103" i="31"/>
  <c r="E103" i="31"/>
  <c r="D103" i="31"/>
  <c r="C103" i="31"/>
  <c r="B103" i="31"/>
  <c r="I102" i="31"/>
  <c r="H102" i="31"/>
  <c r="G102" i="31"/>
  <c r="F102" i="31"/>
  <c r="E102" i="31"/>
  <c r="D102" i="31"/>
  <c r="C102" i="31"/>
  <c r="B102" i="31"/>
  <c r="B100" i="31"/>
  <c r="I81" i="31"/>
  <c r="H81" i="31"/>
  <c r="G81" i="31"/>
  <c r="F81" i="31"/>
  <c r="E81" i="31"/>
  <c r="D81" i="31"/>
  <c r="C81" i="31"/>
  <c r="B81" i="31"/>
  <c r="I80" i="31"/>
  <c r="H80" i="31"/>
  <c r="G80" i="31"/>
  <c r="F80" i="31"/>
  <c r="E80" i="31"/>
  <c r="D80" i="31"/>
  <c r="C80" i="31"/>
  <c r="B80" i="31"/>
  <c r="I79" i="31"/>
  <c r="H79" i="31"/>
  <c r="G79" i="31"/>
  <c r="F79" i="31"/>
  <c r="E79" i="31"/>
  <c r="D79" i="31"/>
  <c r="C79" i="31"/>
  <c r="B79" i="31"/>
  <c r="I78" i="31"/>
  <c r="H78" i="31"/>
  <c r="G78" i="31"/>
  <c r="F78" i="31"/>
  <c r="E78" i="31"/>
  <c r="D78" i="31"/>
  <c r="C78" i="31"/>
  <c r="B78" i="31"/>
  <c r="B76" i="31"/>
  <c r="H59" i="31"/>
  <c r="G59" i="31"/>
  <c r="F59" i="31"/>
  <c r="E59" i="31"/>
  <c r="D59" i="31"/>
  <c r="C59" i="31"/>
  <c r="B59" i="31"/>
  <c r="I58" i="31"/>
  <c r="H58" i="31"/>
  <c r="G58" i="31"/>
  <c r="F58" i="31"/>
  <c r="E58" i="31"/>
  <c r="D58" i="31"/>
  <c r="C58" i="31"/>
  <c r="B58" i="31"/>
  <c r="I57" i="31"/>
  <c r="H57" i="31"/>
  <c r="G57" i="31"/>
  <c r="F57" i="31"/>
  <c r="E57" i="31"/>
  <c r="D57" i="31"/>
  <c r="C57" i="31"/>
  <c r="B57" i="31"/>
  <c r="I56" i="31"/>
  <c r="H56" i="31"/>
  <c r="G56" i="31"/>
  <c r="F56" i="31"/>
  <c r="E56" i="31"/>
  <c r="D56" i="31"/>
  <c r="C56" i="31"/>
  <c r="B56" i="31"/>
  <c r="I55" i="31"/>
  <c r="H55" i="31"/>
  <c r="G55" i="31"/>
  <c r="F55" i="31"/>
  <c r="E55" i="31"/>
  <c r="D55" i="31"/>
  <c r="C55" i="31"/>
  <c r="B55" i="31"/>
  <c r="B53" i="31"/>
  <c r="H36" i="31"/>
  <c r="G36" i="31"/>
  <c r="F36" i="31"/>
  <c r="E36" i="31"/>
  <c r="D36" i="31"/>
  <c r="C36" i="31"/>
  <c r="B36" i="31"/>
  <c r="I35" i="31"/>
  <c r="H35" i="31"/>
  <c r="G35" i="31"/>
  <c r="F35" i="31"/>
  <c r="E35" i="31"/>
  <c r="D35" i="31"/>
  <c r="C35" i="31"/>
  <c r="B35" i="31"/>
  <c r="I34" i="31"/>
  <c r="H34" i="31"/>
  <c r="G34" i="31"/>
  <c r="F34" i="31"/>
  <c r="E34" i="31"/>
  <c r="D34" i="31"/>
  <c r="C34" i="31"/>
  <c r="B34" i="31"/>
  <c r="I33" i="31"/>
  <c r="H33" i="31"/>
  <c r="G33" i="31"/>
  <c r="F33" i="31"/>
  <c r="E33" i="31"/>
  <c r="D33" i="31"/>
  <c r="C33" i="31"/>
  <c r="B33" i="31"/>
  <c r="I32" i="31"/>
  <c r="H32" i="31"/>
  <c r="G32" i="31"/>
  <c r="F32" i="31"/>
  <c r="E32" i="31"/>
  <c r="D32" i="31"/>
  <c r="C32" i="31"/>
  <c r="B32" i="31"/>
  <c r="B30" i="31"/>
  <c r="H15" i="31"/>
  <c r="G15" i="31"/>
  <c r="F15" i="31"/>
  <c r="E15" i="31"/>
  <c r="D15" i="31"/>
  <c r="C15" i="31"/>
  <c r="B15" i="31"/>
  <c r="I14" i="31"/>
  <c r="H14" i="31"/>
  <c r="G14" i="31"/>
  <c r="F14" i="31"/>
  <c r="E14" i="31"/>
  <c r="D14" i="31"/>
  <c r="C14" i="31"/>
  <c r="B14" i="31"/>
  <c r="I13" i="31"/>
  <c r="H13" i="31"/>
  <c r="G13" i="31"/>
  <c r="F13" i="31"/>
  <c r="E13" i="31"/>
  <c r="D13" i="31"/>
  <c r="C13" i="31"/>
  <c r="B13" i="31"/>
  <c r="I12" i="31"/>
  <c r="H12" i="31"/>
  <c r="G12" i="31"/>
  <c r="F12" i="31"/>
  <c r="E12" i="31"/>
  <c r="D12" i="31"/>
  <c r="C12" i="31"/>
  <c r="B12" i="31"/>
  <c r="I11" i="31"/>
  <c r="H11" i="31"/>
  <c r="G11" i="31"/>
  <c r="F11" i="31"/>
  <c r="E11" i="31"/>
  <c r="D11" i="31"/>
  <c r="C11" i="31"/>
  <c r="B11" i="31"/>
  <c r="B9" i="31"/>
  <c r="B776" i="31" l="1"/>
  <c r="D776" i="31"/>
  <c r="F776" i="31"/>
  <c r="H776" i="31"/>
  <c r="C777" i="31"/>
  <c r="E777" i="31"/>
  <c r="G777" i="31"/>
  <c r="B778" i="31"/>
  <c r="D778" i="31"/>
  <c r="F778" i="31"/>
  <c r="H778" i="31"/>
  <c r="C779" i="31"/>
  <c r="E779" i="31"/>
  <c r="G779" i="31"/>
  <c r="C800" i="31"/>
  <c r="E800" i="31"/>
  <c r="G800" i="31"/>
  <c r="B801" i="31"/>
  <c r="D801" i="31"/>
  <c r="F801" i="31"/>
  <c r="H801" i="31"/>
  <c r="C802" i="31"/>
  <c r="E802" i="31"/>
  <c r="G802" i="31"/>
  <c r="C823" i="31"/>
  <c r="E823" i="31"/>
  <c r="G823" i="31"/>
  <c r="B824" i="31"/>
  <c r="D824" i="31"/>
  <c r="F824" i="31"/>
  <c r="H824" i="31"/>
  <c r="C825" i="31"/>
  <c r="E825" i="31"/>
  <c r="G825" i="31"/>
  <c r="C846" i="31"/>
  <c r="E846" i="31"/>
  <c r="G846" i="31"/>
  <c r="B847" i="31"/>
  <c r="D847" i="31"/>
  <c r="F847" i="31"/>
  <c r="H847" i="31"/>
  <c r="C848" i="31"/>
  <c r="E848" i="31"/>
  <c r="G848" i="31"/>
  <c r="C869" i="31"/>
  <c r="E869" i="31"/>
  <c r="G869" i="31"/>
  <c r="B870" i="31"/>
  <c r="D870" i="31"/>
  <c r="F870" i="31"/>
  <c r="H870" i="31"/>
  <c r="B893" i="31"/>
  <c r="D893" i="31"/>
  <c r="F893" i="31"/>
  <c r="H893" i="31"/>
  <c r="C894" i="31"/>
  <c r="E894" i="31"/>
  <c r="G894" i="31"/>
  <c r="B895" i="31"/>
  <c r="D895" i="31"/>
  <c r="F895" i="31"/>
  <c r="H895" i="31"/>
  <c r="C896" i="31"/>
  <c r="E896" i="31"/>
  <c r="G896" i="31"/>
  <c r="C916" i="31"/>
  <c r="E916" i="31"/>
  <c r="G916" i="31"/>
  <c r="B917" i="31"/>
  <c r="D917" i="31"/>
  <c r="F917" i="31"/>
  <c r="H917" i="31"/>
  <c r="C918" i="31"/>
  <c r="E918" i="31"/>
  <c r="G918" i="31"/>
  <c r="C939" i="31"/>
  <c r="E939" i="31"/>
  <c r="G939" i="31"/>
  <c r="B940" i="31"/>
  <c r="D940" i="31"/>
  <c r="F940" i="31"/>
  <c r="H940" i="31"/>
  <c r="C941" i="31"/>
  <c r="E941" i="31"/>
  <c r="G941" i="31"/>
  <c r="B942" i="31"/>
  <c r="D942" i="31"/>
  <c r="F942" i="31"/>
  <c r="H942" i="31"/>
  <c r="B961" i="31"/>
  <c r="D961" i="31"/>
  <c r="F961" i="31"/>
  <c r="H961" i="31"/>
  <c r="C962" i="31"/>
  <c r="E962" i="31"/>
  <c r="G962" i="31"/>
  <c r="B963" i="31"/>
  <c r="D963" i="31"/>
  <c r="F963" i="31"/>
  <c r="H963" i="31"/>
  <c r="C964" i="31"/>
  <c r="E964" i="31"/>
  <c r="G964" i="31"/>
  <c r="B965" i="31"/>
  <c r="D965" i="31"/>
  <c r="F965" i="31"/>
  <c r="H965" i="31"/>
  <c r="B983" i="31"/>
  <c r="D983" i="31"/>
  <c r="F983" i="31"/>
  <c r="H983" i="31"/>
  <c r="C984" i="31"/>
  <c r="E984" i="31"/>
  <c r="G984" i="31"/>
  <c r="B985" i="31"/>
  <c r="D985" i="31"/>
  <c r="F985" i="31"/>
  <c r="H985" i="31"/>
  <c r="C986" i="31"/>
  <c r="E986" i="31"/>
  <c r="G986" i="31"/>
  <c r="B987" i="31"/>
  <c r="D987" i="31"/>
  <c r="F987" i="31"/>
  <c r="H987" i="31"/>
  <c r="B1005" i="31"/>
  <c r="D1005" i="31"/>
  <c r="F1005" i="31"/>
  <c r="H1005" i="31"/>
  <c r="C1006" i="31"/>
  <c r="E1006" i="31"/>
  <c r="G1006" i="31"/>
  <c r="B1007" i="31"/>
  <c r="D1007" i="31"/>
  <c r="F1007" i="31"/>
  <c r="H1007" i="31"/>
  <c r="I1008" i="31"/>
  <c r="G1008" i="31"/>
  <c r="C1008" i="31"/>
  <c r="E1008" i="31"/>
  <c r="H1008" i="31"/>
  <c r="C1030" i="31"/>
  <c r="C1032" i="31"/>
  <c r="C1034" i="31"/>
  <c r="C1052" i="31"/>
  <c r="C1054" i="31"/>
  <c r="C1077" i="31"/>
  <c r="C1100" i="31"/>
  <c r="C1102" i="31"/>
  <c r="C1121" i="31"/>
  <c r="C1123" i="31"/>
  <c r="C1144" i="31"/>
  <c r="C1146" i="31"/>
  <c r="C1192" i="31"/>
  <c r="C1194" i="31"/>
  <c r="C1215" i="31"/>
  <c r="C1217" i="31"/>
  <c r="C1239" i="31"/>
  <c r="C1241" i="31"/>
  <c r="C1261" i="31"/>
  <c r="C1284" i="31"/>
  <c r="C1286" i="31"/>
  <c r="C1307" i="31"/>
  <c r="C1309" i="31"/>
  <c r="C1330" i="31"/>
  <c r="C1332" i="31"/>
  <c r="C1354" i="31"/>
  <c r="C1356" i="31"/>
  <c r="C1378" i="31"/>
  <c r="C1380" i="31"/>
  <c r="C1404" i="31"/>
  <c r="C1427" i="31"/>
  <c r="C1451" i="31"/>
  <c r="C1453" i="31"/>
  <c r="C1475" i="31"/>
  <c r="C1522" i="31"/>
  <c r="C1546" i="31"/>
  <c r="C1571" i="31"/>
  <c r="C1618" i="31"/>
  <c r="C1667" i="31"/>
  <c r="C1693" i="31"/>
  <c r="C1717" i="31"/>
  <c r="C1739" i="31"/>
  <c r="C1764" i="31"/>
  <c r="C1789" i="31"/>
  <c r="C1791" i="31"/>
  <c r="C1837" i="31"/>
  <c r="C1885" i="31"/>
  <c r="C1934" i="31"/>
  <c r="C1935" i="31"/>
  <c r="C1936" i="31"/>
  <c r="X4" i="30"/>
  <c r="X3" i="30"/>
  <c r="X1" i="30" s="1"/>
  <c r="X263" i="30"/>
  <c r="X255" i="30"/>
  <c r="C776" i="31"/>
  <c r="E776" i="31"/>
  <c r="G776" i="31"/>
  <c r="C778" i="31"/>
  <c r="E778" i="31"/>
  <c r="G778" i="31"/>
  <c r="C801" i="31"/>
  <c r="E801" i="31"/>
  <c r="G801" i="31"/>
  <c r="C824" i="31"/>
  <c r="E824" i="31"/>
  <c r="G824" i="31"/>
  <c r="C847" i="31"/>
  <c r="E847" i="31"/>
  <c r="G847" i="31"/>
  <c r="C870" i="31"/>
  <c r="E870" i="31"/>
  <c r="G870" i="31"/>
  <c r="C893" i="31"/>
  <c r="E893" i="31"/>
  <c r="G893" i="31"/>
  <c r="C895" i="31"/>
  <c r="E895" i="31"/>
  <c r="G895" i="31"/>
  <c r="C917" i="31"/>
  <c r="E917" i="31"/>
  <c r="G917" i="31"/>
  <c r="C940" i="31"/>
  <c r="E940" i="31"/>
  <c r="G940" i="31"/>
  <c r="C942" i="31"/>
  <c r="E942" i="31"/>
  <c r="G942" i="31"/>
  <c r="C961" i="31"/>
  <c r="E961" i="31"/>
  <c r="G961" i="31"/>
  <c r="C963" i="31"/>
  <c r="E963" i="31"/>
  <c r="G963" i="31"/>
  <c r="C965" i="31"/>
  <c r="E965" i="31"/>
  <c r="G965" i="31"/>
  <c r="C983" i="31"/>
  <c r="E983" i="31"/>
  <c r="G983" i="31"/>
  <c r="C985" i="31"/>
  <c r="E985" i="31"/>
  <c r="G985" i="31"/>
  <c r="C987" i="31"/>
  <c r="E987" i="31"/>
  <c r="G987" i="31"/>
  <c r="C1005" i="31"/>
  <c r="E1005" i="31"/>
  <c r="G1005" i="31"/>
  <c r="C1007" i="31"/>
  <c r="E1007" i="31"/>
  <c r="G1007" i="31"/>
  <c r="H1030" i="31"/>
  <c r="F1030" i="31"/>
  <c r="D1030" i="31"/>
  <c r="B1030" i="31"/>
  <c r="E1030" i="31"/>
  <c r="I1030" i="31"/>
  <c r="H1032" i="31"/>
  <c r="F1032" i="31"/>
  <c r="D1032" i="31"/>
  <c r="B1032" i="31"/>
  <c r="E1032" i="31"/>
  <c r="I1032" i="31"/>
  <c r="H1034" i="31"/>
  <c r="F1034" i="31"/>
  <c r="D1034" i="31"/>
  <c r="B1034" i="31"/>
  <c r="E1034" i="31"/>
  <c r="I1034" i="31"/>
  <c r="H1052" i="31"/>
  <c r="F1052" i="31"/>
  <c r="D1052" i="31"/>
  <c r="B1052" i="31"/>
  <c r="E1052" i="31"/>
  <c r="I1052" i="31"/>
  <c r="H1054" i="31"/>
  <c r="F1054" i="31"/>
  <c r="D1054" i="31"/>
  <c r="B1054" i="31"/>
  <c r="E1054" i="31"/>
  <c r="I1054" i="31"/>
  <c r="H1077" i="31"/>
  <c r="F1077" i="31"/>
  <c r="D1077" i="31"/>
  <c r="B1077" i="31"/>
  <c r="E1077" i="31"/>
  <c r="I1077" i="31"/>
  <c r="H1100" i="31"/>
  <c r="F1100" i="31"/>
  <c r="D1100" i="31"/>
  <c r="B1100" i="31"/>
  <c r="E1100" i="31"/>
  <c r="I1100" i="31"/>
  <c r="H1102" i="31"/>
  <c r="F1102" i="31"/>
  <c r="D1102" i="31"/>
  <c r="B1102" i="31"/>
  <c r="E1102" i="31"/>
  <c r="I1102" i="31"/>
  <c r="H1121" i="31"/>
  <c r="F1121" i="31"/>
  <c r="D1121" i="31"/>
  <c r="B1121" i="31"/>
  <c r="E1121" i="31"/>
  <c r="I1121" i="31"/>
  <c r="H1123" i="31"/>
  <c r="F1123" i="31"/>
  <c r="D1123" i="31"/>
  <c r="B1123" i="31"/>
  <c r="E1123" i="31"/>
  <c r="I1123" i="31"/>
  <c r="H1144" i="31"/>
  <c r="F1144" i="31"/>
  <c r="D1144" i="31"/>
  <c r="B1144" i="31"/>
  <c r="E1144" i="31"/>
  <c r="I1144" i="31"/>
  <c r="H1146" i="31"/>
  <c r="F1146" i="31"/>
  <c r="D1146" i="31"/>
  <c r="B1146" i="31"/>
  <c r="E1146" i="31"/>
  <c r="I1146" i="31"/>
  <c r="H1192" i="31"/>
  <c r="F1192" i="31"/>
  <c r="D1192" i="31"/>
  <c r="B1192" i="31"/>
  <c r="E1192" i="31"/>
  <c r="I1192" i="31"/>
  <c r="H1194" i="31"/>
  <c r="F1194" i="31"/>
  <c r="D1194" i="31"/>
  <c r="B1194" i="31"/>
  <c r="E1194" i="31"/>
  <c r="I1194" i="31"/>
  <c r="H1215" i="31"/>
  <c r="F1215" i="31"/>
  <c r="D1215" i="31"/>
  <c r="B1215" i="31"/>
  <c r="E1215" i="31"/>
  <c r="I1215" i="31"/>
  <c r="H1217" i="31"/>
  <c r="F1217" i="31"/>
  <c r="D1217" i="31"/>
  <c r="B1217" i="31"/>
  <c r="E1217" i="31"/>
  <c r="I1217" i="31"/>
  <c r="H1239" i="31"/>
  <c r="F1239" i="31"/>
  <c r="D1239" i="31"/>
  <c r="B1239" i="31"/>
  <c r="E1239" i="31"/>
  <c r="I1239" i="31"/>
  <c r="H1241" i="31"/>
  <c r="F1241" i="31"/>
  <c r="D1241" i="31"/>
  <c r="B1241" i="31"/>
  <c r="E1241" i="31"/>
  <c r="I1241" i="31"/>
  <c r="H1261" i="31"/>
  <c r="F1261" i="31"/>
  <c r="D1261" i="31"/>
  <c r="B1261" i="31"/>
  <c r="E1261" i="31"/>
  <c r="I1261" i="31"/>
  <c r="H1284" i="31"/>
  <c r="F1284" i="31"/>
  <c r="D1284" i="31"/>
  <c r="B1284" i="31"/>
  <c r="E1284" i="31"/>
  <c r="I1284" i="31"/>
  <c r="H1286" i="31"/>
  <c r="F1286" i="31"/>
  <c r="D1286" i="31"/>
  <c r="B1286" i="31"/>
  <c r="E1286" i="31"/>
  <c r="I1286" i="31"/>
  <c r="H1307" i="31"/>
  <c r="F1307" i="31"/>
  <c r="D1307" i="31"/>
  <c r="B1307" i="31"/>
  <c r="E1307" i="31"/>
  <c r="I1307" i="31"/>
  <c r="H1309" i="31"/>
  <c r="F1309" i="31"/>
  <c r="D1309" i="31"/>
  <c r="B1309" i="31"/>
  <c r="E1309" i="31"/>
  <c r="I1309" i="31"/>
  <c r="H1330" i="31"/>
  <c r="F1330" i="31"/>
  <c r="D1330" i="31"/>
  <c r="B1330" i="31"/>
  <c r="E1330" i="31"/>
  <c r="I1330" i="31"/>
  <c r="H1332" i="31"/>
  <c r="F1332" i="31"/>
  <c r="D1332" i="31"/>
  <c r="B1332" i="31"/>
  <c r="E1332" i="31"/>
  <c r="I1332" i="31"/>
  <c r="H1354" i="31"/>
  <c r="F1354" i="31"/>
  <c r="D1354" i="31"/>
  <c r="B1354" i="31"/>
  <c r="E1354" i="31"/>
  <c r="I1354" i="31"/>
  <c r="H1356" i="31"/>
  <c r="F1356" i="31"/>
  <c r="D1356" i="31"/>
  <c r="B1356" i="31"/>
  <c r="E1356" i="31"/>
  <c r="I1356" i="31"/>
  <c r="H1378" i="31"/>
  <c r="F1378" i="31"/>
  <c r="D1378" i="31"/>
  <c r="B1378" i="31"/>
  <c r="E1378" i="31"/>
  <c r="I1378" i="31"/>
  <c r="H1380" i="31"/>
  <c r="F1380" i="31"/>
  <c r="D1380" i="31"/>
  <c r="B1380" i="31"/>
  <c r="E1380" i="31"/>
  <c r="I1380" i="31"/>
  <c r="H1404" i="31"/>
  <c r="F1404" i="31"/>
  <c r="D1404" i="31"/>
  <c r="B1404" i="31"/>
  <c r="E1404" i="31"/>
  <c r="I1404" i="31"/>
  <c r="H1427" i="31"/>
  <c r="F1427" i="31"/>
  <c r="D1427" i="31"/>
  <c r="B1427" i="31"/>
  <c r="E1427" i="31"/>
  <c r="I1427" i="31"/>
  <c r="H1451" i="31"/>
  <c r="F1451" i="31"/>
  <c r="D1451" i="31"/>
  <c r="B1451" i="31"/>
  <c r="E1451" i="31"/>
  <c r="I1451" i="31"/>
  <c r="H1453" i="31"/>
  <c r="F1453" i="31"/>
  <c r="D1453" i="31"/>
  <c r="B1453" i="31"/>
  <c r="E1453" i="31"/>
  <c r="I1453" i="31"/>
  <c r="H1475" i="31"/>
  <c r="F1475" i="31"/>
  <c r="D1475" i="31"/>
  <c r="B1475" i="31"/>
  <c r="E1475" i="31"/>
  <c r="I1475" i="31"/>
  <c r="H1522" i="31"/>
  <c r="F1522" i="31"/>
  <c r="D1522" i="31"/>
  <c r="B1522" i="31"/>
  <c r="E1522" i="31"/>
  <c r="I1522" i="31"/>
  <c r="H1546" i="31"/>
  <c r="F1546" i="31"/>
  <c r="D1546" i="31"/>
  <c r="B1546" i="31"/>
  <c r="E1546" i="31"/>
  <c r="I1546" i="31"/>
  <c r="H1571" i="31"/>
  <c r="F1571" i="31"/>
  <c r="D1571" i="31"/>
  <c r="B1571" i="31"/>
  <c r="E1571" i="31"/>
  <c r="I1571" i="31"/>
  <c r="H1618" i="31"/>
  <c r="F1618" i="31"/>
  <c r="D1618" i="31"/>
  <c r="B1618" i="31"/>
  <c r="E1618" i="31"/>
  <c r="I1618" i="31"/>
  <c r="H1667" i="31"/>
  <c r="F1667" i="31"/>
  <c r="D1667" i="31"/>
  <c r="B1667" i="31"/>
  <c r="E1667" i="31"/>
  <c r="I1667" i="31"/>
  <c r="H1693" i="31"/>
  <c r="F1693" i="31"/>
  <c r="D1693" i="31"/>
  <c r="B1693" i="31"/>
  <c r="E1693" i="31"/>
  <c r="I1693" i="31"/>
  <c r="H1717" i="31"/>
  <c r="F1717" i="31"/>
  <c r="D1717" i="31"/>
  <c r="B1717" i="31"/>
  <c r="E1717" i="31"/>
  <c r="I1717" i="31"/>
  <c r="H1739" i="31"/>
  <c r="F1739" i="31"/>
  <c r="D1739" i="31"/>
  <c r="B1739" i="31"/>
  <c r="E1739" i="31"/>
  <c r="I1739" i="31"/>
  <c r="H1764" i="31"/>
  <c r="F1764" i="31"/>
  <c r="D1764" i="31"/>
  <c r="B1764" i="31"/>
  <c r="E1764" i="31"/>
  <c r="I1764" i="31"/>
  <c r="H1789" i="31"/>
  <c r="F1789" i="31"/>
  <c r="D1789" i="31"/>
  <c r="B1789" i="31"/>
  <c r="E1789" i="31"/>
  <c r="I1789" i="31"/>
  <c r="H1791" i="31"/>
  <c r="F1791" i="31"/>
  <c r="D1791" i="31"/>
  <c r="B1791" i="31"/>
  <c r="E1791" i="31"/>
  <c r="I1791" i="31"/>
  <c r="H1837" i="31"/>
  <c r="F1837" i="31"/>
  <c r="D1837" i="31"/>
  <c r="B1837" i="31"/>
  <c r="E1837" i="31"/>
  <c r="I1837" i="31"/>
  <c r="H1885" i="31"/>
  <c r="F1885" i="31"/>
  <c r="D1885" i="31"/>
  <c r="B1885" i="31"/>
  <c r="E1885" i="31"/>
  <c r="H1934" i="31"/>
  <c r="F1934" i="31"/>
  <c r="D1934" i="31"/>
  <c r="B1934" i="31"/>
  <c r="E1934" i="31"/>
  <c r="H1935" i="31"/>
  <c r="F1935" i="31"/>
  <c r="D1935" i="31"/>
  <c r="B1935" i="31"/>
  <c r="E1935" i="31"/>
  <c r="H1936" i="31"/>
  <c r="F1936" i="31"/>
  <c r="D1936" i="31"/>
  <c r="B1936" i="31"/>
  <c r="E1936" i="31"/>
  <c r="C1029" i="31"/>
  <c r="E1029" i="31"/>
  <c r="G1029" i="31"/>
  <c r="C1031" i="31"/>
  <c r="E1031" i="31"/>
  <c r="G1031" i="31"/>
  <c r="C1033" i="31"/>
  <c r="E1033" i="31"/>
  <c r="G1033" i="31"/>
  <c r="C1053" i="31"/>
  <c r="E1053" i="31"/>
  <c r="G1053" i="31"/>
  <c r="C1055" i="31"/>
  <c r="E1055" i="31"/>
  <c r="G1055" i="31"/>
  <c r="C1076" i="31"/>
  <c r="E1076" i="31"/>
  <c r="G1076" i="31"/>
  <c r="C1078" i="31"/>
  <c r="E1078" i="31"/>
  <c r="G1078" i="31"/>
  <c r="C1099" i="31"/>
  <c r="E1099" i="31"/>
  <c r="G1099" i="31"/>
  <c r="C1101" i="31"/>
  <c r="E1101" i="31"/>
  <c r="G1101" i="31"/>
  <c r="C1122" i="31"/>
  <c r="E1122" i="31"/>
  <c r="G1122" i="31"/>
  <c r="C1145" i="31"/>
  <c r="E1145" i="31"/>
  <c r="G1145" i="31"/>
  <c r="C1147" i="31"/>
  <c r="E1147" i="31"/>
  <c r="G1147" i="31"/>
  <c r="C1193" i="31"/>
  <c r="E1193" i="31"/>
  <c r="G1193" i="31"/>
  <c r="C1216" i="31"/>
  <c r="E1216" i="31"/>
  <c r="G1216" i="31"/>
  <c r="C1240" i="31"/>
  <c r="E1240" i="31"/>
  <c r="G1240" i="31"/>
  <c r="C1242" i="31"/>
  <c r="E1242" i="31"/>
  <c r="G1242" i="31"/>
  <c r="C1260" i="31"/>
  <c r="E1260" i="31"/>
  <c r="G1260" i="31"/>
  <c r="C1285" i="31"/>
  <c r="E1285" i="31"/>
  <c r="G1285" i="31"/>
  <c r="C1308" i="31"/>
  <c r="E1308" i="31"/>
  <c r="G1308" i="31"/>
  <c r="C1331" i="31"/>
  <c r="E1331" i="31"/>
  <c r="G1331" i="31"/>
  <c r="C1355" i="31"/>
  <c r="E1355" i="31"/>
  <c r="G1355" i="31"/>
  <c r="C1357" i="31"/>
  <c r="E1357" i="31"/>
  <c r="G1357" i="31"/>
  <c r="C1379" i="31"/>
  <c r="E1379" i="31"/>
  <c r="G1379" i="31"/>
  <c r="C1403" i="31"/>
  <c r="E1403" i="31"/>
  <c r="G1403" i="31"/>
  <c r="C1405" i="31"/>
  <c r="E1405" i="31"/>
  <c r="G1405" i="31"/>
  <c r="C1428" i="31"/>
  <c r="E1428" i="31"/>
  <c r="G1428" i="31"/>
  <c r="C1452" i="31"/>
  <c r="E1452" i="31"/>
  <c r="G1452" i="31"/>
  <c r="C1474" i="31"/>
  <c r="E1474" i="31"/>
  <c r="G1474" i="31"/>
  <c r="C1498" i="31"/>
  <c r="E1498" i="31"/>
  <c r="G1498" i="31"/>
  <c r="C1523" i="31"/>
  <c r="E1523" i="31"/>
  <c r="G1523" i="31"/>
  <c r="C1570" i="31"/>
  <c r="E1570" i="31"/>
  <c r="G1570" i="31"/>
  <c r="C1594" i="31"/>
  <c r="E1594" i="31"/>
  <c r="G1594" i="31"/>
  <c r="C1642" i="31"/>
  <c r="E1642" i="31"/>
  <c r="G1642" i="31"/>
  <c r="C1692" i="31"/>
  <c r="E1692" i="31"/>
  <c r="G1692" i="31"/>
  <c r="C1716" i="31"/>
  <c r="E1716" i="31"/>
  <c r="G1716" i="31"/>
  <c r="C1718" i="31"/>
  <c r="E1718" i="31"/>
  <c r="G1718" i="31"/>
  <c r="C1740" i="31"/>
  <c r="E1740" i="31"/>
  <c r="G1740" i="31"/>
  <c r="C1765" i="31"/>
  <c r="E1765" i="31"/>
  <c r="G1765" i="31"/>
  <c r="C1790" i="31"/>
  <c r="E1790" i="31"/>
  <c r="G1790" i="31"/>
  <c r="C1812" i="31"/>
  <c r="E1812" i="31"/>
  <c r="G1812" i="31"/>
  <c r="C1836" i="31"/>
  <c r="E1836" i="31"/>
  <c r="G1836" i="31"/>
  <c r="C1860" i="31"/>
  <c r="E1860" i="31"/>
  <c r="C1861" i="31"/>
  <c r="E1861" i="31"/>
  <c r="C1910" i="31"/>
  <c r="E1910" i="31"/>
  <c r="C1911" i="31"/>
  <c r="E1911" i="31"/>
  <c r="B1957" i="31"/>
  <c r="D1957" i="31"/>
  <c r="F1957" i="31"/>
  <c r="H1957" i="31"/>
  <c r="B1958" i="31"/>
  <c r="D1958" i="31"/>
  <c r="F1958" i="31"/>
  <c r="H1958" i="31"/>
  <c r="H284" i="32"/>
  <c r="H67" i="32"/>
  <c r="E284" i="32"/>
  <c r="E67" i="32"/>
  <c r="O1" i="26"/>
  <c r="C414" i="32"/>
  <c r="C128" i="32"/>
  <c r="B414" i="32"/>
  <c r="B128" i="32"/>
  <c r="G414" i="32"/>
  <c r="G128" i="32"/>
  <c r="D414" i="32"/>
  <c r="D128" i="32"/>
  <c r="F414" i="32"/>
  <c r="F128" i="32"/>
  <c r="P2" i="26"/>
  <c r="H439" i="32"/>
  <c r="H257" i="32"/>
  <c r="E439" i="32"/>
  <c r="E257" i="32"/>
  <c r="O3" i="26"/>
  <c r="C360" i="32"/>
  <c r="C45" i="32"/>
  <c r="B360" i="32"/>
  <c r="B45" i="32"/>
  <c r="G360" i="32"/>
  <c r="G45" i="32"/>
  <c r="D360" i="32"/>
  <c r="D45" i="32"/>
  <c r="F360" i="32"/>
  <c r="F45" i="32"/>
  <c r="P4" i="26"/>
  <c r="H296" i="32"/>
  <c r="H145" i="32"/>
  <c r="E296" i="32"/>
  <c r="E145" i="32"/>
  <c r="O5" i="26"/>
  <c r="C344" i="32"/>
  <c r="C13" i="32"/>
  <c r="B344" i="32"/>
  <c r="B13" i="32"/>
  <c r="G344" i="32"/>
  <c r="G13" i="32"/>
  <c r="D344" i="32"/>
  <c r="D13" i="32"/>
  <c r="F344" i="32"/>
  <c r="F13" i="32"/>
  <c r="P6" i="26"/>
  <c r="H361" i="32"/>
  <c r="H108" i="32"/>
  <c r="E361" i="32"/>
  <c r="E108" i="32"/>
  <c r="O7" i="26"/>
  <c r="C339" i="32"/>
  <c r="C27" i="32"/>
  <c r="B339" i="32"/>
  <c r="B27" i="32"/>
  <c r="G339" i="32"/>
  <c r="G27" i="32"/>
  <c r="D339" i="32"/>
  <c r="D27" i="32"/>
  <c r="F339" i="32"/>
  <c r="F27" i="32"/>
  <c r="P8" i="26"/>
  <c r="H134" i="32"/>
  <c r="H194" i="32"/>
  <c r="E194" i="32"/>
  <c r="E134" i="32"/>
  <c r="O9" i="26"/>
  <c r="C285" i="32"/>
  <c r="C78" i="32"/>
  <c r="B285" i="32"/>
  <c r="B78" i="32"/>
  <c r="G285" i="32"/>
  <c r="G78" i="32"/>
  <c r="D285" i="32"/>
  <c r="D78" i="32"/>
  <c r="F285" i="32"/>
  <c r="F78" i="32"/>
  <c r="P10" i="26"/>
  <c r="H208" i="32"/>
  <c r="H277" i="32"/>
  <c r="E277" i="32"/>
  <c r="E208" i="32"/>
  <c r="O11" i="26"/>
  <c r="C286" i="32"/>
  <c r="C118" i="32"/>
  <c r="G286" i="32"/>
  <c r="G118" i="32"/>
  <c r="D286" i="32"/>
  <c r="D118" i="32"/>
  <c r="F286" i="32"/>
  <c r="F118" i="32"/>
  <c r="P12" i="26"/>
  <c r="H242" i="32"/>
  <c r="H129" i="32"/>
  <c r="P13" i="26"/>
  <c r="E242" i="32"/>
  <c r="E129" i="32"/>
  <c r="O13" i="26"/>
  <c r="H88" i="32"/>
  <c r="P15" i="26"/>
  <c r="E228" i="32"/>
  <c r="E88" i="32"/>
  <c r="O15" i="26"/>
  <c r="H187" i="32"/>
  <c r="H46" i="32"/>
  <c r="P17" i="26"/>
  <c r="E187" i="32"/>
  <c r="E46" i="32"/>
  <c r="O17" i="26"/>
  <c r="H14" i="32"/>
  <c r="P19" i="26"/>
  <c r="C1957" i="31"/>
  <c r="E1957" i="31"/>
  <c r="C1958" i="31"/>
  <c r="E1958" i="31"/>
  <c r="C284" i="32"/>
  <c r="C67" i="32"/>
  <c r="B284" i="32"/>
  <c r="B67" i="32"/>
  <c r="G284" i="32"/>
  <c r="G67" i="32"/>
  <c r="D284" i="32"/>
  <c r="D67" i="32"/>
  <c r="F284" i="32"/>
  <c r="F67" i="32"/>
  <c r="P1" i="26"/>
  <c r="H414" i="32"/>
  <c r="H128" i="32"/>
  <c r="E414" i="32"/>
  <c r="E128" i="32"/>
  <c r="O2" i="26"/>
  <c r="C439" i="32"/>
  <c r="C257" i="32"/>
  <c r="B439" i="32"/>
  <c r="B257" i="32"/>
  <c r="G439" i="32"/>
  <c r="G257" i="32"/>
  <c r="D439" i="32"/>
  <c r="D257" i="32"/>
  <c r="F439" i="32"/>
  <c r="F257" i="32"/>
  <c r="P3" i="26"/>
  <c r="H360" i="32"/>
  <c r="H45" i="32"/>
  <c r="E360" i="32"/>
  <c r="E45" i="32"/>
  <c r="O4" i="26"/>
  <c r="C296" i="32"/>
  <c r="C145" i="32"/>
  <c r="B296" i="32"/>
  <c r="B145" i="32"/>
  <c r="G296" i="32"/>
  <c r="G145" i="32"/>
  <c r="D296" i="32"/>
  <c r="D145" i="32"/>
  <c r="F296" i="32"/>
  <c r="F145" i="32"/>
  <c r="P5" i="26"/>
  <c r="H344" i="32"/>
  <c r="H13" i="32"/>
  <c r="O6" i="26"/>
  <c r="C361" i="32"/>
  <c r="C108" i="32"/>
  <c r="B361" i="32"/>
  <c r="B108" i="32"/>
  <c r="G361" i="32"/>
  <c r="G108" i="32"/>
  <c r="D361" i="32"/>
  <c r="D108" i="32"/>
  <c r="F361" i="32"/>
  <c r="F108" i="32"/>
  <c r="P7" i="26"/>
  <c r="H339" i="32"/>
  <c r="H27" i="32"/>
  <c r="E339" i="32"/>
  <c r="E27" i="32"/>
  <c r="O8" i="26"/>
  <c r="C194" i="32"/>
  <c r="C134" i="32"/>
  <c r="B134" i="32"/>
  <c r="B194" i="32"/>
  <c r="G194" i="32"/>
  <c r="G134" i="32"/>
  <c r="D134" i="32"/>
  <c r="D194" i="32"/>
  <c r="F134" i="32"/>
  <c r="F194" i="32"/>
  <c r="P9" i="26"/>
  <c r="H285" i="32"/>
  <c r="H78" i="32"/>
  <c r="E285" i="32"/>
  <c r="E78" i="32"/>
  <c r="O10" i="26"/>
  <c r="C277" i="32"/>
  <c r="C208" i="32"/>
  <c r="B277" i="32"/>
  <c r="B208" i="32"/>
  <c r="G277" i="32"/>
  <c r="G208" i="32"/>
  <c r="D208" i="32"/>
  <c r="D277" i="32"/>
  <c r="F277" i="32"/>
  <c r="F208" i="32"/>
  <c r="P11" i="26"/>
  <c r="H286" i="32"/>
  <c r="H118" i="32"/>
  <c r="E286" i="32"/>
  <c r="E118" i="32"/>
  <c r="O12" i="26"/>
  <c r="C242" i="32"/>
  <c r="C129" i="32"/>
  <c r="B242" i="32"/>
  <c r="B129" i="32"/>
  <c r="G242" i="32"/>
  <c r="G129" i="32"/>
  <c r="D242" i="32"/>
  <c r="D129" i="32"/>
  <c r="C297" i="32"/>
  <c r="C146" i="32"/>
  <c r="B297" i="32"/>
  <c r="B146" i="32"/>
  <c r="G297" i="32"/>
  <c r="G146" i="32"/>
  <c r="O14" i="26"/>
  <c r="D297" i="32"/>
  <c r="D146" i="32"/>
  <c r="F297" i="32"/>
  <c r="F146" i="32"/>
  <c r="C316" i="32"/>
  <c r="C310" i="32"/>
  <c r="B310" i="32"/>
  <c r="B316" i="32"/>
  <c r="G316" i="32"/>
  <c r="G310" i="32"/>
  <c r="O16" i="26"/>
  <c r="D310" i="32"/>
  <c r="D316" i="32"/>
  <c r="F310" i="32"/>
  <c r="F316" i="32"/>
  <c r="C409" i="32"/>
  <c r="C119" i="32"/>
  <c r="G409" i="32"/>
  <c r="G119" i="32"/>
  <c r="O18" i="26"/>
  <c r="D409" i="32"/>
  <c r="D119" i="32"/>
  <c r="F409" i="32"/>
  <c r="F119" i="32"/>
  <c r="F242" i="32"/>
  <c r="F129" i="32"/>
  <c r="H297" i="32"/>
  <c r="H146" i="32"/>
  <c r="E297" i="32"/>
  <c r="E146" i="32"/>
  <c r="C228" i="32"/>
  <c r="C88" i="32"/>
  <c r="B228" i="32"/>
  <c r="B88" i="32"/>
  <c r="G228" i="32"/>
  <c r="G88" i="32"/>
  <c r="D228" i="32"/>
  <c r="D88" i="32"/>
  <c r="F228" i="32"/>
  <c r="F88" i="32"/>
  <c r="H310" i="32"/>
  <c r="H316" i="32"/>
  <c r="E316" i="32"/>
  <c r="E310" i="32"/>
  <c r="H409" i="32"/>
  <c r="H119" i="32"/>
  <c r="E409" i="32"/>
  <c r="E119" i="32"/>
  <c r="H47" i="32"/>
  <c r="H68" i="32"/>
  <c r="O20" i="26"/>
  <c r="P21" i="26"/>
  <c r="H354" i="32"/>
  <c r="H189" i="32"/>
  <c r="E354" i="32"/>
  <c r="E189" i="32"/>
  <c r="C410" i="32"/>
  <c r="C303" i="32"/>
  <c r="B410" i="32"/>
  <c r="B303" i="32"/>
  <c r="G410" i="32"/>
  <c r="G303" i="32"/>
  <c r="D410" i="32"/>
  <c r="D303" i="32"/>
  <c r="F410" i="32"/>
  <c r="F303" i="32"/>
  <c r="H304" i="32"/>
  <c r="H121" i="32"/>
  <c r="E304" i="32"/>
  <c r="E121" i="32"/>
  <c r="P25" i="26"/>
  <c r="H355" i="32"/>
  <c r="H188" i="32"/>
  <c r="E355" i="32"/>
  <c r="E188" i="32"/>
  <c r="C401" i="32"/>
  <c r="C305" i="32"/>
  <c r="B401" i="32"/>
  <c r="B305" i="32"/>
  <c r="G401" i="32"/>
  <c r="G305" i="32"/>
  <c r="D401" i="32"/>
  <c r="D305" i="32"/>
  <c r="F401" i="32"/>
  <c r="F305" i="32"/>
  <c r="O28" i="26"/>
  <c r="C72" i="32"/>
  <c r="C48" i="32"/>
  <c r="G72" i="32"/>
  <c r="G48" i="32"/>
  <c r="P29" i="26"/>
  <c r="H298" i="32"/>
  <c r="H122" i="32"/>
  <c r="E298" i="32"/>
  <c r="E122" i="32"/>
  <c r="C328" i="32"/>
  <c r="C167" i="32"/>
  <c r="B328" i="32"/>
  <c r="B167" i="32"/>
  <c r="G328" i="32"/>
  <c r="G167" i="32"/>
  <c r="D328" i="32"/>
  <c r="D167" i="32"/>
  <c r="F328" i="32"/>
  <c r="F167" i="32"/>
  <c r="H423" i="32"/>
  <c r="H209" i="32"/>
  <c r="E423" i="32"/>
  <c r="E209" i="32"/>
  <c r="C311" i="32"/>
  <c r="C235" i="32"/>
  <c r="B311" i="32"/>
  <c r="B235" i="32"/>
  <c r="G311" i="32"/>
  <c r="G235" i="32"/>
  <c r="D311" i="32"/>
  <c r="D235" i="32"/>
  <c r="F311" i="32"/>
  <c r="F235" i="32"/>
  <c r="O34" i="26"/>
  <c r="C250" i="32"/>
  <c r="C56" i="32"/>
  <c r="B250" i="32"/>
  <c r="B56" i="32"/>
  <c r="G250" i="32"/>
  <c r="G56" i="32"/>
  <c r="D250" i="32"/>
  <c r="D56" i="32"/>
  <c r="F250" i="32"/>
  <c r="F56" i="32"/>
  <c r="H278" i="32"/>
  <c r="H109" i="32"/>
  <c r="E278" i="32"/>
  <c r="E109" i="32"/>
  <c r="P37" i="26"/>
  <c r="H312" i="32"/>
  <c r="H57" i="32"/>
  <c r="E312" i="32"/>
  <c r="E57" i="32"/>
  <c r="P39" i="26"/>
  <c r="H389" i="32"/>
  <c r="H251" i="32"/>
  <c r="E389" i="32"/>
  <c r="E251" i="32"/>
  <c r="C290" i="32"/>
  <c r="C168" i="32"/>
  <c r="B290" i="32"/>
  <c r="B168" i="32"/>
  <c r="G290" i="32"/>
  <c r="G168" i="32"/>
  <c r="D290" i="32"/>
  <c r="D168" i="32"/>
  <c r="F290" i="32"/>
  <c r="F168" i="32"/>
  <c r="O42" i="26"/>
  <c r="C279" i="32"/>
  <c r="C110" i="32"/>
  <c r="B279" i="32"/>
  <c r="B110" i="32"/>
  <c r="G279" i="32"/>
  <c r="G110" i="32"/>
  <c r="D279" i="32"/>
  <c r="D110" i="32"/>
  <c r="F279" i="32"/>
  <c r="F110" i="32"/>
  <c r="H58" i="32"/>
  <c r="H79" i="32"/>
  <c r="E79" i="32"/>
  <c r="E58" i="32"/>
  <c r="C349" i="32"/>
  <c r="C236" i="32"/>
  <c r="B349" i="32"/>
  <c r="B236" i="32"/>
  <c r="G349" i="32"/>
  <c r="G236" i="32"/>
  <c r="D349" i="32"/>
  <c r="D236" i="32"/>
  <c r="F349" i="32"/>
  <c r="F236" i="32"/>
  <c r="H252" i="32"/>
  <c r="H59" i="32"/>
  <c r="E252" i="32"/>
  <c r="E59" i="32"/>
  <c r="P47" i="26"/>
  <c r="H271" i="32"/>
  <c r="H147" i="32"/>
  <c r="E271" i="32"/>
  <c r="E147" i="32"/>
  <c r="B49" i="32"/>
  <c r="B61" i="32"/>
  <c r="D49" i="32"/>
  <c r="D61" i="32"/>
  <c r="F49" i="32"/>
  <c r="F61" i="32"/>
  <c r="E373" i="32"/>
  <c r="E148" i="32"/>
  <c r="C253" i="32"/>
  <c r="C62" i="32"/>
  <c r="B253" i="32"/>
  <c r="B62" i="32"/>
  <c r="G253" i="32"/>
  <c r="G62" i="32"/>
  <c r="D253" i="32"/>
  <c r="D62" i="32"/>
  <c r="F253" i="32"/>
  <c r="F62" i="32"/>
  <c r="H272" i="32"/>
  <c r="H149" i="32"/>
  <c r="E272" i="32"/>
  <c r="E149" i="32"/>
  <c r="C374" i="32"/>
  <c r="C237" i="32"/>
  <c r="B374" i="32"/>
  <c r="B237" i="32"/>
  <c r="G374" i="32"/>
  <c r="G237" i="32"/>
  <c r="D374" i="32"/>
  <c r="D237" i="32"/>
  <c r="F374" i="32"/>
  <c r="F237" i="32"/>
  <c r="H80" i="32"/>
  <c r="H63" i="32"/>
  <c r="E63" i="32"/>
  <c r="E80" i="32"/>
  <c r="C258" i="32"/>
  <c r="C215" i="32"/>
  <c r="B215" i="32"/>
  <c r="B258" i="32"/>
  <c r="G258" i="32"/>
  <c r="G215" i="32"/>
  <c r="D215" i="32"/>
  <c r="D258" i="32"/>
  <c r="F215" i="32"/>
  <c r="F258" i="32"/>
  <c r="H291" i="32"/>
  <c r="H89" i="32"/>
  <c r="E291" i="32"/>
  <c r="E89" i="32"/>
  <c r="C216" i="32"/>
  <c r="C210" i="32"/>
  <c r="B210" i="32"/>
  <c r="B216" i="32"/>
  <c r="G216" i="32"/>
  <c r="G210" i="32"/>
  <c r="D210" i="32"/>
  <c r="D216" i="32"/>
  <c r="F210" i="32"/>
  <c r="F216" i="32"/>
  <c r="H393" i="32"/>
  <c r="H264" i="32"/>
  <c r="E393" i="32"/>
  <c r="E264" i="32"/>
  <c r="C195" i="32"/>
  <c r="C154" i="32"/>
  <c r="B195" i="32"/>
  <c r="B154" i="32"/>
  <c r="G195" i="32"/>
  <c r="G154" i="32"/>
  <c r="D195" i="32"/>
  <c r="D154" i="32"/>
  <c r="F195" i="32"/>
  <c r="F154" i="32"/>
  <c r="H435" i="32"/>
  <c r="H160" i="32"/>
  <c r="E435" i="32"/>
  <c r="E160" i="32"/>
  <c r="C217" i="32"/>
  <c r="C111" i="32"/>
  <c r="B217" i="32"/>
  <c r="B111" i="32"/>
  <c r="G217" i="32"/>
  <c r="G111" i="32"/>
  <c r="D217" i="32"/>
  <c r="D111" i="32"/>
  <c r="F217" i="32"/>
  <c r="F111" i="32"/>
  <c r="P61" i="26"/>
  <c r="H292" i="32"/>
  <c r="H90" i="32"/>
  <c r="E292" i="32"/>
  <c r="E90" i="32"/>
  <c r="C394" i="32"/>
  <c r="C265" i="32"/>
  <c r="B394" i="32"/>
  <c r="B265" i="32"/>
  <c r="G394" i="32"/>
  <c r="G265" i="32"/>
  <c r="D394" i="32"/>
  <c r="D265" i="32"/>
  <c r="F394" i="32"/>
  <c r="F265" i="32"/>
  <c r="E259" i="32"/>
  <c r="E218" i="32"/>
  <c r="C155" i="32"/>
  <c r="C91" i="32"/>
  <c r="B91" i="32"/>
  <c r="B155" i="32"/>
  <c r="G155" i="32"/>
  <c r="G91" i="32"/>
  <c r="D91" i="32"/>
  <c r="D155" i="32"/>
  <c r="F91" i="32"/>
  <c r="F155" i="32"/>
  <c r="H518" i="32"/>
  <c r="H418" i="32"/>
  <c r="E518" i="32"/>
  <c r="E418" i="32"/>
  <c r="C519" i="32"/>
  <c r="C419" i="32"/>
  <c r="B519" i="32"/>
  <c r="B419" i="32"/>
  <c r="G519" i="32"/>
  <c r="G419" i="32"/>
  <c r="D519" i="32"/>
  <c r="D419" i="32"/>
  <c r="F519" i="32"/>
  <c r="F419" i="32"/>
  <c r="H466" i="32"/>
  <c r="H456" i="32"/>
  <c r="E466" i="32"/>
  <c r="E456" i="32"/>
  <c r="C378" i="32"/>
  <c r="C211" i="32"/>
  <c r="B378" i="32"/>
  <c r="B211" i="32"/>
  <c r="G378" i="32"/>
  <c r="G211" i="32"/>
  <c r="D378" i="32"/>
  <c r="D211" i="32"/>
  <c r="F378" i="32"/>
  <c r="F211" i="32"/>
  <c r="H266" i="32"/>
  <c r="H169" i="32"/>
  <c r="E266" i="32"/>
  <c r="E169" i="32"/>
  <c r="C460" i="32"/>
  <c r="C428" i="32"/>
  <c r="B428" i="32"/>
  <c r="B460" i="32"/>
  <c r="G460" i="32"/>
  <c r="G428" i="32"/>
  <c r="D428" i="32"/>
  <c r="D460" i="32"/>
  <c r="F428" i="32"/>
  <c r="F460" i="32"/>
  <c r="H267" i="32"/>
  <c r="H92" i="32"/>
  <c r="E267" i="32"/>
  <c r="E92" i="32"/>
  <c r="C222" i="32"/>
  <c r="C181" i="32"/>
  <c r="B222" i="32"/>
  <c r="B181" i="32"/>
  <c r="G222" i="32"/>
  <c r="G181" i="32"/>
  <c r="D222" i="32"/>
  <c r="D181" i="32"/>
  <c r="F222" i="32"/>
  <c r="F181" i="32"/>
  <c r="H170" i="32"/>
  <c r="H93" i="32"/>
  <c r="E170" i="32"/>
  <c r="E93" i="32"/>
  <c r="C400" i="32"/>
  <c r="C176" i="32"/>
  <c r="B400" i="32"/>
  <c r="B176" i="32"/>
  <c r="G400" i="32"/>
  <c r="G176" i="32"/>
  <c r="D400" i="32"/>
  <c r="D176" i="32"/>
  <c r="F400" i="32"/>
  <c r="F176" i="32"/>
  <c r="O76" i="26"/>
  <c r="C395" i="32"/>
  <c r="C229" i="32"/>
  <c r="B395" i="32"/>
  <c r="B229" i="32"/>
  <c r="G395" i="32"/>
  <c r="G229" i="32"/>
  <c r="D395" i="32"/>
  <c r="D229" i="32"/>
  <c r="F395" i="32"/>
  <c r="F229" i="32"/>
  <c r="P77" i="26"/>
  <c r="H201" i="32"/>
  <c r="H260" i="32"/>
  <c r="E260" i="32"/>
  <c r="E201" i="32"/>
  <c r="P79" i="26"/>
  <c r="H461" i="32"/>
  <c r="H429" i="32"/>
  <c r="E429" i="32"/>
  <c r="E461" i="32"/>
  <c r="C396" i="32"/>
  <c r="C230" i="32"/>
  <c r="B396" i="32"/>
  <c r="B230" i="32"/>
  <c r="G396" i="32"/>
  <c r="G230" i="32"/>
  <c r="D396" i="32"/>
  <c r="D230" i="32"/>
  <c r="F396" i="32"/>
  <c r="F230" i="32"/>
  <c r="P81" i="26"/>
  <c r="H161" i="32"/>
  <c r="H202" i="32"/>
  <c r="E202" i="32"/>
  <c r="E161" i="32"/>
  <c r="C424" i="32"/>
  <c r="C112" i="32"/>
  <c r="B424" i="32"/>
  <c r="B112" i="32"/>
  <c r="G424" i="32"/>
  <c r="G112" i="32"/>
  <c r="D424" i="32"/>
  <c r="D112" i="32"/>
  <c r="F424" i="32"/>
  <c r="F112" i="32"/>
  <c r="O84" i="26"/>
  <c r="C462" i="32"/>
  <c r="C430" i="32"/>
  <c r="B462" i="32"/>
  <c r="B430" i="32"/>
  <c r="G462" i="32"/>
  <c r="G430" i="32"/>
  <c r="D462" i="32"/>
  <c r="D430" i="32"/>
  <c r="F462" i="32"/>
  <c r="F430" i="32"/>
  <c r="O86" i="26"/>
  <c r="C523" i="32"/>
  <c r="C97" i="32"/>
  <c r="B523" i="32"/>
  <c r="B97" i="32"/>
  <c r="G523" i="32"/>
  <c r="G97" i="32"/>
  <c r="D523" i="32"/>
  <c r="D97" i="32"/>
  <c r="F523" i="32"/>
  <c r="F97" i="32"/>
  <c r="H365" i="32"/>
  <c r="H98" i="32"/>
  <c r="E365" i="32"/>
  <c r="E98" i="32"/>
  <c r="C431" i="32"/>
  <c r="C203" i="32"/>
  <c r="B431" i="32"/>
  <c r="B203" i="32"/>
  <c r="G431" i="32"/>
  <c r="G203" i="32"/>
  <c r="D431" i="32"/>
  <c r="D203" i="32"/>
  <c r="F431" i="32"/>
  <c r="F203" i="32"/>
  <c r="O90" i="26"/>
  <c r="C366" i="32"/>
  <c r="C99" i="32"/>
  <c r="B366" i="32"/>
  <c r="B99" i="32"/>
  <c r="G366" i="32"/>
  <c r="G99" i="32"/>
  <c r="D366" i="32"/>
  <c r="D99" i="32"/>
  <c r="F366" i="32"/>
  <c r="F99" i="32"/>
  <c r="H321" i="32"/>
  <c r="H182" i="32"/>
  <c r="E321" i="32"/>
  <c r="E182" i="32"/>
  <c r="C367" i="32"/>
  <c r="C100" i="32"/>
  <c r="B367" i="32"/>
  <c r="B100" i="32"/>
  <c r="G367" i="32"/>
  <c r="G100" i="32"/>
  <c r="D367" i="32"/>
  <c r="D100" i="32"/>
  <c r="F367" i="32"/>
  <c r="F100" i="32"/>
  <c r="H524" i="32"/>
  <c r="H101" i="32"/>
  <c r="E524" i="32"/>
  <c r="E101" i="32"/>
  <c r="C204" i="32"/>
  <c r="C102" i="32"/>
  <c r="B102" i="32"/>
  <c r="B204" i="32"/>
  <c r="G204" i="32"/>
  <c r="G102" i="32"/>
  <c r="D204" i="32"/>
  <c r="D102" i="32"/>
  <c r="F102" i="32"/>
  <c r="F204" i="32"/>
  <c r="H322" i="32"/>
  <c r="H183" i="32"/>
  <c r="E322" i="32"/>
  <c r="E183" i="32"/>
  <c r="P97" i="26"/>
  <c r="H368" i="32"/>
  <c r="H103" i="32"/>
  <c r="E368" i="32"/>
  <c r="E103" i="32"/>
  <c r="C379" i="32"/>
  <c r="C113" i="32"/>
  <c r="B379" i="32"/>
  <c r="B113" i="32"/>
  <c r="G379" i="32"/>
  <c r="G113" i="32"/>
  <c r="D379" i="32"/>
  <c r="D113" i="32"/>
  <c r="F379" i="32"/>
  <c r="F113" i="32"/>
  <c r="H443" i="32"/>
  <c r="H174" i="32"/>
  <c r="E443" i="32"/>
  <c r="E174" i="32"/>
  <c r="C231" i="32"/>
  <c r="C137" i="32"/>
  <c r="B231" i="32"/>
  <c r="B137" i="32"/>
  <c r="G231" i="32"/>
  <c r="G137" i="32"/>
  <c r="D231" i="32"/>
  <c r="D137" i="32"/>
  <c r="F231" i="32"/>
  <c r="F137" i="32"/>
  <c r="P101" i="26"/>
  <c r="H273" i="32"/>
  <c r="H175" i="32"/>
  <c r="E273" i="32"/>
  <c r="E175" i="32"/>
  <c r="C479" i="32"/>
  <c r="C244" i="32"/>
  <c r="B479" i="32"/>
  <c r="B244" i="32"/>
  <c r="G479" i="32"/>
  <c r="G244" i="32"/>
  <c r="D479" i="32"/>
  <c r="D244" i="32"/>
  <c r="F479" i="32"/>
  <c r="F244" i="32"/>
  <c r="E498" i="32"/>
  <c r="E383" i="32"/>
  <c r="C499" i="32"/>
  <c r="C384" i="32"/>
  <c r="B499" i="32"/>
  <c r="B384" i="32"/>
  <c r="G499" i="32"/>
  <c r="G384" i="32"/>
  <c r="D499" i="32"/>
  <c r="D384" i="32"/>
  <c r="F499" i="32"/>
  <c r="F384" i="32"/>
  <c r="P105" i="26"/>
  <c r="H483" i="32"/>
  <c r="H324" i="32"/>
  <c r="H323" i="32"/>
  <c r="E483" i="32"/>
  <c r="E323" i="32"/>
  <c r="E324" i="32"/>
  <c r="C385" i="32"/>
  <c r="C335" i="32"/>
  <c r="B385" i="32"/>
  <c r="B335" i="32"/>
  <c r="G385" i="32"/>
  <c r="G335" i="32"/>
  <c r="D385" i="32"/>
  <c r="D335" i="32"/>
  <c r="F385" i="32"/>
  <c r="F335" i="32"/>
  <c r="P107" i="26"/>
  <c r="O108" i="26"/>
  <c r="C330" i="32"/>
  <c r="C138" i="32"/>
  <c r="B330" i="32"/>
  <c r="B138" i="32"/>
  <c r="G330" i="32"/>
  <c r="G138" i="32"/>
  <c r="D330" i="32"/>
  <c r="D138" i="32"/>
  <c r="F330" i="32"/>
  <c r="F138" i="32"/>
  <c r="E280" i="32"/>
  <c r="E50" i="32"/>
  <c r="C350" i="32"/>
  <c r="C238" i="32"/>
  <c r="B350" i="32"/>
  <c r="B238" i="32"/>
  <c r="G350" i="32"/>
  <c r="G238" i="32"/>
  <c r="D350" i="32"/>
  <c r="D238" i="32"/>
  <c r="F350" i="32"/>
  <c r="F238" i="32"/>
  <c r="H405" i="32"/>
  <c r="H245" i="32"/>
  <c r="E405" i="32"/>
  <c r="E245" i="32"/>
  <c r="C471" i="32"/>
  <c r="C81" i="32"/>
  <c r="B471" i="32"/>
  <c r="B81" i="32"/>
  <c r="G471" i="32"/>
  <c r="G81" i="32"/>
  <c r="D471" i="32"/>
  <c r="D81" i="32"/>
  <c r="F471" i="32"/>
  <c r="F81" i="32"/>
  <c r="C345" i="32"/>
  <c r="C317" i="32"/>
  <c r="B317" i="32"/>
  <c r="B345" i="32"/>
  <c r="G345" i="32"/>
  <c r="G317" i="32"/>
  <c r="D317" i="32"/>
  <c r="D345" i="32"/>
  <c r="F317" i="32"/>
  <c r="F345" i="32"/>
  <c r="H356" i="32"/>
  <c r="H150" i="32"/>
  <c r="E356" i="32"/>
  <c r="E150" i="32"/>
  <c r="B82" i="32"/>
  <c r="B51" i="32"/>
  <c r="D82" i="32"/>
  <c r="D51" i="32"/>
  <c r="F82" i="32"/>
  <c r="F51" i="32"/>
  <c r="H475" i="32"/>
  <c r="H83" i="32"/>
  <c r="E475" i="32"/>
  <c r="E83" i="32"/>
  <c r="P119" i="26"/>
  <c r="O120" i="26"/>
  <c r="C139" i="32"/>
  <c r="C123" i="32"/>
  <c r="G139" i="32"/>
  <c r="G123" i="32"/>
  <c r="D123" i="32"/>
  <c r="D139" i="32"/>
  <c r="F123" i="32"/>
  <c r="F139" i="32"/>
  <c r="H196" i="32"/>
  <c r="H162" i="32"/>
  <c r="E162" i="32"/>
  <c r="E196" i="32"/>
  <c r="C493" i="32"/>
  <c r="C448" i="32"/>
  <c r="B493" i="32"/>
  <c r="B448" i="32"/>
  <c r="G493" i="32"/>
  <c r="G448" i="32"/>
  <c r="D493" i="32"/>
  <c r="D448" i="32"/>
  <c r="F493" i="32"/>
  <c r="F448" i="32"/>
  <c r="H494" i="32"/>
  <c r="H449" i="32"/>
  <c r="D494" i="32"/>
  <c r="D449" i="32"/>
  <c r="F494" i="32"/>
  <c r="F449" i="32"/>
  <c r="P124" i="26"/>
  <c r="H508" i="32"/>
  <c r="H450" i="32"/>
  <c r="D508" i="32"/>
  <c r="D450" i="32"/>
  <c r="F508" i="32"/>
  <c r="F450" i="32"/>
  <c r="P125" i="26"/>
  <c r="H451" i="32"/>
  <c r="H197" i="32"/>
  <c r="D451" i="32"/>
  <c r="D197" i="32"/>
  <c r="F451" i="32"/>
  <c r="F197" i="32"/>
  <c r="P126" i="26"/>
  <c r="H509" i="32"/>
  <c r="H452" i="32"/>
  <c r="D509" i="32"/>
  <c r="D452" i="32"/>
  <c r="F509" i="32"/>
  <c r="F452" i="32"/>
  <c r="P127" i="26"/>
  <c r="H331" i="32"/>
  <c r="H124" i="32"/>
  <c r="D331" i="32"/>
  <c r="D124" i="32"/>
  <c r="F331" i="32"/>
  <c r="F124" i="32"/>
  <c r="P128" i="26"/>
  <c r="H503" i="32"/>
  <c r="H488" i="32"/>
  <c r="D503" i="32"/>
  <c r="D488" i="32"/>
  <c r="F503" i="32"/>
  <c r="F488" i="32"/>
  <c r="P129" i="26"/>
  <c r="H504" i="32"/>
  <c r="H489" i="32"/>
  <c r="D504" i="32"/>
  <c r="D489" i="32"/>
  <c r="F504" i="32"/>
  <c r="F489" i="32"/>
  <c r="P130" i="26"/>
  <c r="D299" i="32"/>
  <c r="D140" i="32"/>
  <c r="F299" i="32"/>
  <c r="F140" i="32"/>
  <c r="P131" i="26"/>
  <c r="D246" i="32"/>
  <c r="D52" i="32"/>
  <c r="F246" i="32"/>
  <c r="F52" i="32"/>
  <c r="P132" i="26"/>
  <c r="D163" i="32"/>
  <c r="D156" i="32"/>
  <c r="F163" i="32"/>
  <c r="F156" i="32"/>
  <c r="P133" i="26"/>
  <c r="D190" i="32"/>
  <c r="D104" i="32"/>
  <c r="F190" i="32"/>
  <c r="F104" i="32"/>
  <c r="P134" i="26"/>
  <c r="H177" i="32"/>
  <c r="H141" i="32"/>
  <c r="D177" i="32"/>
  <c r="D141" i="32"/>
  <c r="D114" i="32"/>
  <c r="F177" i="32"/>
  <c r="F141" i="32"/>
  <c r="F114" i="32"/>
  <c r="P135" i="26"/>
  <c r="P137" i="26"/>
  <c r="P138" i="26"/>
  <c r="C3" i="32"/>
  <c r="E3" i="32"/>
  <c r="G3" i="32"/>
  <c r="B4" i="32"/>
  <c r="D4" i="32"/>
  <c r="F4" i="32"/>
  <c r="H4" i="32"/>
  <c r="C5" i="32"/>
  <c r="E5" i="32"/>
  <c r="G5" i="32"/>
  <c r="B6" i="32"/>
  <c r="D6" i="32"/>
  <c r="F6" i="32"/>
  <c r="H6" i="32"/>
  <c r="B8" i="32"/>
  <c r="D8" i="32"/>
  <c r="F8" i="32"/>
  <c r="H8" i="32"/>
  <c r="D14" i="32"/>
  <c r="G14" i="32"/>
  <c r="B15" i="32"/>
  <c r="D15" i="32"/>
  <c r="G15" i="32"/>
  <c r="G16" i="32"/>
  <c r="D21" i="32"/>
  <c r="F21" i="32"/>
  <c r="H21" i="32"/>
  <c r="C22" i="32"/>
  <c r="G22" i="32"/>
  <c r="B28" i="32"/>
  <c r="D28" i="32"/>
  <c r="F28" i="32"/>
  <c r="H28" i="32"/>
  <c r="C29" i="32"/>
  <c r="E29" i="32"/>
  <c r="G29" i="32"/>
  <c r="B30" i="32"/>
  <c r="D30" i="32"/>
  <c r="F30" i="32"/>
  <c r="H30" i="32"/>
  <c r="C31" i="32"/>
  <c r="E31" i="32"/>
  <c r="G31" i="32"/>
  <c r="B32" i="32"/>
  <c r="D32" i="32"/>
  <c r="F32" i="32"/>
  <c r="H32" i="32"/>
  <c r="C33" i="32"/>
  <c r="E33" i="32"/>
  <c r="G33" i="32"/>
  <c r="B34" i="32"/>
  <c r="D34" i="32"/>
  <c r="F34" i="32"/>
  <c r="H34" i="32"/>
  <c r="C38" i="32"/>
  <c r="E38" i="32"/>
  <c r="G38" i="32"/>
  <c r="B39" i="32"/>
  <c r="D39" i="32"/>
  <c r="F39" i="32"/>
  <c r="H39" i="32"/>
  <c r="C40" i="32"/>
  <c r="E40" i="32"/>
  <c r="G40" i="32"/>
  <c r="D41" i="32"/>
  <c r="F41" i="32"/>
  <c r="H41" i="32"/>
  <c r="B46" i="32"/>
  <c r="D46" i="32"/>
  <c r="F46" i="32"/>
  <c r="C47" i="32"/>
  <c r="E47" i="32"/>
  <c r="B48" i="32"/>
  <c r="F48" i="32"/>
  <c r="C49" i="32"/>
  <c r="G49" i="32"/>
  <c r="D50" i="32"/>
  <c r="H50" i="32"/>
  <c r="E51" i="32"/>
  <c r="B52" i="32"/>
  <c r="O19" i="26"/>
  <c r="F47" i="32"/>
  <c r="F68" i="32"/>
  <c r="P20" i="26"/>
  <c r="O21" i="26"/>
  <c r="C354" i="32"/>
  <c r="C189" i="32"/>
  <c r="B354" i="32"/>
  <c r="B189" i="32"/>
  <c r="G354" i="32"/>
  <c r="G189" i="32"/>
  <c r="D354" i="32"/>
  <c r="D189" i="32"/>
  <c r="F354" i="32"/>
  <c r="F189" i="32"/>
  <c r="P22" i="26"/>
  <c r="H410" i="32"/>
  <c r="H303" i="32"/>
  <c r="E410" i="32"/>
  <c r="E303" i="32"/>
  <c r="O23" i="26"/>
  <c r="C304" i="32"/>
  <c r="C121" i="32"/>
  <c r="G304" i="32"/>
  <c r="G121" i="32"/>
  <c r="D304" i="32"/>
  <c r="D121" i="32"/>
  <c r="F304" i="32"/>
  <c r="F121" i="32"/>
  <c r="P24" i="26"/>
  <c r="O25" i="26"/>
  <c r="C355" i="32"/>
  <c r="C188" i="32"/>
  <c r="B355" i="32"/>
  <c r="B188" i="32"/>
  <c r="G355" i="32"/>
  <c r="G188" i="32"/>
  <c r="D355" i="32"/>
  <c r="D188" i="32"/>
  <c r="F355" i="32"/>
  <c r="F188" i="32"/>
  <c r="P26" i="26"/>
  <c r="H401" i="32"/>
  <c r="H305" i="32"/>
  <c r="E401" i="32"/>
  <c r="E305" i="32"/>
  <c r="O27" i="26"/>
  <c r="P28" i="26"/>
  <c r="E72" i="32"/>
  <c r="E48" i="32"/>
  <c r="O29" i="26"/>
  <c r="C298" i="32"/>
  <c r="C122" i="32"/>
  <c r="G298" i="32"/>
  <c r="G122" i="32"/>
  <c r="D298" i="32"/>
  <c r="D122" i="32"/>
  <c r="F298" i="32"/>
  <c r="F122" i="32"/>
  <c r="P30" i="26"/>
  <c r="H328" i="32"/>
  <c r="H167" i="32"/>
  <c r="E328" i="32"/>
  <c r="E167" i="32"/>
  <c r="O31" i="26"/>
  <c r="C423" i="32"/>
  <c r="C209" i="32"/>
  <c r="B423" i="32"/>
  <c r="B209" i="32"/>
  <c r="G423" i="32"/>
  <c r="G209" i="32"/>
  <c r="D423" i="32"/>
  <c r="D209" i="32"/>
  <c r="F423" i="32"/>
  <c r="F209" i="32"/>
  <c r="P32" i="26"/>
  <c r="H311" i="32"/>
  <c r="H235" i="32"/>
  <c r="E311" i="32"/>
  <c r="E235" i="32"/>
  <c r="O33" i="26"/>
  <c r="P34" i="26"/>
  <c r="H250" i="32"/>
  <c r="H56" i="32"/>
  <c r="E250" i="32"/>
  <c r="E56" i="32"/>
  <c r="O35" i="26"/>
  <c r="C278" i="32"/>
  <c r="C109" i="32"/>
  <c r="B278" i="32"/>
  <c r="B109" i="32"/>
  <c r="G278" i="32"/>
  <c r="G109" i="32"/>
  <c r="D278" i="32"/>
  <c r="D109" i="32"/>
  <c r="F278" i="32"/>
  <c r="F109" i="32"/>
  <c r="P36" i="26"/>
  <c r="O37" i="26"/>
  <c r="C312" i="32"/>
  <c r="C57" i="32"/>
  <c r="B312" i="32"/>
  <c r="B57" i="32"/>
  <c r="G312" i="32"/>
  <c r="G57" i="32"/>
  <c r="D312" i="32"/>
  <c r="D57" i="32"/>
  <c r="F312" i="32"/>
  <c r="F57" i="32"/>
  <c r="P38" i="26"/>
  <c r="O39" i="26"/>
  <c r="C389" i="32"/>
  <c r="C251" i="32"/>
  <c r="B389" i="32"/>
  <c r="B251" i="32"/>
  <c r="G389" i="32"/>
  <c r="G251" i="32"/>
  <c r="D389" i="32"/>
  <c r="D251" i="32"/>
  <c r="F389" i="32"/>
  <c r="F251" i="32"/>
  <c r="P40" i="26"/>
  <c r="H290" i="32"/>
  <c r="H168" i="32"/>
  <c r="E290" i="32"/>
  <c r="E168" i="32"/>
  <c r="O41" i="26"/>
  <c r="P42" i="26"/>
  <c r="H279" i="32"/>
  <c r="H110" i="32"/>
  <c r="E279" i="32"/>
  <c r="E110" i="32"/>
  <c r="O43" i="26"/>
  <c r="C79" i="32"/>
  <c r="C58" i="32"/>
  <c r="B58" i="32"/>
  <c r="B79" i="32"/>
  <c r="G79" i="32"/>
  <c r="G58" i="32"/>
  <c r="D58" i="32"/>
  <c r="D79" i="32"/>
  <c r="F58" i="32"/>
  <c r="F79" i="32"/>
  <c r="P44" i="26"/>
  <c r="H349" i="32"/>
  <c r="H236" i="32"/>
  <c r="E349" i="32"/>
  <c r="E236" i="32"/>
  <c r="O45" i="26"/>
  <c r="C252" i="32"/>
  <c r="C59" i="32"/>
  <c r="B252" i="32"/>
  <c r="B59" i="32"/>
  <c r="G252" i="32"/>
  <c r="G59" i="32"/>
  <c r="D252" i="32"/>
  <c r="D59" i="32"/>
  <c r="F252" i="32"/>
  <c r="F59" i="32"/>
  <c r="P46" i="26"/>
  <c r="O47" i="26"/>
  <c r="C271" i="32"/>
  <c r="C147" i="32"/>
  <c r="B271" i="32"/>
  <c r="B147" i="32"/>
  <c r="G271" i="32"/>
  <c r="G147" i="32"/>
  <c r="D271" i="32"/>
  <c r="D147" i="32"/>
  <c r="F271" i="32"/>
  <c r="F147" i="32"/>
  <c r="P48" i="26"/>
  <c r="H49" i="32"/>
  <c r="H61" i="32"/>
  <c r="O49" i="26"/>
  <c r="C373" i="32"/>
  <c r="C148" i="32"/>
  <c r="B373" i="32"/>
  <c r="B148" i="32"/>
  <c r="G373" i="32"/>
  <c r="G148" i="32"/>
  <c r="D373" i="32"/>
  <c r="D148" i="32"/>
  <c r="F373" i="32"/>
  <c r="F148" i="32"/>
  <c r="P50" i="26"/>
  <c r="H253" i="32"/>
  <c r="H62" i="32"/>
  <c r="E253" i="32"/>
  <c r="E62" i="32"/>
  <c r="O51" i="26"/>
  <c r="C272" i="32"/>
  <c r="C149" i="32"/>
  <c r="B272" i="32"/>
  <c r="B149" i="32"/>
  <c r="G272" i="32"/>
  <c r="G149" i="32"/>
  <c r="D272" i="32"/>
  <c r="D149" i="32"/>
  <c r="F272" i="32"/>
  <c r="F149" i="32"/>
  <c r="P52" i="26"/>
  <c r="H374" i="32"/>
  <c r="H237" i="32"/>
  <c r="E374" i="32"/>
  <c r="E237" i="32"/>
  <c r="O53" i="26"/>
  <c r="C63" i="32"/>
  <c r="C80" i="32"/>
  <c r="B80" i="32"/>
  <c r="B63" i="32"/>
  <c r="G63" i="32"/>
  <c r="G80" i="32"/>
  <c r="D80" i="32"/>
  <c r="D63" i="32"/>
  <c r="F80" i="32"/>
  <c r="F63" i="32"/>
  <c r="P54" i="26"/>
  <c r="H215" i="32"/>
  <c r="H258" i="32"/>
  <c r="E258" i="32"/>
  <c r="E215" i="32"/>
  <c r="O55" i="26"/>
  <c r="C291" i="32"/>
  <c r="C89" i="32"/>
  <c r="B291" i="32"/>
  <c r="B89" i="32"/>
  <c r="G291" i="32"/>
  <c r="G89" i="32"/>
  <c r="D291" i="32"/>
  <c r="D89" i="32"/>
  <c r="F291" i="32"/>
  <c r="F89" i="32"/>
  <c r="P56" i="26"/>
  <c r="H210" i="32"/>
  <c r="H216" i="32"/>
  <c r="E216" i="32"/>
  <c r="E210" i="32"/>
  <c r="O57" i="26"/>
  <c r="C393" i="32"/>
  <c r="C264" i="32"/>
  <c r="B393" i="32"/>
  <c r="B264" i="32"/>
  <c r="G393" i="32"/>
  <c r="G264" i="32"/>
  <c r="D393" i="32"/>
  <c r="D264" i="32"/>
  <c r="F393" i="32"/>
  <c r="F264" i="32"/>
  <c r="P58" i="26"/>
  <c r="H154" i="32"/>
  <c r="H195" i="32"/>
  <c r="E195" i="32"/>
  <c r="E154" i="32"/>
  <c r="O59" i="26"/>
  <c r="C435" i="32"/>
  <c r="C160" i="32"/>
  <c r="B435" i="32"/>
  <c r="B160" i="32"/>
  <c r="G435" i="32"/>
  <c r="G160" i="32"/>
  <c r="D435" i="32"/>
  <c r="D160" i="32"/>
  <c r="F435" i="32"/>
  <c r="F160" i="32"/>
  <c r="P60" i="26"/>
  <c r="E217" i="32"/>
  <c r="E111" i="32"/>
  <c r="O61" i="26"/>
  <c r="C292" i="32"/>
  <c r="C90" i="32"/>
  <c r="B292" i="32"/>
  <c r="B90" i="32"/>
  <c r="G292" i="32"/>
  <c r="G90" i="32"/>
  <c r="D292" i="32"/>
  <c r="D90" i="32"/>
  <c r="F292" i="32"/>
  <c r="F90" i="32"/>
  <c r="P62" i="26"/>
  <c r="H394" i="32"/>
  <c r="H265" i="32"/>
  <c r="E394" i="32"/>
  <c r="E265" i="32"/>
  <c r="O63" i="26"/>
  <c r="C259" i="32"/>
  <c r="C218" i="32"/>
  <c r="B259" i="32"/>
  <c r="B218" i="32"/>
  <c r="G259" i="32"/>
  <c r="G218" i="32"/>
  <c r="D259" i="32"/>
  <c r="D218" i="32"/>
  <c r="F259" i="32"/>
  <c r="F218" i="32"/>
  <c r="P64" i="26"/>
  <c r="H91" i="32"/>
  <c r="H155" i="32"/>
  <c r="E155" i="32"/>
  <c r="E91" i="32"/>
  <c r="O65" i="26"/>
  <c r="C518" i="32"/>
  <c r="C418" i="32"/>
  <c r="B518" i="32"/>
  <c r="B418" i="32"/>
  <c r="G518" i="32"/>
  <c r="G418" i="32"/>
  <c r="D518" i="32"/>
  <c r="D418" i="32"/>
  <c r="F518" i="32"/>
  <c r="F418" i="32"/>
  <c r="P66" i="26"/>
  <c r="H519" i="32"/>
  <c r="H419" i="32"/>
  <c r="E519" i="32"/>
  <c r="E419" i="32"/>
  <c r="O67" i="26"/>
  <c r="C466" i="32"/>
  <c r="C456" i="32"/>
  <c r="B466" i="32"/>
  <c r="B456" i="32"/>
  <c r="G466" i="32"/>
  <c r="G456" i="32"/>
  <c r="D466" i="32"/>
  <c r="D456" i="32"/>
  <c r="F466" i="32"/>
  <c r="F456" i="32"/>
  <c r="P68" i="26"/>
  <c r="H378" i="32"/>
  <c r="H211" i="32"/>
  <c r="E378" i="32"/>
  <c r="E211" i="32"/>
  <c r="O69" i="26"/>
  <c r="C266" i="32"/>
  <c r="C169" i="32"/>
  <c r="B266" i="32"/>
  <c r="B169" i="32"/>
  <c r="G266" i="32"/>
  <c r="G169" i="32"/>
  <c r="D266" i="32"/>
  <c r="D169" i="32"/>
  <c r="F266" i="32"/>
  <c r="F169" i="32"/>
  <c r="P70" i="26"/>
  <c r="H428" i="32"/>
  <c r="H460" i="32"/>
  <c r="E460" i="32"/>
  <c r="E428" i="32"/>
  <c r="O71" i="26"/>
  <c r="C267" i="32"/>
  <c r="C92" i="32"/>
  <c r="B267" i="32"/>
  <c r="B92" i="32"/>
  <c r="G267" i="32"/>
  <c r="G92" i="32"/>
  <c r="D267" i="32"/>
  <c r="D92" i="32"/>
  <c r="F267" i="32"/>
  <c r="F92" i="32"/>
  <c r="P72" i="26"/>
  <c r="H222" i="32"/>
  <c r="H181" i="32"/>
  <c r="E222" i="32"/>
  <c r="E181" i="32"/>
  <c r="O73" i="26"/>
  <c r="C170" i="32"/>
  <c r="C93" i="32"/>
  <c r="B170" i="32"/>
  <c r="B93" i="32"/>
  <c r="G170" i="32"/>
  <c r="G93" i="32"/>
  <c r="D170" i="32"/>
  <c r="D93" i="32"/>
  <c r="F170" i="32"/>
  <c r="F93" i="32"/>
  <c r="P74" i="26"/>
  <c r="H400" i="32"/>
  <c r="H176" i="32"/>
  <c r="E400" i="32"/>
  <c r="E176" i="32"/>
  <c r="O75" i="26"/>
  <c r="P76" i="26"/>
  <c r="E395" i="32"/>
  <c r="E229" i="32"/>
  <c r="O77" i="26"/>
  <c r="C260" i="32"/>
  <c r="C201" i="32"/>
  <c r="B201" i="32"/>
  <c r="B260" i="32"/>
  <c r="G260" i="32"/>
  <c r="G201" i="32"/>
  <c r="D201" i="32"/>
  <c r="D260" i="32"/>
  <c r="F201" i="32"/>
  <c r="F260" i="32"/>
  <c r="P78" i="26"/>
  <c r="O79" i="26"/>
  <c r="C429" i="32"/>
  <c r="C461" i="32"/>
  <c r="B461" i="32"/>
  <c r="B429" i="32"/>
  <c r="G461" i="32"/>
  <c r="G429" i="32"/>
  <c r="D461" i="32"/>
  <c r="D429" i="32"/>
  <c r="F461" i="32"/>
  <c r="F429" i="32"/>
  <c r="P80" i="26"/>
  <c r="E396" i="32"/>
  <c r="E230" i="32"/>
  <c r="O81" i="26"/>
  <c r="C202" i="32"/>
  <c r="C161" i="32"/>
  <c r="B202" i="32"/>
  <c r="B161" i="32"/>
  <c r="G202" i="32"/>
  <c r="G161" i="32"/>
  <c r="D161" i="32"/>
  <c r="D202" i="32"/>
  <c r="F202" i="32"/>
  <c r="F161" i="32"/>
  <c r="P82" i="26"/>
  <c r="H424" i="32"/>
  <c r="H112" i="32"/>
  <c r="E424" i="32"/>
  <c r="E112" i="32"/>
  <c r="O83" i="26"/>
  <c r="P84" i="26"/>
  <c r="H462" i="32"/>
  <c r="H430" i="32"/>
  <c r="E462" i="32"/>
  <c r="E430" i="32"/>
  <c r="O85" i="26"/>
  <c r="P86" i="26"/>
  <c r="H523" i="32"/>
  <c r="H97" i="32"/>
  <c r="E523" i="32"/>
  <c r="E97" i="32"/>
  <c r="O87" i="26"/>
  <c r="C365" i="32"/>
  <c r="C98" i="32"/>
  <c r="B365" i="32"/>
  <c r="B98" i="32"/>
  <c r="G365" i="32"/>
  <c r="G98" i="32"/>
  <c r="D365" i="32"/>
  <c r="D98" i="32"/>
  <c r="F365" i="32"/>
  <c r="F98" i="32"/>
  <c r="P88" i="26"/>
  <c r="H431" i="32"/>
  <c r="H203" i="32"/>
  <c r="E431" i="32"/>
  <c r="E203" i="32"/>
  <c r="O89" i="26"/>
  <c r="P90" i="26"/>
  <c r="H366" i="32"/>
  <c r="H99" i="32"/>
  <c r="E366" i="32"/>
  <c r="E99" i="32"/>
  <c r="O91" i="26"/>
  <c r="C321" i="32"/>
  <c r="C182" i="32"/>
  <c r="B321" i="32"/>
  <c r="B182" i="32"/>
  <c r="G321" i="32"/>
  <c r="G182" i="32"/>
  <c r="D321" i="32"/>
  <c r="D182" i="32"/>
  <c r="F321" i="32"/>
  <c r="F182" i="32"/>
  <c r="P92" i="26"/>
  <c r="H367" i="32"/>
  <c r="H100" i="32"/>
  <c r="E367" i="32"/>
  <c r="E100" i="32"/>
  <c r="O93" i="26"/>
  <c r="C524" i="32"/>
  <c r="C101" i="32"/>
  <c r="B524" i="32"/>
  <c r="B101" i="32"/>
  <c r="G524" i="32"/>
  <c r="G101" i="32"/>
  <c r="D524" i="32"/>
  <c r="D101" i="32"/>
  <c r="F524" i="32"/>
  <c r="F101" i="32"/>
  <c r="P94" i="26"/>
  <c r="H204" i="32"/>
  <c r="H102" i="32"/>
  <c r="E204" i="32"/>
  <c r="E102" i="32"/>
  <c r="O95" i="26"/>
  <c r="C322" i="32"/>
  <c r="C183" i="32"/>
  <c r="B322" i="32"/>
  <c r="B183" i="32"/>
  <c r="G322" i="32"/>
  <c r="G183" i="32"/>
  <c r="D322" i="32"/>
  <c r="D183" i="32"/>
  <c r="F322" i="32"/>
  <c r="F183" i="32"/>
  <c r="P96" i="26"/>
  <c r="O97" i="26"/>
  <c r="C368" i="32"/>
  <c r="C103" i="32"/>
  <c r="B368" i="32"/>
  <c r="B103" i="32"/>
  <c r="G368" i="32"/>
  <c r="G103" i="32"/>
  <c r="D368" i="32"/>
  <c r="D103" i="32"/>
  <c r="F368" i="32"/>
  <c r="F103" i="32"/>
  <c r="P98" i="26"/>
  <c r="H379" i="32"/>
  <c r="H113" i="32"/>
  <c r="E379" i="32"/>
  <c r="E113" i="32"/>
  <c r="O99" i="26"/>
  <c r="C443" i="32"/>
  <c r="C174" i="32"/>
  <c r="B443" i="32"/>
  <c r="B174" i="32"/>
  <c r="G443" i="32"/>
  <c r="G174" i="32"/>
  <c r="D443" i="32"/>
  <c r="D174" i="32"/>
  <c r="F443" i="32"/>
  <c r="F174" i="32"/>
  <c r="P100" i="26"/>
  <c r="E231" i="32"/>
  <c r="E137" i="32"/>
  <c r="O101" i="26"/>
  <c r="C273" i="32"/>
  <c r="C175" i="32"/>
  <c r="B273" i="32"/>
  <c r="B175" i="32"/>
  <c r="G273" i="32"/>
  <c r="G175" i="32"/>
  <c r="D273" i="32"/>
  <c r="D175" i="32"/>
  <c r="F273" i="32"/>
  <c r="F175" i="32"/>
  <c r="P102" i="26"/>
  <c r="H479" i="32"/>
  <c r="H244" i="32"/>
  <c r="E479" i="32"/>
  <c r="E244" i="32"/>
  <c r="O103" i="26"/>
  <c r="C498" i="32"/>
  <c r="C383" i="32"/>
  <c r="B498" i="32"/>
  <c r="B383" i="32"/>
  <c r="G498" i="32"/>
  <c r="G383" i="32"/>
  <c r="D498" i="32"/>
  <c r="D383" i="32"/>
  <c r="F498" i="32"/>
  <c r="F383" i="32"/>
  <c r="P104" i="26"/>
  <c r="E499" i="32"/>
  <c r="E384" i="32"/>
  <c r="O105" i="26"/>
  <c r="C483" i="32"/>
  <c r="C323" i="32"/>
  <c r="C324" i="32"/>
  <c r="B483" i="32"/>
  <c r="B324" i="32"/>
  <c r="B323" i="32"/>
  <c r="G483" i="32"/>
  <c r="G323" i="32"/>
  <c r="G324" i="32"/>
  <c r="D483" i="32"/>
  <c r="D324" i="32"/>
  <c r="D323" i="32"/>
  <c r="F483" i="32"/>
  <c r="F324" i="32"/>
  <c r="F323" i="32"/>
  <c r="P106" i="26"/>
  <c r="E385" i="32"/>
  <c r="E335" i="32"/>
  <c r="O107" i="26"/>
  <c r="P108" i="26"/>
  <c r="H330" i="32"/>
  <c r="H138" i="32"/>
  <c r="E330" i="32"/>
  <c r="E138" i="32"/>
  <c r="O109" i="26"/>
  <c r="C280" i="32"/>
  <c r="C50" i="32"/>
  <c r="G280" i="32"/>
  <c r="G50" i="32"/>
  <c r="P110" i="26"/>
  <c r="H350" i="32"/>
  <c r="H238" i="32"/>
  <c r="E350" i="32"/>
  <c r="E238" i="32"/>
  <c r="O111" i="26"/>
  <c r="C405" i="32"/>
  <c r="C245" i="32"/>
  <c r="B405" i="32"/>
  <c r="B245" i="32"/>
  <c r="G405" i="32"/>
  <c r="G245" i="32"/>
  <c r="D405" i="32"/>
  <c r="D245" i="32"/>
  <c r="F405" i="32"/>
  <c r="F245" i="32"/>
  <c r="P112" i="26"/>
  <c r="H471" i="32"/>
  <c r="H81" i="32"/>
  <c r="E471" i="32"/>
  <c r="E81" i="32"/>
  <c r="O113" i="26"/>
  <c r="H317" i="32"/>
  <c r="H345" i="32"/>
  <c r="E345" i="32"/>
  <c r="E317" i="32"/>
  <c r="O115" i="26"/>
  <c r="C356" i="32"/>
  <c r="C150" i="32"/>
  <c r="B356" i="32"/>
  <c r="B150" i="32"/>
  <c r="G356" i="32"/>
  <c r="G150" i="32"/>
  <c r="D356" i="32"/>
  <c r="D150" i="32"/>
  <c r="F356" i="32"/>
  <c r="F150" i="32"/>
  <c r="P116" i="26"/>
  <c r="H82" i="32"/>
  <c r="H51" i="32"/>
  <c r="O117" i="26"/>
  <c r="C475" i="32"/>
  <c r="C83" i="32"/>
  <c r="B475" i="32"/>
  <c r="B83" i="32"/>
  <c r="G475" i="32"/>
  <c r="G83" i="32"/>
  <c r="D475" i="32"/>
  <c r="D83" i="32"/>
  <c r="F475" i="32"/>
  <c r="F83" i="32"/>
  <c r="P118" i="26"/>
  <c r="O119" i="26"/>
  <c r="P120" i="26"/>
  <c r="H123" i="32"/>
  <c r="H139" i="32"/>
  <c r="E139" i="32"/>
  <c r="E123" i="32"/>
  <c r="O121" i="26"/>
  <c r="C196" i="32"/>
  <c r="C162" i="32"/>
  <c r="B196" i="32"/>
  <c r="B162" i="32"/>
  <c r="G196" i="32"/>
  <c r="G162" i="32"/>
  <c r="D196" i="32"/>
  <c r="D162" i="32"/>
  <c r="F196" i="32"/>
  <c r="F162" i="32"/>
  <c r="P122" i="26"/>
  <c r="H493" i="32"/>
  <c r="H448" i="32"/>
  <c r="E493" i="32"/>
  <c r="E448" i="32"/>
  <c r="O123" i="26"/>
  <c r="C494" i="32"/>
  <c r="C449" i="32"/>
  <c r="B494" i="32"/>
  <c r="B449" i="32"/>
  <c r="G494" i="32"/>
  <c r="G449" i="32"/>
  <c r="E494" i="32"/>
  <c r="E449" i="32"/>
  <c r="O124" i="26"/>
  <c r="C508" i="32"/>
  <c r="C450" i="32"/>
  <c r="B508" i="32"/>
  <c r="B450" i="32"/>
  <c r="G508" i="32"/>
  <c r="G450" i="32"/>
  <c r="E508" i="32"/>
  <c r="E450" i="32"/>
  <c r="O125" i="26"/>
  <c r="C451" i="32"/>
  <c r="C197" i="32"/>
  <c r="B451" i="32"/>
  <c r="B197" i="32"/>
  <c r="G451" i="32"/>
  <c r="G197" i="32"/>
  <c r="E451" i="32"/>
  <c r="E197" i="32"/>
  <c r="O126" i="26"/>
  <c r="C509" i="32"/>
  <c r="C452" i="32"/>
  <c r="B509" i="32"/>
  <c r="B452" i="32"/>
  <c r="G509" i="32"/>
  <c r="G452" i="32"/>
  <c r="E509" i="32"/>
  <c r="E452" i="32"/>
  <c r="O127" i="26"/>
  <c r="C331" i="32"/>
  <c r="C124" i="32"/>
  <c r="G331" i="32"/>
  <c r="G124" i="32"/>
  <c r="E331" i="32"/>
  <c r="E124" i="32"/>
  <c r="O128" i="26"/>
  <c r="C503" i="32"/>
  <c r="C488" i="32"/>
  <c r="B503" i="32"/>
  <c r="B488" i="32"/>
  <c r="G503" i="32"/>
  <c r="G488" i="32"/>
  <c r="E503" i="32"/>
  <c r="E488" i="32"/>
  <c r="O129" i="26"/>
  <c r="C504" i="32"/>
  <c r="C489" i="32"/>
  <c r="B504" i="32"/>
  <c r="B489" i="32"/>
  <c r="G504" i="32"/>
  <c r="G489" i="32"/>
  <c r="E504" i="32"/>
  <c r="E489" i="32"/>
  <c r="O130" i="26"/>
  <c r="C299" i="32"/>
  <c r="C140" i="32"/>
  <c r="B299" i="32"/>
  <c r="B140" i="32"/>
  <c r="G299" i="32"/>
  <c r="G140" i="32"/>
  <c r="E299" i="32"/>
  <c r="E140" i="32"/>
  <c r="O131" i="26"/>
  <c r="C246" i="32"/>
  <c r="C52" i="32"/>
  <c r="G246" i="32"/>
  <c r="G52" i="32"/>
  <c r="E246" i="32"/>
  <c r="E52" i="32"/>
  <c r="O132" i="26"/>
  <c r="C163" i="32"/>
  <c r="C156" i="32"/>
  <c r="B163" i="32"/>
  <c r="B156" i="32"/>
  <c r="G163" i="32"/>
  <c r="G156" i="32"/>
  <c r="E163" i="32"/>
  <c r="E156" i="32"/>
  <c r="O133" i="26"/>
  <c r="C190" i="32"/>
  <c r="C104" i="32"/>
  <c r="B190" i="32"/>
  <c r="B104" i="32"/>
  <c r="G190" i="32"/>
  <c r="G104" i="32"/>
  <c r="E190" i="32"/>
  <c r="E104" i="32"/>
  <c r="O134" i="26"/>
  <c r="C141" i="32"/>
  <c r="C114" i="32"/>
  <c r="B177" i="32"/>
  <c r="B141" i="32"/>
  <c r="B114" i="32"/>
  <c r="G177" i="32"/>
  <c r="G141" i="32"/>
  <c r="G114" i="32"/>
  <c r="E177" i="32"/>
  <c r="E141" i="32"/>
  <c r="E114" i="32"/>
  <c r="O135" i="26"/>
  <c r="O138" i="26"/>
  <c r="B3" i="32"/>
  <c r="D3" i="32"/>
  <c r="F3" i="32"/>
  <c r="H3" i="32"/>
  <c r="C4" i="32"/>
  <c r="E4" i="32"/>
  <c r="G4" i="32"/>
  <c r="B5" i="32"/>
  <c r="D5" i="32"/>
  <c r="F5" i="32"/>
  <c r="H5" i="32"/>
  <c r="C6" i="32"/>
  <c r="E6" i="32"/>
  <c r="G6" i="32"/>
  <c r="B7" i="32"/>
  <c r="D7" i="32"/>
  <c r="F7" i="32"/>
  <c r="H7" i="32"/>
  <c r="C8" i="32"/>
  <c r="C14" i="32"/>
  <c r="F14" i="32"/>
  <c r="F15" i="32"/>
  <c r="H15" i="32"/>
  <c r="C21" i="32"/>
  <c r="E21" i="32"/>
  <c r="G21" i="32"/>
  <c r="C28" i="32"/>
  <c r="E28" i="32"/>
  <c r="G28" i="32"/>
  <c r="B29" i="32"/>
  <c r="D29" i="32"/>
  <c r="F29" i="32"/>
  <c r="H29" i="32"/>
  <c r="C30" i="32"/>
  <c r="E30" i="32"/>
  <c r="G30" i="32"/>
  <c r="B31" i="32"/>
  <c r="D31" i="32"/>
  <c r="F31" i="32"/>
  <c r="H31" i="32"/>
  <c r="C32" i="32"/>
  <c r="E32" i="32"/>
  <c r="G32" i="32"/>
  <c r="B33" i="32"/>
  <c r="D33" i="32"/>
  <c r="F33" i="32"/>
  <c r="H33" i="32"/>
  <c r="C34" i="32"/>
  <c r="E34" i="32"/>
  <c r="G34" i="32"/>
  <c r="B38" i="32"/>
  <c r="D38" i="32"/>
  <c r="F38" i="32"/>
  <c r="H38" i="32"/>
  <c r="C39" i="32"/>
  <c r="E39" i="32"/>
  <c r="G39" i="32"/>
  <c r="B40" i="32"/>
  <c r="D40" i="32"/>
  <c r="F40" i="32"/>
  <c r="H40" i="32"/>
  <c r="C41" i="32"/>
  <c r="E41" i="32"/>
  <c r="G41" i="32"/>
  <c r="C46" i="32"/>
  <c r="G46" i="32"/>
  <c r="B47" i="32"/>
  <c r="D47" i="32"/>
  <c r="G47" i="32"/>
  <c r="D48" i="32"/>
  <c r="H48" i="32"/>
  <c r="E49" i="32"/>
  <c r="B50" i="32"/>
  <c r="F50" i="32"/>
  <c r="C51" i="32"/>
  <c r="G51" i="32"/>
</calcChain>
</file>

<file path=xl/sharedStrings.xml><?xml version="1.0" encoding="utf-8"?>
<sst xmlns="http://schemas.openxmlformats.org/spreadsheetml/2006/main" count="5245" uniqueCount="828">
  <si>
    <t>PRODI</t>
  </si>
  <si>
    <t>SMT</t>
  </si>
  <si>
    <t>NAMA MATA KULIAH</t>
  </si>
  <si>
    <t>SKS</t>
  </si>
  <si>
    <t>DOSEN 1</t>
  </si>
  <si>
    <t>DOSEN 2</t>
  </si>
  <si>
    <t>HARI</t>
  </si>
  <si>
    <t>WAKTU</t>
  </si>
  <si>
    <t>DOSEN 3</t>
  </si>
  <si>
    <t>DOSEN 4</t>
  </si>
  <si>
    <t>KELAS</t>
  </si>
  <si>
    <t>MPI-2A</t>
  </si>
  <si>
    <t>Studi Al-Qur'an</t>
  </si>
  <si>
    <t>Prof. Dr. H. Mahjuddin, M.Pd.I</t>
  </si>
  <si>
    <t>Dr. Pujiono</t>
  </si>
  <si>
    <t>Selasa</t>
  </si>
  <si>
    <t>23.30 – 25.30</t>
  </si>
  <si>
    <t>2-A</t>
  </si>
  <si>
    <t>Filsafat Ilmu</t>
  </si>
  <si>
    <t>Dr. Muniron, M.Ag</t>
  </si>
  <si>
    <t>Dr. Ubaidillah Nafi', M.Ag.</t>
  </si>
  <si>
    <t>25.45 – 27.45</t>
  </si>
  <si>
    <t>Sejarah Sosial Pendidikan Islam</t>
  </si>
  <si>
    <t xml:space="preserve">Prof. Dr. H. Miftah Arifin, M.Ag </t>
  </si>
  <si>
    <t>Rabu</t>
  </si>
  <si>
    <t>Metodologi Penelitian Manajemen Pendidikan Islam</t>
  </si>
  <si>
    <t>Dr. Hj. Siti Mislikah, M.Ag.</t>
  </si>
  <si>
    <t>Dr. Khotibul Umam, M.A.</t>
  </si>
  <si>
    <t>Supervisi Akademik dan Manajerial</t>
  </si>
  <si>
    <t>Dr. Suhadi Winoto, M.Pd.</t>
  </si>
  <si>
    <t>Dr. Titiek Rohanah Hidayati, M.Pd.</t>
  </si>
  <si>
    <t>Kamis</t>
  </si>
  <si>
    <t>MPI-2B</t>
  </si>
  <si>
    <t>Dr. Aminullah Elhady</t>
  </si>
  <si>
    <t>2-B</t>
  </si>
  <si>
    <t>MPI-2C</t>
  </si>
  <si>
    <t>Dr. H. Abdullah, M.H.I.</t>
  </si>
  <si>
    <t>Jumat</t>
  </si>
  <si>
    <t>Dr. Ubaidillah, M.Ag.</t>
  </si>
  <si>
    <t>28.30 – 20.30</t>
  </si>
  <si>
    <t>2-C</t>
  </si>
  <si>
    <t>Dr. M. Khusna Amal, M.Si.</t>
  </si>
  <si>
    <t>Dr. Hepni, MM.</t>
  </si>
  <si>
    <t>Sabtu</t>
  </si>
  <si>
    <t>08.00 – 20.00</t>
  </si>
  <si>
    <t>20.00 – 22.00</t>
  </si>
  <si>
    <t>MPI-3A</t>
  </si>
  <si>
    <t xml:space="preserve">MMT Pendidikan </t>
  </si>
  <si>
    <t>Prof. Dr. H. Moh. Khusnuridlo, M.Pd.</t>
  </si>
  <si>
    <t>3-A</t>
  </si>
  <si>
    <t>Dr. Hj. St. Rodliyah, M.Pd.</t>
  </si>
  <si>
    <t>Dr. H. Zainuddin Alhaj Zaini, M.Pd.I.</t>
  </si>
  <si>
    <t>Kepemimpinan Pendidikan dan PO</t>
  </si>
  <si>
    <t>Manajemen Kurikulum dan Pembelajaran</t>
  </si>
  <si>
    <t>Prof. Dr. H. Abd. Halim Soebahar, M.A</t>
  </si>
  <si>
    <t>Manajemen SDM Pendidikan</t>
  </si>
  <si>
    <t>Dr. H. Abd. Muis, MM.</t>
  </si>
  <si>
    <t>MPI-3B</t>
  </si>
  <si>
    <t>3-B</t>
  </si>
  <si>
    <t>Dr. H. Sofyan Tsauri, MM.</t>
  </si>
  <si>
    <t>Dr. Hj. Mukniah, M.Pd.I</t>
  </si>
  <si>
    <t>KPI</t>
  </si>
  <si>
    <t>Dr. Aminullah, M.Ag.</t>
  </si>
  <si>
    <t>JUMAT</t>
  </si>
  <si>
    <t>Manajemen Strategi Dakwah</t>
  </si>
  <si>
    <t>Dr. Ahidul Asror, M.Ag.</t>
  </si>
  <si>
    <t>Dr. Sofyan Hadi, M.Pd.</t>
  </si>
  <si>
    <t>Metodologi Penelitian Komunikasi</t>
  </si>
  <si>
    <t>Studi Hadits</t>
  </si>
  <si>
    <t>Dr. Kasman, M.Fil.</t>
  </si>
  <si>
    <t>SABTU</t>
  </si>
  <si>
    <t>Pengembangan Teori Dakwah</t>
  </si>
  <si>
    <t>Manajemen Penyiaran Radio-TV Dakwah</t>
  </si>
  <si>
    <t xml:space="preserve">Dr. Prilani, M.Si. </t>
  </si>
  <si>
    <t>Dr. Nurul Widyawati Islami R.</t>
  </si>
  <si>
    <t>Manajemen Industri Media Islam</t>
  </si>
  <si>
    <t>Dr. Prilani, M.Si.</t>
  </si>
  <si>
    <t>Media Elektronik dan Isu Kontemporer</t>
  </si>
  <si>
    <t>Dr. Choirul Arif, M.Si.</t>
  </si>
  <si>
    <t xml:space="preserve">Dr. Hj. Nurul Azizah, M.Pd.I., MA. </t>
  </si>
  <si>
    <t>PAI-2A</t>
  </si>
  <si>
    <t>Studi Al-Qur’an</t>
  </si>
  <si>
    <t>Dr. Aminullah, MA</t>
  </si>
  <si>
    <t>Dr. Dyah Nawangsari, M.Ag</t>
  </si>
  <si>
    <t>Pengembangan Teori dan Model Pembelajaran  PAI</t>
  </si>
  <si>
    <t>Dr. H. Mundir. M.Pd.</t>
  </si>
  <si>
    <t>Teknologi Pembelajaran</t>
  </si>
  <si>
    <t>Prof. Dr. Mustaji, M.Pd</t>
  </si>
  <si>
    <t>Dr. Mashudi, M.Pd</t>
  </si>
  <si>
    <t>Teori Belajar dan Pembelajaran PAI</t>
  </si>
  <si>
    <t>Matrikulasi</t>
  </si>
  <si>
    <t>PAI-2B</t>
  </si>
  <si>
    <t>PAI-2C</t>
  </si>
  <si>
    <t>Prof. Dr. Miftah Arifin, M.Ag</t>
  </si>
  <si>
    <t>Dr. M. Khusna Amal, MSi</t>
  </si>
  <si>
    <t>23.00 – 24.00</t>
  </si>
  <si>
    <t>PAI-3A</t>
  </si>
  <si>
    <t>Evaluasi Pembelajaran PAI</t>
  </si>
  <si>
    <t>Dr. H. Moh Sahlan, M.Ag</t>
  </si>
  <si>
    <t>Dr. Hj. St. Mislikah, M.Ag</t>
  </si>
  <si>
    <t>Desain dan Analisis pembelajaran  PAI</t>
  </si>
  <si>
    <t xml:space="preserve">Dr. H. Moh. Sahlan, M.Ag </t>
  </si>
  <si>
    <t>PPL</t>
  </si>
  <si>
    <t>Team Pascasarjana</t>
  </si>
  <si>
    <t>Seminar Proposal</t>
  </si>
  <si>
    <t>Studi Mandiri*</t>
  </si>
  <si>
    <t>Dr. Hj. Siti Rodliyah, M.Pd</t>
  </si>
  <si>
    <t>PAI-3B</t>
  </si>
  <si>
    <t>Dr. Hj. Siti Mislikah, Mag</t>
  </si>
  <si>
    <t>Dr. Sofyan Hadi, M.Pd</t>
  </si>
  <si>
    <t>Dr. H. Moh. Sahlan, M.Ag</t>
  </si>
  <si>
    <t xml:space="preserve">           </t>
  </si>
  <si>
    <t>PAI-3C</t>
  </si>
  <si>
    <t>3-C</t>
  </si>
  <si>
    <t>MPI (S3)</t>
  </si>
  <si>
    <t>Pendidikan dalam Al-Qur’an-Hadits</t>
  </si>
  <si>
    <t>A</t>
  </si>
  <si>
    <t>Metodologi Penelitian</t>
  </si>
  <si>
    <t>Ilmu Manajemen</t>
  </si>
  <si>
    <t>Prof. Dr. H. Babun Suharto, SE., MM.</t>
  </si>
  <si>
    <t>Dr. Hj. Titiek Rohanah Hidayati, M.Pd.</t>
  </si>
  <si>
    <t>Teori dan Pengembangan Lembaga Pendidikan Islam dan Pesantren</t>
  </si>
  <si>
    <t>B</t>
  </si>
  <si>
    <t>Dr. H. Suhadi Winoto, M.Pd.</t>
  </si>
  <si>
    <t>Kepemimpinan Spiritual dalam Pendidikan Islam</t>
  </si>
  <si>
    <t>-</t>
  </si>
  <si>
    <t>Perilaku dan Budaya Organisasi Pendidikan Islam</t>
  </si>
  <si>
    <t>Dr. Juhadi, M.Pd.</t>
  </si>
  <si>
    <t>PGMI</t>
  </si>
  <si>
    <t>Pengembangan Kurikulum MI</t>
  </si>
  <si>
    <t>Metodologi Penelitian Pendidikan</t>
  </si>
  <si>
    <t>Dr. H. Ubaidillah, M.Ag</t>
  </si>
  <si>
    <t>Sejarah Pemikiran dan Peradaban Islam</t>
  </si>
  <si>
    <t>Dr. H. Faisol Nasar bin Madi, M.A.</t>
  </si>
  <si>
    <t>Pengembangan Pembelajaran Bahasa Indonesia di SD/MI</t>
  </si>
  <si>
    <t>Dr. Hj. St. Mislikhah, M.Ag.</t>
  </si>
  <si>
    <t>Pengembangan Pembelajaran Matematika di SD/MI</t>
  </si>
  <si>
    <t>Dr. H. Hobri, M.Pd.</t>
  </si>
  <si>
    <t>Dr. Susanto, M.Pd.</t>
  </si>
  <si>
    <t>Inovasi Pendidikan</t>
  </si>
  <si>
    <t>Asesmen Pembelajaran</t>
  </si>
  <si>
    <t>PBA</t>
  </si>
  <si>
    <t>اللغة العربية ومكانتها فى التاريخ  -- تاريخ اللغة العربية</t>
  </si>
  <si>
    <t>Dr. H. Faisol Nasar bin Madi, MA.</t>
  </si>
  <si>
    <t>وسائل تعليم اللغة العربية</t>
  </si>
  <si>
    <t>دراسات القرآن   (علوم القرأن)</t>
  </si>
  <si>
    <t>Dr. H. Abdullah, M.HI.</t>
  </si>
  <si>
    <t>علم الدلالة والمعاجم</t>
  </si>
  <si>
    <t>Dr. H. Wildana Wargadinata, Lc., M.Ag.</t>
  </si>
  <si>
    <t>Dr. Nur Hasan, MA.</t>
  </si>
  <si>
    <t>إعداد المواد الدراسية للغة العربية   وتطويرها</t>
  </si>
  <si>
    <t>Dr. Nasaruddin</t>
  </si>
  <si>
    <t>Dr. Mirwan</t>
  </si>
  <si>
    <t>منهج البحث في تعليم اللغة العربية</t>
  </si>
  <si>
    <t>الدراسات التقابلية وتحليل الأخطاء</t>
  </si>
  <si>
    <t>مدارسات خطة البحث</t>
  </si>
  <si>
    <t>Dr. Imam Bonjol, M.Si.</t>
  </si>
  <si>
    <t>الإختبارات والتقويم في تعليم اللغة العربية</t>
  </si>
  <si>
    <t>Dr. Baihaqi</t>
  </si>
  <si>
    <t>HK</t>
  </si>
  <si>
    <t>Prof. Dr. Imam Bawani, MA</t>
  </si>
  <si>
    <t>Filsafat Hukum Islam</t>
  </si>
  <si>
    <t>Dr. Pujiono, M.Ag</t>
  </si>
  <si>
    <t>Dr. H. Ahmad Junaidi, M.Ag</t>
  </si>
  <si>
    <t>Studi Hadith</t>
  </si>
  <si>
    <t>Prof. Dr. H. Ishom Yusqi, M.Ag.</t>
  </si>
  <si>
    <t>Dr. Rafid Abbas, MA.</t>
  </si>
  <si>
    <t>Metodologi Penelitian Hukum Keluarga</t>
  </si>
  <si>
    <t>Dr. H. Ubaidillah, M.Ag.</t>
  </si>
  <si>
    <t>Dr. Ishaq, M.Ag.</t>
  </si>
  <si>
    <t>Hukum Perdata Islam di  Indonesia</t>
  </si>
  <si>
    <t>Dr. Sri Lumatus Sa’adah, M.Hi</t>
  </si>
  <si>
    <t>Dr. Hj. Lailatul Arofah, MH.</t>
  </si>
  <si>
    <t>Fiqh Kontemporer dalam Hukum Keluarga</t>
  </si>
  <si>
    <t>Dr. H. Abdullah, M.HI</t>
  </si>
  <si>
    <t>Dr. Abdul Haris, M.Ag</t>
  </si>
  <si>
    <t>Aplikasi Qowaid Fiqhiyah dalam Istinbath Hukum Keluarga</t>
  </si>
  <si>
    <t>Dr. H. Sutrisno, M.Hi</t>
  </si>
  <si>
    <t>Hukum Acara Peradilan Agama</t>
  </si>
  <si>
    <t>Dr. Fendi Setyawan, SH., MH.</t>
  </si>
  <si>
    <t>Sosiologi dan Psikologi Keluarga</t>
  </si>
  <si>
    <t>Dr. Esa Nurwahyuni, M.Pd</t>
  </si>
  <si>
    <t>Dr. H. Mansur, MM.</t>
  </si>
  <si>
    <t>ES-2A</t>
  </si>
  <si>
    <t>Prof. Dr. H. Mahjuddin, M.Pd.I.</t>
  </si>
  <si>
    <t>Dr. Muniron, M.Ag.</t>
  </si>
  <si>
    <t>Dr. H. Kasman, M.Fil.i</t>
  </si>
  <si>
    <t>Dr. Rafid Abbas, MA</t>
  </si>
  <si>
    <t>Fiqih Muamalah</t>
  </si>
  <si>
    <t>Dr. Abdul Wadud Nafis,  M.EI</t>
  </si>
  <si>
    <t>Sejarah Pemikiran dan Prinsip Ekonomi Islam</t>
  </si>
  <si>
    <t>Dr. Abdul Rokhim, M.EI</t>
  </si>
  <si>
    <t>Dr. Misbahul Munir</t>
  </si>
  <si>
    <t>ES-2B</t>
  </si>
  <si>
    <t>ES-3A</t>
  </si>
  <si>
    <t>Statistika Ekonomi</t>
  </si>
  <si>
    <t>Dr. Khairunnisa Musari, ST., M.MT</t>
  </si>
  <si>
    <t>Dr. Imam Suroso, SE, MM.</t>
  </si>
  <si>
    <t>Lembaga Keuangan Syariah</t>
  </si>
  <si>
    <t>Dr. Abdul Wadud Nafis, M.EI</t>
  </si>
  <si>
    <t>Prinsip Ekonomi Islam</t>
  </si>
  <si>
    <t xml:space="preserve">Mikro Ekonomi Islam </t>
  </si>
  <si>
    <t>Dr. H. Moh. Armoyu, MM</t>
  </si>
  <si>
    <t>Dr. Hj. Fatma, MM</t>
  </si>
  <si>
    <t>Manajemen Bank Islam</t>
  </si>
  <si>
    <t>Prof. Dr. H. Babun Suharto, SE., MM</t>
  </si>
  <si>
    <t>ES-3B</t>
  </si>
  <si>
    <t>HK-1A</t>
  </si>
  <si>
    <t>Dr.H. Pujiono. M.Ag</t>
  </si>
  <si>
    <t>Dr.H. Ahmad Junaidi, M.Ag</t>
  </si>
  <si>
    <t xml:space="preserve">Metodologi Penelitian Hukum Keluarga </t>
  </si>
  <si>
    <t>Dr.Ishaq, M.Ag</t>
  </si>
  <si>
    <t>Dr.H.MN. Harisuddin, M.Fil.I</t>
  </si>
  <si>
    <t xml:space="preserve">Filsafat Ilmu </t>
  </si>
  <si>
    <t>Dr.H. Ubaidilllah. M.Ag.</t>
  </si>
  <si>
    <t>Dr.H. Ahmad Junaidi, M.Ag.</t>
  </si>
  <si>
    <t>Dr.H. Rafid Abbas, M.A.</t>
  </si>
  <si>
    <t>Dr.Uun Yusufa, MA.</t>
  </si>
  <si>
    <t>Dr.H. Abdullah, M.Ag.</t>
  </si>
  <si>
    <t>Dr.H. Abdul Haris, M.Ag.</t>
  </si>
  <si>
    <t>HK-1B</t>
  </si>
  <si>
    <t>HK-3</t>
  </si>
  <si>
    <t xml:space="preserve">Fiqih Kontemporer dalam Hukum Keluarga </t>
  </si>
  <si>
    <t xml:space="preserve">Hukum Perdata Islam di Indonesia </t>
  </si>
  <si>
    <t>Dr.Srilumatus Sa’adah. M.HI</t>
  </si>
  <si>
    <t>Dr. Hj Lailatul Arofah, MH</t>
  </si>
  <si>
    <t xml:space="preserve">Hukum Acara Peradilan Agama </t>
  </si>
  <si>
    <t xml:space="preserve">Sosilogi dan Fsikologi Hukum Keluarga </t>
  </si>
  <si>
    <t>Dr.Esa Nurwahyuni, M.Pd.</t>
  </si>
  <si>
    <t>???</t>
  </si>
  <si>
    <t>ES-1A</t>
  </si>
  <si>
    <t>Dr. H. Aminullah, M.Ag.</t>
  </si>
  <si>
    <t>StudiHadits</t>
  </si>
  <si>
    <t>Dr. Kasman, M.Fil.I.</t>
  </si>
  <si>
    <t>Dr. Uun Yusufa, MA.</t>
  </si>
  <si>
    <t>Filsafat Ilmu dan Ekonomi</t>
  </si>
  <si>
    <t>Dr. H. Misbahul Munir, MM.</t>
  </si>
  <si>
    <t>Dr. H. Abdul Wadud, M.E.I.</t>
  </si>
  <si>
    <t>Dr. H. Abdul Haris, M.Ag.</t>
  </si>
  <si>
    <t>Prof. Dr. H. Babun Suharto, SE, MM.</t>
  </si>
  <si>
    <t>Dr. H. Abdul Rokhim, M.E.I.</t>
  </si>
  <si>
    <t>Dr. H. Imam Suroso, SE. MM.</t>
  </si>
  <si>
    <t>Dr. Hj. Khoirunnisa, ST., M.M.T.</t>
  </si>
  <si>
    <t>ES-1B</t>
  </si>
  <si>
    <t>Dr. H. Abdul  Rokhim, M.E.I.</t>
  </si>
  <si>
    <t>ES-1C</t>
  </si>
  <si>
    <t>Dr. H. Sutrisno, M.H.I.</t>
  </si>
  <si>
    <t>Ekonomi Mikro Islam</t>
  </si>
  <si>
    <t>Dr. H. Fahrurrozi, SE., M.Si.</t>
  </si>
  <si>
    <t>Dr. Hj. Fatma, MM.</t>
  </si>
  <si>
    <t>Manajemen Strategi Ekonomi dan Bisnis Syari’ah</t>
  </si>
  <si>
    <t>Dr. H. Hamdan, M.Si.</t>
  </si>
  <si>
    <t>Studi Produk dan Sertifikasi Halal</t>
  </si>
  <si>
    <t>Ekonomi Zakat, Infaq, Shodaqah dan Wakaf</t>
  </si>
  <si>
    <t>Dr. Moh. Chotib, MM.</t>
  </si>
  <si>
    <t>Dr. Nurul Widyawati IR, M.Si.</t>
  </si>
  <si>
    <t>Manajemen Pemasaran Islam</t>
  </si>
  <si>
    <t>Manajemen Risiko Keuangan Islam</t>
  </si>
  <si>
    <t>Dr. H. Moh. Armoyu, MM.</t>
  </si>
  <si>
    <t>PBA-1</t>
  </si>
  <si>
    <t>دراسات القرآن (علوم القرأن)</t>
  </si>
  <si>
    <t>Dr. H. Zainuddin Al Haj Zaini, Lc., M.Pd.I.</t>
  </si>
  <si>
    <t>علم اللغة النفسي والاجتماعي</t>
  </si>
  <si>
    <t>PBA-3</t>
  </si>
  <si>
    <t>Dr. Nasaruddin, M.E</t>
  </si>
  <si>
    <t xml:space="preserve">دراسات التفاسر </t>
  </si>
  <si>
    <t xml:space="preserve"> Dr. Syafruddin Edi Wibowo, M.Ag.</t>
  </si>
  <si>
    <t>اعداد معلم اللغة العربية</t>
  </si>
  <si>
    <t>التقويم والإختبارات في تعليم اللغة العربية</t>
  </si>
  <si>
    <t>MPI-S3-1A</t>
  </si>
  <si>
    <t>Teori Pengembangan Lembaga Pendidikan Islam dan Pesantren</t>
  </si>
  <si>
    <t>Prof. Dr. H. Abd. Halim Soebahar, MA.</t>
  </si>
  <si>
    <t>Pendidikan dalam Al-Qur’an dan Hadits</t>
  </si>
  <si>
    <t xml:space="preserve">Prof. Dr. H. Mahjuddin, M.Pd. </t>
  </si>
  <si>
    <t>Dr. H. Abdullah, MHI.</t>
  </si>
  <si>
    <t>Prof. Dr. H. Miftah Arifin, M.Ag.</t>
  </si>
  <si>
    <t>MPI-S3-1B</t>
  </si>
  <si>
    <t>MPI-S3-3A</t>
  </si>
  <si>
    <t>Prof. Dr. H. Abd. Halim Soebahar, M.A.</t>
  </si>
  <si>
    <t>MPI-S3-3B</t>
  </si>
  <si>
    <t>KPI-1</t>
  </si>
  <si>
    <t>Dr. Fawaizul Umam, M.Ag.</t>
  </si>
  <si>
    <t>Dr. Ali Hasan Siswanto, M.Fil.I.</t>
  </si>
  <si>
    <t>Dr. H. Kasman, M.Fil.I.</t>
  </si>
  <si>
    <t>Dr. Abdul Muhid, M.Psi.</t>
  </si>
  <si>
    <t>KPI-3</t>
  </si>
  <si>
    <t>Komunikasi Antar Budaya</t>
  </si>
  <si>
    <t>Dr. Kun Wazis, M.I.Kom.</t>
  </si>
  <si>
    <t>Dr. Akhiyat, M.Pd.</t>
  </si>
  <si>
    <t>Manajemen Penyiaran Radio dan Televisi Dakwah</t>
  </si>
  <si>
    <t>Teori-Teori Media</t>
  </si>
  <si>
    <t>Dr. Hj. Nurul Azizah, MA.</t>
  </si>
  <si>
    <t>PAI-1A</t>
  </si>
  <si>
    <t>2. Dr. H. Aminullah, M.Ag.</t>
  </si>
  <si>
    <t>1. Prof. Dr. H. Mahjuddin, M.Pd.I.</t>
  </si>
  <si>
    <t xml:space="preserve">1. Prof. Dr. H. Miftah Arifin, M.Ag. </t>
  </si>
  <si>
    <t>2. Dr. H. Faisol Nasar bin Madi, M.A.</t>
  </si>
  <si>
    <t>1. Dr. Muniron, M.Ag.</t>
  </si>
  <si>
    <t>2. Dr. Dyah Nawangsari, M.Ag.</t>
  </si>
  <si>
    <t>1. Dr. H. Mundir. M.Pd.</t>
  </si>
  <si>
    <t>2. Dr. Khotibul Umam, M.Pd.</t>
  </si>
  <si>
    <t>Inovasi Pendidikan dan Pembelajaran</t>
  </si>
  <si>
    <t>1. Dr. H. Moh. Sahlan, M.Ag.</t>
  </si>
  <si>
    <t>2. Dr. Mashudi, M.Pd.</t>
  </si>
  <si>
    <t>PAI-1B</t>
  </si>
  <si>
    <t>1. Dr. Dyah Nawangsari, M.Ag.</t>
  </si>
  <si>
    <t>2. Dr. Akhiyat, M.Ag.</t>
  </si>
  <si>
    <t>2. Dr. M. Khusna Amal, M.Si.</t>
  </si>
  <si>
    <t>1. Dr. Mashudi, M.Pd.</t>
  </si>
  <si>
    <t>2. Dr. Hj. Mukniah, M.Pd.I.</t>
  </si>
  <si>
    <t>PAI-1C</t>
  </si>
  <si>
    <t>2. Dr. Syafruddin Edi Wibowo, M.Ag.</t>
  </si>
  <si>
    <t>2. Dr. H. Mustajab, M.Pd.I.</t>
  </si>
  <si>
    <t>2. Dr. Fawaizul Umam, M.A.</t>
  </si>
  <si>
    <t>2. Dr. Hj. St. Mislikhah, M.Ag.</t>
  </si>
  <si>
    <t>Studi Mandiri</t>
  </si>
  <si>
    <t>2. Dr. Sofyan Hadi, M.Pd.</t>
  </si>
  <si>
    <t>1. Dr. Hj. St. Mislikhah, M.Ag.</t>
  </si>
  <si>
    <t>2. Dr. H. Moh. Sahlan, M.Ag.</t>
  </si>
  <si>
    <t>Lampiran</t>
  </si>
  <si>
    <t>Nomor   : 1455 Tahun 2019</t>
  </si>
  <si>
    <t>Tanggal  : 29 Agustus 2019</t>
  </si>
  <si>
    <t xml:space="preserve">Perihal   : Dosen Pengampu Matakuliah pada Pascasarjana IAIN Jember </t>
  </si>
  <si>
    <t xml:space="preserve">                  Semester Gasal Tahun Akademik 2019/2020</t>
  </si>
  <si>
    <t>Mata Kuliah</t>
  </si>
  <si>
    <t>Kelas</t>
  </si>
  <si>
    <t>Hari</t>
  </si>
  <si>
    <t>Jam</t>
  </si>
  <si>
    <t>Ruang</t>
  </si>
  <si>
    <t>Team Teaching</t>
  </si>
  <si>
    <t>Jember, 29 Agustus 2019</t>
  </si>
  <si>
    <t>Direktur</t>
  </si>
  <si>
    <t>Abd. Halim Soebahar</t>
  </si>
  <si>
    <t>Dr. Moh. Na'im, M.Pd.</t>
  </si>
  <si>
    <t>JUMLAH DISTRIBUSI DOSEN PENGAMPU MATAKULIAH</t>
  </si>
  <si>
    <t>Kekurangan</t>
  </si>
  <si>
    <t>Sisa Alokasi</t>
  </si>
  <si>
    <t>No</t>
  </si>
  <si>
    <t>DOSEN</t>
  </si>
  <si>
    <t>HB</t>
  </si>
  <si>
    <t>D1</t>
  </si>
  <si>
    <t>D2</t>
  </si>
  <si>
    <t>D3</t>
  </si>
  <si>
    <t>S</t>
  </si>
  <si>
    <t>Prodi</t>
  </si>
  <si>
    <t>Dosen 1</t>
  </si>
  <si>
    <t>Dosen 2</t>
  </si>
  <si>
    <t>Dosen 3</t>
  </si>
  <si>
    <t>Tarif</t>
  </si>
  <si>
    <t>Trans</t>
  </si>
  <si>
    <t>Inap</t>
  </si>
  <si>
    <t>Total</t>
  </si>
  <si>
    <t>Kode</t>
  </si>
  <si>
    <t>Uraian</t>
  </si>
  <si>
    <t>TARIF</t>
  </si>
  <si>
    <t>Prof. Dr. H. Babun Suharto, S.E., M.M.</t>
  </si>
  <si>
    <t>S3-MPI</t>
  </si>
  <si>
    <t xml:space="preserve">- Program Magister Semester Ganjil Guru Besar </t>
  </si>
  <si>
    <t xml:space="preserve">- Program Magister Semester Ganjil Lektor Kepala </t>
  </si>
  <si>
    <t>C</t>
  </si>
  <si>
    <t xml:space="preserve">- Program Doktor Semester Ganjil Guru Besar  </t>
  </si>
  <si>
    <t>D</t>
  </si>
  <si>
    <t xml:space="preserve">- Program Doktor Semester Ganjil Lektor Kepala  </t>
  </si>
  <si>
    <t>E</t>
  </si>
  <si>
    <t xml:space="preserve">- Dosen Mengajar S2 Doktor  </t>
  </si>
  <si>
    <t>F</t>
  </si>
  <si>
    <t>- Dosen Mengajar S2 Guru Besar</t>
  </si>
  <si>
    <t>H</t>
  </si>
  <si>
    <t>- Dosen Mengajar S3 Guru Besar</t>
  </si>
  <si>
    <t>Dr. H. Sofyan Tsauri, M.M.</t>
  </si>
  <si>
    <t>Dr. H. Abd. Muis, M.M.</t>
  </si>
  <si>
    <t>Dr. Hepni, S.Ag., M.M.</t>
  </si>
  <si>
    <t>Prof. Dr. H Abd. Halim Soebahar, MA.</t>
  </si>
  <si>
    <t>S3-PAI</t>
  </si>
  <si>
    <t>Dr. H. Mashudi, M.Pd.</t>
  </si>
  <si>
    <t>Dr. H. Mundir, M.Pd.</t>
  </si>
  <si>
    <t>H. Moch. Imam Machfudi, S.S., M.Pd. Ph.D.</t>
  </si>
  <si>
    <t>S2-SI</t>
  </si>
  <si>
    <t>Prof. Dr. Ahidul Asror, M.Ag.</t>
  </si>
  <si>
    <t>Dr. H. Safrudin Edi Wibowo, Lc., M.Ag.</t>
  </si>
  <si>
    <t>Dr. H. Pujiono, M.Ag.</t>
  </si>
  <si>
    <t>Prof. Dr. Hj. Titiek Rohanah Hidayati, M.Pd.</t>
  </si>
  <si>
    <t>S2-MPI</t>
  </si>
  <si>
    <t>Dr. H. Zainuddin Al Haj, Lc, M.Pd.I.</t>
  </si>
  <si>
    <t>Dr. H. Munawir, M.Pd.I.</t>
  </si>
  <si>
    <t>Dr. Zainal Abidin, S.Pd.I, M.S.I.</t>
  </si>
  <si>
    <t>Dr. H. Mustajab, S.Ag, M.Pd.I.</t>
  </si>
  <si>
    <t>S2-PAI</t>
  </si>
  <si>
    <t>Dr. H. Matkur, S.Pd.I, M.SI.</t>
  </si>
  <si>
    <t>Dr. Dyah Nawangsari, M.Ag.</t>
  </si>
  <si>
    <t>Dr. H. Saihan, S.Ag., M.Pd.I.</t>
  </si>
  <si>
    <t>Dr. H. Moh. Sahlan, M.Ag.</t>
  </si>
  <si>
    <t>Dr. Mukaffan, M.Pd.I.</t>
  </si>
  <si>
    <t>Dr. Hj. Mukni'ah, M.Pd.I.</t>
  </si>
  <si>
    <t>S2-PGMI</t>
  </si>
  <si>
    <t>Dr. H. Abd. Muhith, S.Ag, M.Pd.I.</t>
  </si>
  <si>
    <t>Dr. Mu'alimin, S.Ag.,M.Pd.I.</t>
  </si>
  <si>
    <t>Dr. Khotibul Umam, MA.</t>
  </si>
  <si>
    <t>Dr. H. Faisol Nasar Bin Madi, MA.</t>
  </si>
  <si>
    <t>S2-PBA</t>
  </si>
  <si>
    <t>Dr. Bambang Irawan, M.Ed.</t>
  </si>
  <si>
    <t>Dr. H. Syamsul Anam, S.Ag, M.Pd.</t>
  </si>
  <si>
    <t>Dr. Maskud, S.Ag., M.Si.</t>
  </si>
  <si>
    <t>Dr. Moch. Chotib, S.Ag., M.M.</t>
  </si>
  <si>
    <t>S2-ES</t>
  </si>
  <si>
    <t>Dr. H. Abdul Rokhim, S.Ag., M.E.I</t>
  </si>
  <si>
    <t>Dr. Abdul Wadud Nafis, Lc, M.E.I</t>
  </si>
  <si>
    <t>Dr. Khairunnisa Musari, S.T.,M.MT.</t>
  </si>
  <si>
    <t>Dr. Khamdan Rifa'i, S.E., M.Si.</t>
  </si>
  <si>
    <t>Dr. H. Misbahul Munir, M.M.</t>
  </si>
  <si>
    <t>Dr. H. Sutrisno RS, M.H.I.</t>
  </si>
  <si>
    <t>S2-HK</t>
  </si>
  <si>
    <t>Dr. Sri Lumatus Sa'adah, S.Ag., M.H.I.</t>
  </si>
  <si>
    <t>Dr. H. Ahmad Junaidi, S.Pd, M.Ag.</t>
  </si>
  <si>
    <t>Dr. H. Abdullah, S.Ag, M.HI</t>
  </si>
  <si>
    <t>Dr. H. Sukarno, M.Si.</t>
  </si>
  <si>
    <t>S2-KPI</t>
  </si>
  <si>
    <t>Dr. M. Khusna Amal, S.Ag., Msi.</t>
  </si>
  <si>
    <t>Dr. Kun Wazis, S.Sos, M.I.Kom.</t>
  </si>
  <si>
    <t>Dr. Nurul Widyawati IR, S,Sos, M.Si</t>
  </si>
  <si>
    <t>Dr. Imam Bonjol Juhari, S.Ag., M.Si.</t>
  </si>
  <si>
    <t>Prof. Dr. M. Noor Harisuddin, M.Fil.I.</t>
  </si>
  <si>
    <t>Dr. H. Nur Solikin, S.Ag, M.H.</t>
  </si>
  <si>
    <t>Dr. H. Rafid Abbas, MA.</t>
  </si>
  <si>
    <t>Dr. Win Usuluddin, M.Hum.</t>
  </si>
  <si>
    <t>Dr. Muhammad Faisol, M.Ag</t>
  </si>
  <si>
    <t>Dr. Moh. Sutomo, M.Pd.</t>
  </si>
  <si>
    <t>Dr. H. Hadi Purnomo, M.Pd.</t>
  </si>
  <si>
    <t>Dr. H. Hamam, M.Ag.</t>
  </si>
  <si>
    <t>Dr. Andi Suhardi, M.Pd.</t>
  </si>
  <si>
    <t>Dr. Ach Faridul Ilmi, M.Ag.</t>
  </si>
  <si>
    <t>Sofkhatin Khumaidah, M.Pd., Ph.D.</t>
  </si>
  <si>
    <t>Dr. H. Hamam, M.H.I</t>
  </si>
  <si>
    <t>Dr. Mas'ud, S.Ag., M.Pd.I</t>
  </si>
  <si>
    <t>Dr. Umi Farihah, MM., M.Pd.</t>
  </si>
  <si>
    <t>Dr. Akhiyat, S.Ag., M.Pd.</t>
  </si>
  <si>
    <t>Dr. Moh. Haris Balady, S.E., M.M.</t>
  </si>
  <si>
    <t>Dr. H. Amin Fadlillah, SQ., M.A.</t>
  </si>
  <si>
    <t>Dr. Gunawan, M.Pd.I.</t>
  </si>
  <si>
    <t>Prof. Dr. Phil H. Kamaruddin Amin, M.A.</t>
  </si>
  <si>
    <t>Prof. Dr. M. Arskal Salim GP, M.Ag.</t>
  </si>
  <si>
    <t>Prof. Dr. Phil. HM. Nur Kholis Setiawan, M.A.</t>
  </si>
  <si>
    <t>Dr. H. Imam Syafe’i, M.Pd.</t>
  </si>
  <si>
    <t>Dr. Esa Nurwahyuni, M.Pd.</t>
  </si>
  <si>
    <t>Dr. Hj. Erma Fatmawati, M.Pd.I</t>
  </si>
  <si>
    <t>Dr. Hj. Hamdanah, M.Hum.</t>
  </si>
  <si>
    <t>Dr. Nur Hasan, M.A.</t>
  </si>
  <si>
    <t>Dr. M. Alfan, M.Pd</t>
  </si>
  <si>
    <t>Dr. Muhammad Miqdad, SE.MM. Ak., CA.</t>
  </si>
  <si>
    <t>Prof. H. Masdar Hilmy, MA., Ph.D.</t>
  </si>
  <si>
    <t>Dr. Mirwan, M.Ed.</t>
  </si>
  <si>
    <t>Dr. Ahsanuddin, M.Pd</t>
  </si>
  <si>
    <t>Dr. Hj. Nurul Azizah, M.Pd.I., MA.</t>
  </si>
  <si>
    <t>Dr. Nasaruddin, M.Ed.</t>
  </si>
  <si>
    <t>Dr. Hj. Fatma, M.M.</t>
  </si>
  <si>
    <t>Dr. Fendi Setyawan, SH., M.H.</t>
  </si>
  <si>
    <t>Dr. H. Syamsun Ni’am, M.Ag.</t>
  </si>
  <si>
    <t>Dr. H. Mansur, M.M.</t>
  </si>
  <si>
    <t>Prof. Dr. Mustaji, M.Pd.</t>
  </si>
  <si>
    <t>Prof. Dr. H. Mudjia Rahardja, M.Si.</t>
  </si>
  <si>
    <t>Prof. Dr. Ahmad Fatoni, M.Pd.</t>
  </si>
  <si>
    <t>Dr.  Abd. Muhid, M.Psi.</t>
  </si>
  <si>
    <t>Prof. Dr. H. Amsal Bahtiar, M.A.</t>
  </si>
  <si>
    <t>Prof. Dr. Imam Bawani, M.A.</t>
  </si>
  <si>
    <t>Dr. Hj. Ilfi Nurdiana, M.Si.</t>
  </si>
  <si>
    <t>Dr. H. Imam Syafi'ie, M.Pd.</t>
  </si>
  <si>
    <t>Dr. Bagus P. Yudia</t>
  </si>
  <si>
    <t>Dr. H. Afifuddin, M.A.</t>
  </si>
  <si>
    <t>Prof. Dr. Masdar Hilmi, MA. Ph.D.</t>
  </si>
  <si>
    <t>Dosen3</t>
  </si>
  <si>
    <t>TOTAL</t>
  </si>
  <si>
    <t>K</t>
  </si>
  <si>
    <t>BT</t>
  </si>
  <si>
    <t>H. Moch. Imam Machfudi, S.S, M.Pd., Ph.D.</t>
  </si>
  <si>
    <t>G</t>
  </si>
  <si>
    <t>Dr. Mashudi, M.Pd.</t>
  </si>
  <si>
    <t>BO</t>
  </si>
  <si>
    <t>AL</t>
  </si>
  <si>
    <t>Dr. Hj. Mukni’ah, M.Pd.I.</t>
  </si>
  <si>
    <t>BE</t>
  </si>
  <si>
    <t>BQ</t>
  </si>
  <si>
    <t>BX</t>
  </si>
  <si>
    <t>BM</t>
  </si>
  <si>
    <t>BL</t>
  </si>
  <si>
    <t>M</t>
  </si>
  <si>
    <t>AH</t>
  </si>
  <si>
    <t>L</t>
  </si>
  <si>
    <t>Q</t>
  </si>
  <si>
    <t>V</t>
  </si>
  <si>
    <t>W</t>
  </si>
  <si>
    <t>Dr. Moch. Chotib, MM.</t>
  </si>
  <si>
    <t>O</t>
  </si>
  <si>
    <t>Dr. Abdul Wadud Nafis, M.E.I.</t>
  </si>
  <si>
    <t>J</t>
  </si>
  <si>
    <t>Dr. H. Ahmad Junaidi, M.Ag.</t>
  </si>
  <si>
    <t>I</t>
  </si>
  <si>
    <t>R</t>
  </si>
  <si>
    <t>T</t>
  </si>
  <si>
    <t>U</t>
  </si>
  <si>
    <t>Y</t>
  </si>
  <si>
    <t>Z</t>
  </si>
  <si>
    <t>AB</t>
  </si>
  <si>
    <t>AC</t>
  </si>
  <si>
    <t>AF</t>
  </si>
  <si>
    <t>AI</t>
  </si>
  <si>
    <t>Dr. M. Noor Harisuddin, M.Fil.I.</t>
  </si>
  <si>
    <t>AP</t>
  </si>
  <si>
    <t>Dr. H. Hepni, S.Ag., MM.</t>
  </si>
  <si>
    <t>AV</t>
  </si>
  <si>
    <t>BH</t>
  </si>
  <si>
    <t>BN</t>
  </si>
  <si>
    <t>BP</t>
  </si>
  <si>
    <t>Dr. Nurul Widyawati Islami R., M.Si.</t>
  </si>
  <si>
    <t>BV</t>
  </si>
  <si>
    <t>Dr. Syafruddin Edi Wibowo, M.Ag.</t>
  </si>
  <si>
    <t>BZ</t>
  </si>
  <si>
    <t>CE</t>
  </si>
  <si>
    <t>Dr. H. Mustajab, M.Pd.I.</t>
  </si>
  <si>
    <t>CD</t>
  </si>
  <si>
    <t>Dr. H. Matkur, M.Pd.I.</t>
  </si>
  <si>
    <t>Dr. H. Abd. Muhith, M.Pd.I</t>
  </si>
  <si>
    <t>AD</t>
  </si>
  <si>
    <t>Dr. Sri Lum'atus Sa’adah, M.H.I.</t>
  </si>
  <si>
    <t>P</t>
  </si>
  <si>
    <t>AG</t>
  </si>
  <si>
    <t>Dr. Khairunnisa Musari, ST., M.MT.</t>
  </si>
  <si>
    <t>CA</t>
  </si>
  <si>
    <t>CC</t>
  </si>
  <si>
    <t>BW</t>
  </si>
  <si>
    <t>CF</t>
  </si>
  <si>
    <t>Dr. H. Munawir, M.Pd.I</t>
  </si>
  <si>
    <t>Dr. MOH. HARIS BALADY, S.E., M.M.</t>
  </si>
  <si>
    <t>KODE MK</t>
  </si>
  <si>
    <t>PRODI-KLS</t>
  </si>
  <si>
    <t>RUANG</t>
  </si>
  <si>
    <t>Supervisi Pendidikan</t>
  </si>
  <si>
    <t xml:space="preserve">S21701U003 </t>
  </si>
  <si>
    <t>12.45-14.45</t>
  </si>
  <si>
    <t>MPI-1A</t>
  </si>
  <si>
    <t>RU11</t>
  </si>
  <si>
    <t>Manajemen Institusi pendidikan Islam</t>
  </si>
  <si>
    <t>S21701U001</t>
  </si>
  <si>
    <t>15.15-17.15</t>
  </si>
  <si>
    <t>Studi Al Qur'an dan Hadist</t>
  </si>
  <si>
    <t>INS217D001</t>
  </si>
  <si>
    <t>Dr. H. Sutrisno RS., M.H.I.</t>
  </si>
  <si>
    <t>INS217D003</t>
  </si>
  <si>
    <t>Sistem Informasi Manajemen Pendidikan</t>
  </si>
  <si>
    <t>S21701U002</t>
  </si>
  <si>
    <t>13.15-15.15</t>
  </si>
  <si>
    <t>MPI-1B</t>
  </si>
  <si>
    <t>RU24</t>
  </si>
  <si>
    <t>INS217D004</t>
  </si>
  <si>
    <t>15.30-17.30</t>
  </si>
  <si>
    <t>INS217D002</t>
  </si>
  <si>
    <t>18.00-20.00</t>
  </si>
  <si>
    <t>07.30-09.30</t>
  </si>
  <si>
    <t>Sisten Informasi Pendidikan Islam</t>
  </si>
  <si>
    <t>09.30-11.30</t>
  </si>
  <si>
    <t>MMT Pendidikan</t>
  </si>
  <si>
    <t>S21701U008</t>
  </si>
  <si>
    <t>R14</t>
  </si>
  <si>
    <t>Manajemen Penyelenggaraan Pendidikan dan Pelatihan</t>
  </si>
  <si>
    <t>S21701U009</t>
  </si>
  <si>
    <t>Manajemen Pemasaran Lembaga Pendidikan</t>
  </si>
  <si>
    <t>S21701K004</t>
  </si>
  <si>
    <t>Manajemen Pembiayaan Lembaga Pendidikan</t>
  </si>
  <si>
    <t>S21701K006</t>
  </si>
  <si>
    <t>S21701K009</t>
  </si>
  <si>
    <t>S21701K005</t>
  </si>
  <si>
    <t>R15</t>
  </si>
  <si>
    <t>S21701U010</t>
  </si>
  <si>
    <t>MPI-3C</t>
  </si>
  <si>
    <t>R16</t>
  </si>
  <si>
    <t>Bentrok ke 2 dosen</t>
  </si>
  <si>
    <t>Bentrok dengan KPI</t>
  </si>
  <si>
    <t>bentrok dengan kelas B</t>
  </si>
  <si>
    <t>PAI-1BM</t>
  </si>
  <si>
    <t>Studi Al-Qur’an dan Al Hadits</t>
  </si>
  <si>
    <t>PAI Kontemporer</t>
  </si>
  <si>
    <t>Psikologi Pendidikan</t>
  </si>
  <si>
    <t>Pengembangan Media Pembelajaran Berbasis IT</t>
  </si>
  <si>
    <t xml:space="preserve"> </t>
  </si>
  <si>
    <t>RU25</t>
  </si>
  <si>
    <t>PAI-1D</t>
  </si>
  <si>
    <t>RU26</t>
  </si>
  <si>
    <t xml:space="preserve">Psikologi Pendidikan </t>
  </si>
  <si>
    <t>S21706K001</t>
  </si>
  <si>
    <t>R13</t>
  </si>
  <si>
    <t>S21706P005</t>
  </si>
  <si>
    <t xml:space="preserve">TIM </t>
  </si>
  <si>
    <t>TIM</t>
  </si>
  <si>
    <t>S21706U008</t>
  </si>
  <si>
    <t>R25</t>
  </si>
  <si>
    <t>R26</t>
  </si>
  <si>
    <t xml:space="preserve">filsafat  dan riset Hukum Keluarga </t>
  </si>
  <si>
    <t>S21702U001</t>
  </si>
  <si>
    <t>RU28</t>
  </si>
  <si>
    <t>S21702U002</t>
  </si>
  <si>
    <t>Keputusan hakim dan fatwa Hukum Keluarga</t>
  </si>
  <si>
    <t>Studi Al Quran dan Al Hadis</t>
  </si>
  <si>
    <t>Peradilan Agama di Indonesia</t>
  </si>
  <si>
    <t xml:space="preserve">Hukum Perdata Islam Di Indonesia </t>
  </si>
  <si>
    <t>S21702K002</t>
  </si>
  <si>
    <t>HK-3A</t>
  </si>
  <si>
    <t>R23</t>
  </si>
  <si>
    <t xml:space="preserve">Sosiologi dan Psikologi Hukum Keluarga </t>
  </si>
  <si>
    <t>S21702K003</t>
  </si>
  <si>
    <t>S21702U007</t>
  </si>
  <si>
    <t>S21702K001</t>
  </si>
  <si>
    <t>HK-3B</t>
  </si>
  <si>
    <t>R24</t>
  </si>
  <si>
    <t>Studi Al-Qur’an dan Hadits</t>
  </si>
  <si>
    <t>S21704U004</t>
  </si>
  <si>
    <t>R11</t>
  </si>
  <si>
    <t>S21704U006</t>
  </si>
  <si>
    <t>Ekonomi Zakat, Infaq, Shadaqah dan Waqaf</t>
  </si>
  <si>
    <t>S21704U007</t>
  </si>
  <si>
    <t>S21704U008</t>
  </si>
  <si>
    <t>Mikro dan Makro Ekonomi islam</t>
  </si>
  <si>
    <t>S21704U009</t>
  </si>
  <si>
    <t>RU13</t>
  </si>
  <si>
    <t>S21704U005</t>
  </si>
  <si>
    <t>Mikro dan Makro Ekonomi Islam</t>
  </si>
  <si>
    <t>Manajemen Strategi Bisnis Syari’ah</t>
  </si>
  <si>
    <t>S21704KB01</t>
  </si>
  <si>
    <t>R12</t>
  </si>
  <si>
    <t>S21704KB02</t>
  </si>
  <si>
    <t>Ekonomi zakat, Infaq, shodaqah dan wakaf</t>
  </si>
  <si>
    <t>S21704KB03</t>
  </si>
  <si>
    <t xml:space="preserve">Manajemen Risiko Keuangan Islam </t>
  </si>
  <si>
    <t>S21704KB04</t>
  </si>
  <si>
    <t>S21704KB05</t>
  </si>
  <si>
    <t>ES-3C</t>
  </si>
  <si>
    <t>Filsafat Komunikasi</t>
  </si>
  <si>
    <t>Studi Al Qur’an dan Hadis</t>
  </si>
  <si>
    <t>09.45-11.45</t>
  </si>
  <si>
    <t>8-19-xxxxx-1-01</t>
  </si>
  <si>
    <t>PGMI-1</t>
  </si>
  <si>
    <t>RU12</t>
  </si>
  <si>
    <t xml:space="preserve">Analisis dan Desain Pembelajaran MI </t>
  </si>
  <si>
    <t>Studi Alquran dan Hadis</t>
  </si>
  <si>
    <t>Manajemen Kelas</t>
  </si>
  <si>
    <t>S21707K002</t>
  </si>
  <si>
    <t>PGMI-3</t>
  </si>
  <si>
    <t>Evaluasi Pembelajaran MI</t>
  </si>
  <si>
    <t>S21707U009</t>
  </si>
  <si>
    <t>S21707K001</t>
  </si>
  <si>
    <t>Pengembangan Bahan Ajar IPS MI</t>
  </si>
  <si>
    <t>S21707U008</t>
  </si>
  <si>
    <t>Analisis Perkembangan Psikologi Anak</t>
  </si>
  <si>
    <t>S21707P004</t>
  </si>
  <si>
    <t>S21707P005</t>
  </si>
  <si>
    <t>PBAI-1</t>
  </si>
  <si>
    <t>R21</t>
  </si>
  <si>
    <t>علم اللغة النفسي الإجتماعي</t>
  </si>
  <si>
    <t>PBAI-3</t>
  </si>
  <si>
    <t>R22</t>
  </si>
  <si>
    <t>Manajemen Pendidikan dalam Perspektif Al-Quran dan Hadist</t>
  </si>
  <si>
    <t>MPI3-1A</t>
  </si>
  <si>
    <t>RU22</t>
  </si>
  <si>
    <t>Manajemen Institusi Pendidikan Islam Berbasis IT</t>
  </si>
  <si>
    <t>Pengembangan Mutu Lembaga Pendidikan Islam</t>
  </si>
  <si>
    <t>MPI3-3A</t>
  </si>
  <si>
    <t>RU21</t>
  </si>
  <si>
    <t>Budaya Organisasi Pendidikan Islam</t>
  </si>
  <si>
    <t>Pendididikan Agama dalam perpekstif Al Quran dan Hadits</t>
  </si>
  <si>
    <t>PAI3-1</t>
  </si>
  <si>
    <t>x</t>
  </si>
  <si>
    <t>Kepemimpinan Pendidikan guru PAI</t>
  </si>
  <si>
    <t>PAI3-2</t>
  </si>
  <si>
    <t>Filsafat Pendidikan Agama Islam</t>
  </si>
  <si>
    <t>PAI3-3</t>
  </si>
  <si>
    <t>Desan Pembelajaran PAI berbasis ICT</t>
  </si>
  <si>
    <t>PAI3-4</t>
  </si>
  <si>
    <t>SI-1</t>
  </si>
  <si>
    <t>KEMENTERIAN AGAMA</t>
  </si>
  <si>
    <t>INSTITUT AGAMA ISLAM NEGERI JEMBER</t>
  </si>
  <si>
    <t>PASCASARJANA</t>
  </si>
  <si>
    <t>Jl. Mataram No. 02 Mangli. Telp.(0332) 428204 Fax. (0332) 427005 Kode Pos: 68236</t>
  </si>
  <si>
    <r>
      <rPr>
        <sz val="11"/>
        <color theme="1"/>
        <rFont val="Times New Roman"/>
        <charset val="134"/>
      </rPr>
      <t>website</t>
    </r>
    <r>
      <rPr>
        <sz val="12"/>
        <color theme="1"/>
        <rFont val="Times New Roman"/>
        <charset val="134"/>
      </rPr>
      <t>:</t>
    </r>
    <r>
      <rPr>
        <i/>
        <sz val="12"/>
        <color theme="1"/>
        <rFont val="Times New Roman"/>
        <charset val="134"/>
      </rPr>
      <t xml:space="preserve"> www.iain-jember.ac.id   Email: pps.stainjbr@gmail.com</t>
    </r>
  </si>
  <si>
    <t>Jadwal Kuliah Program Studi Manajemen Pendidikan Islam (MPI-S2)</t>
  </si>
  <si>
    <t>SEMESTER I</t>
  </si>
  <si>
    <t>Kelas : MPI-2A</t>
  </si>
  <si>
    <t>JAM</t>
  </si>
  <si>
    <t>MATA KULIAH</t>
  </si>
  <si>
    <t>KD MK</t>
  </si>
  <si>
    <t>SELASA</t>
  </si>
  <si>
    <t>R 16</t>
  </si>
  <si>
    <t>RABU</t>
  </si>
  <si>
    <t>KAMIS</t>
  </si>
  <si>
    <t>Kelas : MPI-2C</t>
  </si>
  <si>
    <t>JUM'AT</t>
  </si>
  <si>
    <t>R 25</t>
  </si>
  <si>
    <t>SEMESTER III</t>
  </si>
  <si>
    <t>Kelas : MPI-3A</t>
  </si>
  <si>
    <t>23.30-25.30</t>
  </si>
  <si>
    <t>R 22</t>
  </si>
  <si>
    <t>25.45-27.45</t>
  </si>
  <si>
    <t>25,30 - 27.00</t>
  </si>
  <si>
    <t>Kelas : MPI-3B</t>
  </si>
  <si>
    <t>R 26</t>
  </si>
  <si>
    <t>28.30-20.30</t>
  </si>
  <si>
    <t>08.00-20.00</t>
  </si>
  <si>
    <t>20.00-22.00</t>
  </si>
  <si>
    <t>Jember, 25 Agustus 2027</t>
  </si>
  <si>
    <t>NIM. 29750203 299903 2 002</t>
  </si>
  <si>
    <t>Jadwal Kuliah Program Studi Pendidikan Agama Islam (PAI)</t>
  </si>
  <si>
    <t>SEMESTER II</t>
  </si>
  <si>
    <t>Kelas : PAI-2A</t>
  </si>
  <si>
    <t>R 24</t>
  </si>
  <si>
    <t>Kelas : PAI-2B</t>
  </si>
  <si>
    <t>Kelas : PAI-2C</t>
  </si>
  <si>
    <t>Kelas : PAI-3A</t>
  </si>
  <si>
    <t>25.30 - 27.00</t>
  </si>
  <si>
    <t>Kelas : PAI-3B</t>
  </si>
  <si>
    <t>Kelas : PAI-3C</t>
  </si>
  <si>
    <t>Jadwal Kuliah Program Studi Hukum Keluarga (HK)</t>
  </si>
  <si>
    <t>Kelas : HK-2</t>
  </si>
  <si>
    <t>Kelas : HK-3</t>
  </si>
  <si>
    <t>Jadwal Kuliah Program Studi Ekonomi Syariah (ES)</t>
  </si>
  <si>
    <t>Kelas : ES-2A</t>
  </si>
  <si>
    <t>Kelas : ES-2B</t>
  </si>
  <si>
    <t>R 33</t>
  </si>
  <si>
    <t>Kelas : ES-3A</t>
  </si>
  <si>
    <t>R 32</t>
  </si>
  <si>
    <t>Kelas : ES-3B</t>
  </si>
  <si>
    <t>Jadwal Kuliah Program Studi Komunikasi Penyiaran Islam (KPI)</t>
  </si>
  <si>
    <t>Kelas : KPI-2</t>
  </si>
  <si>
    <t>16.00-18.00</t>
  </si>
  <si>
    <t>R 23</t>
  </si>
  <si>
    <t>10.00-12.00</t>
  </si>
  <si>
    <t>13.00-15.00</t>
  </si>
  <si>
    <t>Kelas : KPI-3</t>
  </si>
  <si>
    <t>Jember, 23 Januari 2018</t>
  </si>
  <si>
    <t>Jadwal Kuliah Program Studi Pendidikan Guru Madrasah Ibtidaiyah (PGMI)</t>
  </si>
  <si>
    <t>Kelas : PGMI-2</t>
  </si>
  <si>
    <t>Kelas : PGMI-3</t>
  </si>
  <si>
    <t>Jadwal Kuliah Program Studi Pendidikan Bahsa Arab (PBA)</t>
  </si>
  <si>
    <t>Kelas : PBA-2</t>
  </si>
  <si>
    <t>Kelas : PBA-3</t>
  </si>
  <si>
    <t>Jember, 13 Februari 2018</t>
  </si>
  <si>
    <t>a.n. Direktur</t>
  </si>
  <si>
    <t>Ketua Prodi PBA</t>
  </si>
  <si>
    <t>NIM. 19740320 200710 1 004</t>
  </si>
  <si>
    <t>JADWAL KULIAH DOKTOR (S-3)</t>
  </si>
  <si>
    <t>Kelas : S3-2A</t>
  </si>
  <si>
    <t>R- S3-2</t>
  </si>
  <si>
    <t>Kelas : S3-2B</t>
  </si>
  <si>
    <t>Kelas : S3-3</t>
  </si>
  <si>
    <t>MKU 003</t>
  </si>
  <si>
    <t>MKU 002</t>
  </si>
  <si>
    <t>Dosen :</t>
  </si>
  <si>
    <t>13.30 - 15.30</t>
  </si>
  <si>
    <t>15.45 - 17.45</t>
  </si>
  <si>
    <t>13.00 - 15.00</t>
  </si>
  <si>
    <t>15.30 - 17.30</t>
  </si>
  <si>
    <t>Dr. Kun Wazis, S.Sos, M.I.Kom</t>
  </si>
  <si>
    <t>PASACASARJANA</t>
  </si>
  <si>
    <t>Dr. Abdul Rokhim, S.Ag., M.E.I.</t>
  </si>
  <si>
    <t>Hadits</t>
  </si>
  <si>
    <t>Dr. Abdul Wadud Nafis, Lc., MEI.</t>
  </si>
  <si>
    <t>Makro Ekonomi Islam</t>
  </si>
  <si>
    <t>Dr. Khairunnisa Musari, S.T., M.MT.</t>
  </si>
  <si>
    <t>Ilmu Ekonomi</t>
  </si>
  <si>
    <t>Dr. Khamdan Rifa’i, S.E., M.Si.</t>
  </si>
  <si>
    <t>Dr. Misbahul Munir, M.M.</t>
  </si>
  <si>
    <t>Manajemen</t>
  </si>
  <si>
    <t>Fiqih</t>
  </si>
  <si>
    <t>Hukum Perdata Islam</t>
  </si>
  <si>
    <t>Qowaid Al-Fiqhiyah</t>
  </si>
  <si>
    <t>Filsafat Umum</t>
  </si>
  <si>
    <t>Dr. H. Ahmad Junaidi, S.Pd., M.Ag.</t>
  </si>
  <si>
    <t>Dr. H. Abdullah, S.Ag., M.H.I.</t>
  </si>
  <si>
    <t>Ulumul Qur'an</t>
  </si>
  <si>
    <t>Methode Khusus Pendidikan Agama</t>
  </si>
  <si>
    <t>Dr. M. Khusna Amal, S.Ag., M.Si.</t>
  </si>
  <si>
    <t>Sosiologi Agama</t>
  </si>
  <si>
    <t>Dr. Kun Wazis, S.Sos., M.I.Kom.</t>
  </si>
  <si>
    <t>Komunikasi Massa</t>
  </si>
  <si>
    <t>Dr. Nurul Widyawati Islami Rahayu, S.Sos., M.Si.</t>
  </si>
  <si>
    <t>Teori-teori Komunikasi</t>
  </si>
  <si>
    <t xml:space="preserve">Dr. Imam Bonjol Juhari, S.Ag., M.Si. </t>
  </si>
  <si>
    <t>Bahasa Arab</t>
  </si>
  <si>
    <t>Dr.  H. Abd. Mu'is, M.M.</t>
  </si>
  <si>
    <t>Ilmu Pendidikan</t>
  </si>
  <si>
    <t>Dr. H. Hepni, S.Ag., M.M.</t>
  </si>
  <si>
    <t>Methodologi Penelitian</t>
  </si>
  <si>
    <t>Dr. Zainal Abidin, S.Pd.I., M.S.I.</t>
  </si>
  <si>
    <t>Pengantar Studi Islam</t>
  </si>
  <si>
    <t>Dr. H. Munawir, M.Pd.I..</t>
  </si>
  <si>
    <t>Pembelajaran Pendidikan Agama Islam</t>
  </si>
  <si>
    <t>Prof. Prof. Dr. Hj. Titiek Rohanah Hidayati, M.Pd.</t>
  </si>
  <si>
    <t>Pengembangan Kurikulum</t>
  </si>
  <si>
    <t>Ilmu Pendidikan Islam</t>
  </si>
  <si>
    <t>Dr. H. Matkur, S.Pd.I., M.Si.</t>
  </si>
  <si>
    <t>Sejarah Pendidikan Islam</t>
  </si>
  <si>
    <t>Filsafat Pendidikan Islam</t>
  </si>
  <si>
    <t>Isu-isu Kontemporer Pendidikan Umum dan Islam</t>
  </si>
  <si>
    <t>Evaluasi Pendidikan</t>
  </si>
  <si>
    <t>Bimbingan dan Konseling</t>
  </si>
  <si>
    <t>Dr. H. Faisol Nasar Bin Madi, M.A.</t>
  </si>
  <si>
    <t>Ilmu Kalam</t>
  </si>
  <si>
    <t>Dr. H. Bambang Irawan, M.Ed.</t>
  </si>
  <si>
    <t>Bahasa Arab (Insya')</t>
  </si>
  <si>
    <t>Dr. H. Syamsul Anam, S.Ag., M.Pd.</t>
  </si>
  <si>
    <t>Maskud, S.Ag., M.Si.</t>
  </si>
  <si>
    <t>Qowaid</t>
  </si>
  <si>
    <t>Perencanaan Pembelajaran Pendidikan Agama Islam</t>
  </si>
  <si>
    <t>Dr. H. Abd. Muhith, S.Ag., M.Pd.I.</t>
  </si>
  <si>
    <t>Manajemen Mutu Terpadu dalam Pendidikan</t>
  </si>
  <si>
    <t>Dr. Mu'allimin, M.Pd.I.</t>
  </si>
  <si>
    <t>Dr. Hj. ST. Mislikhah, M.Ag.</t>
  </si>
  <si>
    <t>Bahasa Indonesia</t>
  </si>
  <si>
    <t>Dr. Fawaizul Umam, S.Ag., M.Ag.</t>
  </si>
  <si>
    <t>Pemikiran Islam</t>
  </si>
  <si>
    <t>Tafsir Hadits</t>
  </si>
  <si>
    <t>Dr. H. Rafid Abbas, M.A.</t>
  </si>
  <si>
    <t>Ulumul Hadits</t>
  </si>
  <si>
    <t>Filsafat Dakwah</t>
  </si>
  <si>
    <t>Manajemen Pendidikan</t>
  </si>
  <si>
    <t>Administrasi dan Supervisi Pendidikan</t>
  </si>
  <si>
    <t xml:space="preserve">Dr. H. Sofyan Tsauri, M.M. </t>
  </si>
  <si>
    <t>Manajemen SDM</t>
  </si>
  <si>
    <t>Akhlak/Tasawuf</t>
  </si>
  <si>
    <t>Strategi Pembelajaran Pendidikan Agama Islam</t>
  </si>
  <si>
    <t>Sejarah Peradaban Islam</t>
  </si>
  <si>
    <t>Ilmu Tasawuf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</si>
</sst>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"/>
    <numFmt numFmtId="165" formatCode="_(* #,##0_);_(* \(#,##0\);_(* &quot;-&quot;_);_(@_)"/>
  </numFmts>
  <fonts count="58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9"/>
      <color rgb="FFFFFFFF"/>
      <name val="Calibri"/>
      <charset val="134"/>
      <scheme val="minor"/>
    </font>
    <font>
      <b/>
      <sz val="9"/>
      <color rgb="FFFFFFFF"/>
      <name val="Calibri"/>
      <charset val="134"/>
      <scheme val="minor"/>
    </font>
    <font>
      <b/>
      <sz val="9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Arial"/>
      <charset val="134"/>
    </font>
    <font>
      <b/>
      <sz val="22"/>
      <color theme="1"/>
      <name val="Arial"/>
      <charset val="134"/>
    </font>
    <font>
      <sz val="11"/>
      <color theme="1"/>
      <name val="Times New Roman"/>
      <charset val="134"/>
    </font>
    <font>
      <b/>
      <sz val="14"/>
      <color theme="1"/>
      <name val="Calibri"/>
      <charset val="134"/>
      <scheme val="minor"/>
    </font>
    <font>
      <b/>
      <u/>
      <sz val="14"/>
      <color theme="1"/>
      <name val="Tahoma"/>
      <charset val="134"/>
    </font>
    <font>
      <b/>
      <sz val="10"/>
      <color theme="1"/>
      <name val="Arial Narrow"/>
      <charset val="134"/>
    </font>
    <font>
      <sz val="11"/>
      <color theme="1"/>
      <name val="Arial Narrow"/>
      <charset val="134"/>
    </font>
    <font>
      <b/>
      <sz val="12"/>
      <color theme="1"/>
      <name val="Tahoma"/>
      <charset val="134"/>
    </font>
    <font>
      <sz val="12"/>
      <color theme="1"/>
      <name val="Tahoma"/>
      <charset val="134"/>
    </font>
    <font>
      <sz val="10"/>
      <color theme="1"/>
      <name val="Arial Narrow"/>
      <charset val="134"/>
    </font>
    <font>
      <sz val="20"/>
      <color theme="1"/>
      <name val="Arial Black"/>
      <charset val="134"/>
    </font>
    <font>
      <sz val="14"/>
      <color theme="1"/>
      <name val="Arial Black"/>
      <charset val="134"/>
    </font>
    <font>
      <sz val="12"/>
      <color theme="1"/>
      <name val="Arial Narrow"/>
      <charset val="134"/>
    </font>
    <font>
      <b/>
      <u/>
      <sz val="14"/>
      <color theme="1"/>
      <name val="Arial Narrow"/>
      <charset val="134"/>
    </font>
    <font>
      <sz val="24"/>
      <color theme="1"/>
      <name val="Arial Black"/>
      <charset val="134"/>
    </font>
    <font>
      <sz val="10"/>
      <color theme="1" tint="4.9989318521683403E-2"/>
      <name val="Arial Narrow"/>
      <charset val="134"/>
    </font>
    <font>
      <sz val="10"/>
      <color theme="9" tint="-0.499984740745262"/>
      <name val="Arial Narrow"/>
      <charset val="134"/>
    </font>
    <font>
      <b/>
      <u/>
      <sz val="14"/>
      <color theme="1"/>
      <name val="Cambria"/>
      <charset val="134"/>
      <scheme val="major"/>
    </font>
    <font>
      <sz val="22"/>
      <name val="Arial Black"/>
      <charset val="134"/>
    </font>
    <font>
      <sz val="10"/>
      <name val="Arial Black"/>
      <charset val="134"/>
    </font>
    <font>
      <sz val="11"/>
      <color rgb="FFFF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Calibri"/>
      <charset val="134"/>
      <scheme val="minor"/>
    </font>
    <font>
      <sz val="11"/>
      <name val="Calibri"/>
      <charset val="134"/>
      <scheme val="minor"/>
    </font>
    <font>
      <sz val="8"/>
      <color theme="1"/>
      <name val="Calibri"/>
      <charset val="1"/>
      <scheme val="minor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color rgb="FFFF0000"/>
      <name val="Calibri"/>
      <charset val="134"/>
      <scheme val="minor"/>
    </font>
    <font>
      <b/>
      <sz val="10"/>
      <name val="Calibri"/>
      <charset val="134"/>
      <scheme val="minor"/>
    </font>
    <font>
      <b/>
      <sz val="10"/>
      <color rgb="FF00206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rgb="FF002060"/>
      <name val="Calibri"/>
      <charset val="134"/>
      <scheme val="minor"/>
    </font>
    <font>
      <sz val="10"/>
      <color theme="5"/>
      <name val="Calibri"/>
      <charset val="134"/>
      <scheme val="minor"/>
    </font>
    <font>
      <b/>
      <sz val="10"/>
      <color rgb="FF000000"/>
      <name val="Symbol"/>
      <charset val="2"/>
    </font>
    <font>
      <b/>
      <sz val="10"/>
      <color rgb="FFFF0000"/>
      <name val="Calibri"/>
      <charset val="134"/>
      <scheme val="minor"/>
    </font>
    <font>
      <b/>
      <sz val="10"/>
      <color theme="5"/>
      <name val="Calibri"/>
      <charset val="134"/>
      <scheme val="minor"/>
    </font>
    <font>
      <sz val="8"/>
      <color rgb="FFFFFFFF"/>
      <name val="Calibri"/>
      <charset val="134"/>
      <scheme val="minor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b/>
      <sz val="8"/>
      <color rgb="FFFFFFFF"/>
      <name val="Calibri"/>
      <charset val="134"/>
      <scheme val="minor"/>
    </font>
    <font>
      <b/>
      <sz val="8"/>
      <color rgb="FFFFFFFF"/>
      <name val="Arial Narrow"/>
      <charset val="134"/>
    </font>
    <font>
      <b/>
      <sz val="8"/>
      <color theme="4" tint="0.59999389629810485"/>
      <name val="Arial Narrow"/>
      <charset val="134"/>
    </font>
    <font>
      <sz val="11"/>
      <color rgb="FF000000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12"/>
      <color rgb="FF000000"/>
      <name val="Calibri"/>
      <charset val="134"/>
    </font>
    <font>
      <sz val="12"/>
      <color theme="1"/>
      <name val="Calibri"/>
      <charset val="134"/>
    </font>
    <font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sz val="11"/>
      <color theme="1"/>
      <name val="Calibri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9FF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6" tint="0.79992065187536243"/>
        <bgColor indexed="64"/>
      </patternFill>
    </fill>
  </fills>
  <borders count="7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57" fillId="0" borderId="0" applyFont="0" applyFill="0" applyBorder="0" applyAlignment="0" applyProtection="0"/>
    <xf numFmtId="0" fontId="57" fillId="0" borderId="0"/>
  </cellStyleXfs>
  <cellXfs count="866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Fill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3" borderId="5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3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3" borderId="9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2" fillId="0" borderId="1" xfId="0" applyFont="1" applyFill="1" applyBorder="1"/>
    <xf numFmtId="0" fontId="1" fillId="3" borderId="6" xfId="0" applyFont="1" applyFill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3" borderId="12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3" borderId="14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3" borderId="17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3" borderId="16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3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3" borderId="2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1" fillId="5" borderId="18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11" fillId="0" borderId="0" xfId="0" applyFont="1" applyAlignment="1">
      <alignment horizontal="left" vertical="center"/>
    </xf>
    <xf numFmtId="0" fontId="15" fillId="0" borderId="18" xfId="0" applyFont="1" applyFill="1" applyBorder="1" applyAlignment="1">
      <alignment vertical="center"/>
    </xf>
    <xf numFmtId="0" fontId="15" fillId="7" borderId="18" xfId="0" applyFont="1" applyFill="1" applyBorder="1" applyAlignment="1">
      <alignment vertical="center"/>
    </xf>
    <xf numFmtId="0" fontId="15" fillId="9" borderId="18" xfId="0" applyFont="1" applyFill="1" applyBorder="1" applyAlignment="1">
      <alignment vertical="center"/>
    </xf>
    <xf numFmtId="0" fontId="15" fillId="10" borderId="18" xfId="0" applyFont="1" applyFill="1" applyBorder="1" applyAlignment="1">
      <alignment vertical="center"/>
    </xf>
    <xf numFmtId="0" fontId="15" fillId="11" borderId="18" xfId="0" applyFont="1" applyFill="1" applyBorder="1" applyAlignment="1">
      <alignment vertical="center"/>
    </xf>
    <xf numFmtId="0" fontId="15" fillId="12" borderId="18" xfId="0" applyFont="1" applyFill="1" applyBorder="1" applyAlignment="1">
      <alignment vertical="center"/>
    </xf>
    <xf numFmtId="0" fontId="15" fillId="12" borderId="18" xfId="0" applyFont="1" applyFill="1" applyBorder="1"/>
    <xf numFmtId="0" fontId="15" fillId="12" borderId="18" xfId="0" applyFont="1" applyFill="1" applyBorder="1" applyAlignment="1">
      <alignment horizontal="left"/>
    </xf>
    <xf numFmtId="0" fontId="15" fillId="13" borderId="18" xfId="0" applyFont="1" applyFill="1" applyBorder="1" applyAlignment="1">
      <alignment vertical="center"/>
    </xf>
    <xf numFmtId="0" fontId="22" fillId="13" borderId="18" xfId="0" applyFont="1" applyFill="1" applyBorder="1" applyAlignment="1">
      <alignment vertical="center"/>
    </xf>
    <xf numFmtId="0" fontId="15" fillId="14" borderId="18" xfId="0" applyFont="1" applyFill="1" applyBorder="1" applyAlignment="1">
      <alignment vertical="center"/>
    </xf>
    <xf numFmtId="0" fontId="0" fillId="0" borderId="0" xfId="0" applyBorder="1"/>
    <xf numFmtId="0" fontId="15" fillId="15" borderId="18" xfId="0" applyFont="1" applyFill="1" applyBorder="1" applyAlignment="1">
      <alignment vertical="center"/>
    </xf>
    <xf numFmtId="0" fontId="15" fillId="0" borderId="18" xfId="0" applyFont="1" applyBorder="1"/>
    <xf numFmtId="0" fontId="15" fillId="0" borderId="27" xfId="0" applyFont="1" applyBorder="1" applyAlignment="1">
      <alignment vertical="center" wrapText="1"/>
    </xf>
    <xf numFmtId="0" fontId="15" fillId="0" borderId="18" xfId="0" applyFont="1" applyBorder="1" applyAlignment="1">
      <alignment horizontal="left"/>
    </xf>
    <xf numFmtId="0" fontId="15" fillId="0" borderId="18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6" fillId="0" borderId="0" xfId="0" applyFont="1"/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9" fillId="8" borderId="27" xfId="0" applyFont="1" applyFill="1" applyBorder="1" applyAlignment="1">
      <alignment horizontal="center" vertical="center"/>
    </xf>
    <xf numFmtId="0" fontId="30" fillId="8" borderId="26" xfId="0" applyFont="1" applyFill="1" applyBorder="1" applyAlignment="1">
      <alignment horizontal="left" vertical="center" wrapText="1"/>
    </xf>
    <xf numFmtId="0" fontId="30" fillId="8" borderId="27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vertical="center"/>
    </xf>
    <xf numFmtId="0" fontId="30" fillId="8" borderId="18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left" vertical="center" wrapText="1"/>
    </xf>
    <xf numFmtId="0" fontId="30" fillId="8" borderId="2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/>
    <xf numFmtId="0" fontId="32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0" xfId="0" applyFont="1"/>
    <xf numFmtId="0" fontId="33" fillId="0" borderId="0" xfId="0" applyFont="1" applyAlignment="1">
      <alignment vertical="center"/>
    </xf>
    <xf numFmtId="0" fontId="0" fillId="0" borderId="0" xfId="0" applyAlignment="1">
      <alignment wrapText="1"/>
    </xf>
    <xf numFmtId="0" fontId="32" fillId="0" borderId="18" xfId="0" applyFont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/>
    </xf>
    <xf numFmtId="0" fontId="30" fillId="16" borderId="18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vertical="center" wrapText="1"/>
    </xf>
    <xf numFmtId="0" fontId="30" fillId="16" borderId="27" xfId="0" applyFont="1" applyFill="1" applyBorder="1" applyAlignment="1">
      <alignment horizontal="center" vertical="center"/>
    </xf>
    <xf numFmtId="0" fontId="35" fillId="16" borderId="18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horizontal="left" vertical="center" wrapText="1"/>
    </xf>
    <xf numFmtId="0" fontId="30" fillId="16" borderId="27" xfId="0" applyFont="1" applyFill="1" applyBorder="1" applyAlignment="1">
      <alignment vertical="center" wrapText="1"/>
    </xf>
    <xf numFmtId="0" fontId="34" fillId="16" borderId="2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0" fillId="17" borderId="18" xfId="0" applyFont="1" applyFill="1" applyBorder="1" applyAlignment="1">
      <alignment horizontal="center" vertical="center"/>
    </xf>
    <xf numFmtId="0" fontId="30" fillId="17" borderId="18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0" fillId="17" borderId="27" xfId="0" applyFont="1" applyFill="1" applyBorder="1" applyAlignment="1">
      <alignment horizontal="center" vertical="center"/>
    </xf>
    <xf numFmtId="0" fontId="34" fillId="17" borderId="18" xfId="0" applyFont="1" applyFill="1" applyBorder="1" applyAlignment="1">
      <alignment horizontal="left" vertical="center" wrapText="1"/>
    </xf>
    <xf numFmtId="0" fontId="30" fillId="17" borderId="27" xfId="0" applyFont="1" applyFill="1" applyBorder="1" applyAlignment="1">
      <alignment vertical="center" wrapText="1"/>
    </xf>
    <xf numFmtId="0" fontId="34" fillId="17" borderId="2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wrapText="1"/>
    </xf>
    <xf numFmtId="0" fontId="34" fillId="16" borderId="27" xfId="0" applyFont="1" applyFill="1" applyBorder="1" applyAlignment="1">
      <alignment vertical="center"/>
    </xf>
    <xf numFmtId="0" fontId="34" fillId="16" borderId="18" xfId="0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8" borderId="27" xfId="0" applyFont="1" applyFill="1" applyBorder="1" applyAlignment="1">
      <alignment vertical="center"/>
    </xf>
    <xf numFmtId="0" fontId="34" fillId="9" borderId="18" xfId="0" applyFont="1" applyFill="1" applyBorder="1" applyAlignment="1">
      <alignment horizontal="center" vertical="center"/>
    </xf>
    <xf numFmtId="0" fontId="34" fillId="9" borderId="18" xfId="0" applyFont="1" applyFill="1" applyBorder="1" applyAlignment="1">
      <alignment vertical="center"/>
    </xf>
    <xf numFmtId="0" fontId="34" fillId="9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17" borderId="18" xfId="0" applyFont="1" applyFill="1" applyBorder="1" applyAlignment="1">
      <alignment vertical="center"/>
    </xf>
    <xf numFmtId="0" fontId="34" fillId="17" borderId="18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/>
    <xf numFmtId="0" fontId="0" fillId="0" borderId="0" xfId="0" applyFill="1" applyAlignment="1"/>
    <xf numFmtId="0" fontId="0" fillId="0" borderId="0" xfId="0" applyAlignment="1"/>
    <xf numFmtId="0" fontId="26" fillId="0" borderId="0" xfId="0" applyFont="1" applyAlignment="1"/>
    <xf numFmtId="0" fontId="30" fillId="18" borderId="18" xfId="0" applyFont="1" applyFill="1" applyBorder="1" applyAlignment="1">
      <alignment horizontal="center" vertical="center"/>
    </xf>
    <xf numFmtId="0" fontId="34" fillId="18" borderId="18" xfId="0" applyFont="1" applyFill="1" applyBorder="1" applyAlignment="1">
      <alignment vertical="center"/>
    </xf>
    <xf numFmtId="0" fontId="34" fillId="18" borderId="18" xfId="0" applyFont="1" applyFill="1" applyBorder="1" applyAlignment="1">
      <alignment horizontal="center" vertical="center"/>
    </xf>
    <xf numFmtId="0" fontId="34" fillId="18" borderId="18" xfId="0" applyFont="1" applyFill="1" applyBorder="1" applyAlignment="1">
      <alignment horizontal="left" vertical="center"/>
    </xf>
    <xf numFmtId="0" fontId="34" fillId="18" borderId="0" xfId="0" applyFont="1" applyFill="1" applyAlignment="1">
      <alignment horizontal="center"/>
    </xf>
    <xf numFmtId="0" fontId="30" fillId="18" borderId="0" xfId="0" applyFont="1" applyFill="1" applyAlignment="1">
      <alignment horizontal="center"/>
    </xf>
    <xf numFmtId="0" fontId="30" fillId="18" borderId="18" xfId="0" applyFont="1" applyFill="1" applyBorder="1"/>
    <xf numFmtId="0" fontId="3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19" borderId="27" xfId="0" applyFont="1" applyFill="1" applyBorder="1" applyAlignment="1">
      <alignment horizontal="center" vertical="center"/>
    </xf>
    <xf numFmtId="0" fontId="30" fillId="19" borderId="27" xfId="0" applyFont="1" applyFill="1" applyBorder="1" applyAlignment="1">
      <alignment vertical="center" wrapText="1"/>
    </xf>
    <xf numFmtId="0" fontId="30" fillId="19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34" fillId="19" borderId="27" xfId="0" applyFont="1" applyFill="1" applyBorder="1" applyAlignment="1">
      <alignment vertical="center"/>
    </xf>
    <xf numFmtId="0" fontId="34" fillId="19" borderId="27" xfId="0" applyFont="1" applyFill="1" applyBorder="1" applyAlignment="1">
      <alignment horizontal="left" vertical="center" wrapText="1"/>
    </xf>
    <xf numFmtId="0" fontId="30" fillId="19" borderId="18" xfId="0" applyFont="1" applyFill="1" applyBorder="1" applyAlignment="1">
      <alignment horizontal="center" vertical="center"/>
    </xf>
    <xf numFmtId="0" fontId="30" fillId="19" borderId="18" xfId="0" applyFont="1" applyFill="1" applyBorder="1" applyAlignment="1">
      <alignment vertical="center" wrapText="1"/>
    </xf>
    <xf numFmtId="0" fontId="34" fillId="19" borderId="18" xfId="0" applyFont="1" applyFill="1" applyBorder="1" applyAlignment="1">
      <alignment horizontal="left" vertical="center"/>
    </xf>
    <xf numFmtId="0" fontId="34" fillId="19" borderId="18" xfId="0" applyFont="1" applyFill="1" applyBorder="1" applyAlignment="1">
      <alignment horizontal="left" vertical="center" wrapText="1"/>
    </xf>
    <xf numFmtId="0" fontId="30" fillId="19" borderId="18" xfId="0" applyFont="1" applyFill="1" applyBorder="1" applyAlignment="1">
      <alignment vertical="center"/>
    </xf>
    <xf numFmtId="0" fontId="34" fillId="19" borderId="18" xfId="0" applyFont="1" applyFill="1" applyBorder="1" applyAlignment="1">
      <alignment vertical="center" wrapText="1"/>
    </xf>
    <xf numFmtId="0" fontId="30" fillId="19" borderId="18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0" fillId="0" borderId="0" xfId="0" applyFont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0" xfId="0" applyFont="1" applyFill="1" applyAlignment="1"/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4" fillId="13" borderId="18" xfId="0" applyFont="1" applyFill="1" applyBorder="1" applyAlignment="1">
      <alignment horizontal="center"/>
    </xf>
    <xf numFmtId="0" fontId="34" fillId="13" borderId="18" xfId="0" applyFont="1" applyFill="1" applyBorder="1" applyAlignment="1">
      <alignment vertical="center"/>
    </xf>
    <xf numFmtId="0" fontId="34" fillId="13" borderId="18" xfId="0" applyFont="1" applyFill="1" applyBorder="1" applyAlignment="1">
      <alignment horizontal="center" vertical="center"/>
    </xf>
    <xf numFmtId="0" fontId="30" fillId="13" borderId="0" xfId="0" applyFont="1" applyFill="1" applyAlignment="1"/>
    <xf numFmtId="0" fontId="30" fillId="13" borderId="18" xfId="0" applyFont="1" applyFill="1" applyBorder="1" applyAlignment="1"/>
    <xf numFmtId="0" fontId="34" fillId="13" borderId="18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30" fillId="13" borderId="25" xfId="0" applyFont="1" applyFill="1" applyBorder="1" applyAlignment="1"/>
    <xf numFmtId="0" fontId="30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/>
    <xf numFmtId="0" fontId="30" fillId="0" borderId="0" xfId="0" applyFont="1" applyFill="1" applyAlignment="1"/>
    <xf numFmtId="0" fontId="34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left" vertical="center"/>
    </xf>
    <xf numFmtId="0" fontId="34" fillId="19" borderId="1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19" borderId="18" xfId="0" applyFont="1" applyFill="1" applyBorder="1"/>
    <xf numFmtId="0" fontId="33" fillId="0" borderId="0" xfId="0" applyFont="1" applyAlignment="1">
      <alignment horizontal="left"/>
    </xf>
    <xf numFmtId="0" fontId="36" fillId="0" borderId="18" xfId="0" applyFont="1" applyBorder="1" applyAlignment="1">
      <alignment horizontal="center" vertical="center"/>
    </xf>
    <xf numFmtId="0" fontId="0" fillId="0" borderId="0" xfId="0" applyFill="1"/>
    <xf numFmtId="0" fontId="0" fillId="13" borderId="18" xfId="0" applyFill="1" applyBorder="1"/>
    <xf numFmtId="0" fontId="28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8" xfId="0" applyFill="1" applyBorder="1"/>
    <xf numFmtId="0" fontId="0" fillId="12" borderId="18" xfId="0" applyFill="1" applyBorder="1" applyAlignment="1">
      <alignment horizontal="center"/>
    </xf>
    <xf numFmtId="0" fontId="0" fillId="12" borderId="18" xfId="0" applyFill="1" applyBorder="1"/>
    <xf numFmtId="0" fontId="0" fillId="19" borderId="18" xfId="0" applyFont="1" applyFill="1" applyBorder="1" applyAlignment="1">
      <alignment horizontal="center"/>
    </xf>
    <xf numFmtId="0" fontId="0" fillId="19" borderId="18" xfId="0" applyFont="1" applyFill="1" applyBorder="1"/>
    <xf numFmtId="0" fontId="0" fillId="6" borderId="0" xfId="0" applyFill="1"/>
    <xf numFmtId="0" fontId="28" fillId="12" borderId="18" xfId="0" applyFont="1" applyFill="1" applyBorder="1" applyAlignment="1">
      <alignment horizontal="center"/>
    </xf>
    <xf numFmtId="0" fontId="0" fillId="12" borderId="0" xfId="0" applyFill="1"/>
    <xf numFmtId="0" fontId="0" fillId="19" borderId="0" xfId="0" applyFill="1"/>
    <xf numFmtId="0" fontId="28" fillId="18" borderId="18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18" xfId="0" applyFill="1" applyBorder="1"/>
    <xf numFmtId="0" fontId="28" fillId="17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8" xfId="0" applyFill="1" applyBorder="1"/>
    <xf numFmtId="0" fontId="28" fillId="9" borderId="18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8" xfId="0" applyFill="1" applyBorder="1"/>
    <xf numFmtId="0" fontId="0" fillId="8" borderId="18" xfId="0" applyFill="1" applyBorder="1" applyAlignment="1">
      <alignment horizontal="center"/>
    </xf>
    <xf numFmtId="0" fontId="0" fillId="8" borderId="18" xfId="0" applyFill="1" applyBorder="1"/>
    <xf numFmtId="0" fontId="0" fillId="16" borderId="18" xfId="0" applyFill="1" applyBorder="1" applyAlignment="1">
      <alignment horizontal="center"/>
    </xf>
    <xf numFmtId="0" fontId="0" fillId="16" borderId="18" xfId="0" applyFill="1" applyBorder="1"/>
    <xf numFmtId="0" fontId="0" fillId="18" borderId="0" xfId="0" applyFill="1"/>
    <xf numFmtId="0" fontId="0" fillId="17" borderId="0" xfId="0" applyFill="1"/>
    <xf numFmtId="0" fontId="0" fillId="9" borderId="0" xfId="0" applyFill="1"/>
    <xf numFmtId="0" fontId="28" fillId="8" borderId="18" xfId="0" applyFont="1" applyFill="1" applyBorder="1" applyAlignment="1">
      <alignment horizontal="center"/>
    </xf>
    <xf numFmtId="0" fontId="0" fillId="8" borderId="0" xfId="0" applyFill="1"/>
    <xf numFmtId="0" fontId="28" fillId="16" borderId="18" xfId="0" applyFont="1" applyFill="1" applyBorder="1" applyAlignment="1">
      <alignment horizontal="center"/>
    </xf>
    <xf numFmtId="0" fontId="0" fillId="16" borderId="0" xfId="0" applyFill="1"/>
    <xf numFmtId="0" fontId="33" fillId="0" borderId="0" xfId="0" applyFont="1" applyFill="1"/>
    <xf numFmtId="0" fontId="37" fillId="0" borderId="0" xfId="0" applyFont="1" applyFill="1" applyAlignment="1">
      <alignment horizontal="center" vertical="center"/>
    </xf>
    <xf numFmtId="0" fontId="32" fillId="0" borderId="0" xfId="0" applyFont="1" applyFill="1"/>
    <xf numFmtId="0" fontId="38" fillId="12" borderId="28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/>
    </xf>
    <xf numFmtId="0" fontId="37" fillId="12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vertical="center" wrapText="1"/>
    </xf>
    <xf numFmtId="0" fontId="33" fillId="0" borderId="18" xfId="0" applyFont="1" applyFill="1" applyBorder="1"/>
    <xf numFmtId="0" fontId="37" fillId="0" borderId="31" xfId="0" applyFont="1" applyFill="1" applyBorder="1" applyAlignment="1">
      <alignment horizontal="center" vertical="center"/>
    </xf>
    <xf numFmtId="0" fontId="33" fillId="0" borderId="32" xfId="0" applyFont="1" applyBorder="1"/>
    <xf numFmtId="0" fontId="32" fillId="0" borderId="18" xfId="0" applyFont="1" applyFill="1" applyBorder="1"/>
    <xf numFmtId="0" fontId="32" fillId="0" borderId="18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0" borderId="34" xfId="0" applyFont="1" applyBorder="1"/>
    <xf numFmtId="0" fontId="33" fillId="0" borderId="35" xfId="0" applyFont="1" applyBorder="1"/>
    <xf numFmtId="0" fontId="33" fillId="0" borderId="36" xfId="0" applyFont="1" applyBorder="1"/>
    <xf numFmtId="0" fontId="40" fillId="0" borderId="33" xfId="0" applyFont="1" applyBorder="1"/>
    <xf numFmtId="0" fontId="33" fillId="0" borderId="37" xfId="0" applyFont="1" applyBorder="1"/>
    <xf numFmtId="0" fontId="32" fillId="0" borderId="18" xfId="0" applyFont="1" applyFill="1" applyBorder="1" applyAlignment="1">
      <alignment horizontal="left"/>
    </xf>
    <xf numFmtId="0" fontId="33" fillId="0" borderId="3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vertical="center" wrapText="1"/>
    </xf>
    <xf numFmtId="0" fontId="33" fillId="0" borderId="25" xfId="0" applyFont="1" applyFill="1" applyBorder="1"/>
    <xf numFmtId="0" fontId="37" fillId="0" borderId="39" xfId="0" applyFont="1" applyFill="1" applyBorder="1" applyAlignment="1">
      <alignment horizontal="center" vertical="center"/>
    </xf>
    <xf numFmtId="41" fontId="33" fillId="0" borderId="0" xfId="1" applyFont="1" applyFill="1"/>
    <xf numFmtId="41" fontId="33" fillId="0" borderId="0" xfId="0" applyNumberFormat="1" applyFont="1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2" fillId="0" borderId="0" xfId="0" applyFont="1" applyFill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38" fillId="2" borderId="25" xfId="0" applyFont="1" applyFill="1" applyBorder="1" applyAlignment="1">
      <alignment horizontal="center" vertical="top" wrapText="1"/>
    </xf>
    <xf numFmtId="0" fontId="39" fillId="2" borderId="25" xfId="0" applyFont="1" applyFill="1" applyBorder="1" applyAlignment="1">
      <alignment horizontal="center" vertical="top"/>
    </xf>
    <xf numFmtId="0" fontId="38" fillId="2" borderId="25" xfId="0" applyFont="1" applyFill="1" applyBorder="1" applyAlignment="1">
      <alignment horizontal="center" vertical="top"/>
    </xf>
    <xf numFmtId="0" fontId="42" fillId="2" borderId="25" xfId="0" applyFont="1" applyFill="1" applyBorder="1" applyAlignment="1">
      <alignment horizontal="center" vertical="top"/>
    </xf>
    <xf numFmtId="0" fontId="41" fillId="2" borderId="0" xfId="0" applyFont="1" applyFill="1" applyAlignment="1">
      <alignment horizontal="center" vertical="top"/>
    </xf>
    <xf numFmtId="0" fontId="39" fillId="20" borderId="40" xfId="0" applyFont="1" applyFill="1" applyBorder="1" applyAlignment="1">
      <alignment horizontal="center" vertical="top" wrapText="1"/>
    </xf>
    <xf numFmtId="0" fontId="39" fillId="20" borderId="41" xfId="0" applyFont="1" applyFill="1" applyBorder="1" applyAlignment="1">
      <alignment vertical="top" wrapText="1"/>
    </xf>
    <xf numFmtId="0" fontId="38" fillId="20" borderId="41" xfId="0" applyFont="1" applyFill="1" applyBorder="1" applyAlignment="1">
      <alignment vertical="top" wrapText="1"/>
    </xf>
    <xf numFmtId="0" fontId="33" fillId="21" borderId="41" xfId="0" applyFont="1" applyFill="1" applyBorder="1" applyAlignment="1">
      <alignment vertical="top"/>
    </xf>
    <xf numFmtId="0" fontId="33" fillId="0" borderId="41" xfId="0" applyFont="1" applyFill="1" applyBorder="1" applyAlignment="1">
      <alignment vertical="top"/>
    </xf>
    <xf numFmtId="0" fontId="32" fillId="22" borderId="41" xfId="0" applyFont="1" applyFill="1" applyBorder="1" applyAlignment="1">
      <alignment horizontal="center" vertical="top"/>
    </xf>
    <xf numFmtId="0" fontId="41" fillId="0" borderId="32" xfId="0" applyFont="1" applyBorder="1" applyAlignment="1">
      <alignment horizontal="center" vertical="top"/>
    </xf>
    <xf numFmtId="0" fontId="39" fillId="0" borderId="42" xfId="0" applyFont="1" applyFill="1" applyBorder="1" applyAlignment="1">
      <alignment horizontal="center" vertical="top" wrapText="1"/>
    </xf>
    <xf numFmtId="0" fontId="39" fillId="21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/>
    </xf>
    <xf numFmtId="0" fontId="32" fillId="0" borderId="18" xfId="0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39" fillId="19" borderId="40" xfId="0" applyFont="1" applyFill="1" applyBorder="1" applyAlignment="1">
      <alignment horizontal="center" vertical="top" wrapText="1"/>
    </xf>
    <xf numFmtId="0" fontId="39" fillId="19" borderId="41" xfId="0" applyFont="1" applyFill="1" applyBorder="1" applyAlignment="1">
      <alignment vertical="top" wrapText="1"/>
    </xf>
    <xf numFmtId="0" fontId="38" fillId="19" borderId="41" xfId="0" applyFont="1" applyFill="1" applyBorder="1" applyAlignment="1">
      <alignment vertical="top" wrapText="1"/>
    </xf>
    <xf numFmtId="0" fontId="33" fillId="20" borderId="41" xfId="0" applyFont="1" applyFill="1" applyBorder="1" applyAlignment="1">
      <alignment horizontal="left" vertical="top" wrapText="1"/>
    </xf>
    <xf numFmtId="0" fontId="33" fillId="21" borderId="18" xfId="0" applyFont="1" applyFill="1" applyBorder="1" applyAlignment="1">
      <alignment horizontal="left" vertical="top" wrapText="1"/>
    </xf>
    <xf numFmtId="0" fontId="39" fillId="0" borderId="43" xfId="0" applyFont="1" applyFill="1" applyBorder="1" applyAlignment="1">
      <alignment horizontal="center" vertical="top" wrapText="1"/>
    </xf>
    <xf numFmtId="0" fontId="33" fillId="21" borderId="2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vertical="top"/>
    </xf>
    <xf numFmtId="0" fontId="32" fillId="0" borderId="2" xfId="0" applyFont="1" applyFill="1" applyBorder="1" applyAlignment="1">
      <alignment horizontal="center" vertical="top"/>
    </xf>
    <xf numFmtId="0" fontId="41" fillId="0" borderId="44" xfId="0" applyFont="1" applyBorder="1" applyAlignment="1">
      <alignment horizontal="center" vertical="top"/>
    </xf>
    <xf numFmtId="0" fontId="39" fillId="21" borderId="25" xfId="0" applyFont="1" applyFill="1" applyBorder="1" applyAlignment="1">
      <alignment vertical="top" wrapText="1"/>
    </xf>
    <xf numFmtId="0" fontId="33" fillId="0" borderId="25" xfId="0" applyFont="1" applyFill="1" applyBorder="1" applyAlignment="1">
      <alignment vertical="top"/>
    </xf>
    <xf numFmtId="0" fontId="32" fillId="0" borderId="25" xfId="0" applyFont="1" applyFill="1" applyBorder="1" applyAlignment="1">
      <alignment horizontal="center" vertical="top"/>
    </xf>
    <xf numFmtId="0" fontId="39" fillId="21" borderId="2" xfId="0" applyFont="1" applyFill="1" applyBorder="1" applyAlignment="1">
      <alignment vertical="top" wrapText="1"/>
    </xf>
    <xf numFmtId="0" fontId="39" fillId="0" borderId="45" xfId="0" applyFont="1" applyFill="1" applyBorder="1" applyAlignment="1">
      <alignment horizontal="center" vertical="top" wrapText="1"/>
    </xf>
    <xf numFmtId="0" fontId="39" fillId="20" borderId="46" xfId="0" applyFont="1" applyFill="1" applyBorder="1" applyAlignment="1">
      <alignment horizontal="center" vertical="top" wrapText="1"/>
    </xf>
    <xf numFmtId="0" fontId="39" fillId="20" borderId="47" xfId="0" applyFont="1" applyFill="1" applyBorder="1" applyAlignment="1">
      <alignment vertical="top" wrapText="1"/>
    </xf>
    <xf numFmtId="0" fontId="38" fillId="20" borderId="47" xfId="0" applyFont="1" applyFill="1" applyBorder="1" applyAlignment="1">
      <alignment vertical="top" wrapText="1"/>
    </xf>
    <xf numFmtId="0" fontId="33" fillId="21" borderId="47" xfId="0" applyFont="1" applyFill="1" applyBorder="1" applyAlignment="1">
      <alignment vertical="top"/>
    </xf>
    <xf numFmtId="0" fontId="32" fillId="22" borderId="47" xfId="0" applyFont="1" applyFill="1" applyBorder="1" applyAlignment="1">
      <alignment horizontal="center" vertical="top"/>
    </xf>
    <xf numFmtId="0" fontId="39" fillId="20" borderId="48" xfId="0" applyFont="1" applyFill="1" applyBorder="1" applyAlignment="1">
      <alignment horizontal="center" vertical="top" wrapText="1"/>
    </xf>
    <xf numFmtId="0" fontId="33" fillId="20" borderId="32" xfId="0" applyFont="1" applyFill="1" applyBorder="1" applyAlignment="1">
      <alignment vertical="top"/>
    </xf>
    <xf numFmtId="0" fontId="33" fillId="21" borderId="22" xfId="0" applyFont="1" applyFill="1" applyBorder="1" applyAlignment="1">
      <alignment vertical="top"/>
    </xf>
    <xf numFmtId="0" fontId="33" fillId="21" borderId="18" xfId="0" applyFont="1" applyFill="1" applyBorder="1" applyAlignment="1">
      <alignment vertical="top"/>
    </xf>
    <xf numFmtId="0" fontId="33" fillId="20" borderId="41" xfId="0" applyFont="1" applyFill="1" applyBorder="1" applyAlignment="1">
      <alignment vertical="top"/>
    </xf>
    <xf numFmtId="0" fontId="33" fillId="2" borderId="2" xfId="0" applyFont="1" applyFill="1" applyBorder="1" applyAlignment="1">
      <alignment vertical="top"/>
    </xf>
    <xf numFmtId="0" fontId="33" fillId="2" borderId="2" xfId="0" applyFont="1" applyFill="1" applyBorder="1" applyAlignment="1">
      <alignment horizontal="center" vertical="top"/>
    </xf>
    <xf numFmtId="0" fontId="33" fillId="13" borderId="41" xfId="0" applyFont="1" applyFill="1" applyBorder="1" applyAlignment="1">
      <alignment vertical="top"/>
    </xf>
    <xf numFmtId="0" fontId="33" fillId="0" borderId="5" xfId="0" applyFont="1" applyBorder="1" applyAlignment="1">
      <alignment vertical="top"/>
    </xf>
    <xf numFmtId="0" fontId="33" fillId="0" borderId="5" xfId="0" applyFont="1" applyFill="1" applyBorder="1" applyAlignment="1">
      <alignment vertical="top"/>
    </xf>
    <xf numFmtId="0" fontId="33" fillId="0" borderId="6" xfId="0" applyFont="1" applyFill="1" applyBorder="1" applyAlignment="1">
      <alignment vertical="top"/>
    </xf>
    <xf numFmtId="0" fontId="33" fillId="13" borderId="18" xfId="0" applyFont="1" applyFill="1" applyBorder="1" applyAlignment="1">
      <alignment vertical="top"/>
    </xf>
    <xf numFmtId="0" fontId="33" fillId="0" borderId="7" xfId="0" applyFont="1" applyBorder="1" applyAlignment="1">
      <alignment vertical="top"/>
    </xf>
    <xf numFmtId="0" fontId="33" fillId="0" borderId="7" xfId="0" applyFont="1" applyFill="1" applyBorder="1" applyAlignment="1">
      <alignment vertical="top"/>
    </xf>
    <xf numFmtId="0" fontId="33" fillId="0" borderId="8" xfId="0" applyFont="1" applyFill="1" applyBorder="1" applyAlignment="1">
      <alignment vertical="top"/>
    </xf>
    <xf numFmtId="0" fontId="33" fillId="13" borderId="25" xfId="0" applyFont="1" applyFill="1" applyBorder="1" applyAlignment="1">
      <alignment vertical="top"/>
    </xf>
    <xf numFmtId="0" fontId="33" fillId="13" borderId="27" xfId="0" applyFont="1" applyFill="1" applyBorder="1" applyAlignment="1">
      <alignment vertical="top"/>
    </xf>
    <xf numFmtId="0" fontId="33" fillId="13" borderId="2" xfId="0" applyFont="1" applyFill="1" applyBorder="1" applyAlignment="1">
      <alignment vertical="top"/>
    </xf>
    <xf numFmtId="0" fontId="33" fillId="0" borderId="17" xfId="0" applyFont="1" applyBorder="1" applyAlignment="1">
      <alignment vertical="top"/>
    </xf>
    <xf numFmtId="0" fontId="33" fillId="0" borderId="17" xfId="0" applyFont="1" applyFill="1" applyBorder="1" applyAlignment="1">
      <alignment vertical="top"/>
    </xf>
    <xf numFmtId="0" fontId="33" fillId="0" borderId="49" xfId="0" applyFont="1" applyFill="1" applyBorder="1" applyAlignment="1">
      <alignment vertical="top"/>
    </xf>
    <xf numFmtId="0" fontId="33" fillId="0" borderId="11" xfId="0" applyFont="1" applyBorder="1" applyAlignment="1">
      <alignment vertical="top"/>
    </xf>
    <xf numFmtId="0" fontId="33" fillId="0" borderId="11" xfId="0" applyFont="1" applyFill="1" applyBorder="1" applyAlignment="1">
      <alignment vertical="top"/>
    </xf>
    <xf numFmtId="0" fontId="33" fillId="0" borderId="12" xfId="0" applyFont="1" applyFill="1" applyBorder="1" applyAlignment="1">
      <alignment vertical="top"/>
    </xf>
    <xf numFmtId="0" fontId="33" fillId="0" borderId="0" xfId="0" applyFont="1" applyAlignment="1">
      <alignment vertical="top"/>
    </xf>
    <xf numFmtId="41" fontId="43" fillId="0" borderId="0" xfId="0" applyNumberFormat="1" applyFont="1" applyAlignment="1">
      <alignment vertical="top"/>
    </xf>
    <xf numFmtId="0" fontId="33" fillId="23" borderId="0" xfId="0" applyFont="1" applyFill="1" applyAlignment="1">
      <alignment vertical="top"/>
    </xf>
    <xf numFmtId="41" fontId="43" fillId="23" borderId="0" xfId="1" applyFont="1" applyFill="1" applyAlignment="1">
      <alignment vertical="top"/>
    </xf>
    <xf numFmtId="165" fontId="33" fillId="2" borderId="2" xfId="1" applyNumberFormat="1" applyFont="1" applyFill="1" applyBorder="1" applyAlignment="1">
      <alignment horizontal="center" vertical="top"/>
    </xf>
    <xf numFmtId="164" fontId="33" fillId="2" borderId="2" xfId="0" applyNumberFormat="1" applyFont="1" applyFill="1" applyBorder="1" applyAlignment="1">
      <alignment horizontal="center" vertical="top"/>
    </xf>
    <xf numFmtId="41" fontId="44" fillId="2" borderId="2" xfId="1" applyFont="1" applyFill="1" applyBorder="1" applyAlignment="1">
      <alignment horizontal="center" vertical="top"/>
    </xf>
    <xf numFmtId="41" fontId="33" fillId="0" borderId="6" xfId="1" applyFont="1" applyFill="1" applyBorder="1" applyAlignment="1">
      <alignment vertical="top"/>
    </xf>
    <xf numFmtId="164" fontId="33" fillId="0" borderId="6" xfId="0" applyNumberFormat="1" applyFont="1" applyFill="1" applyBorder="1" applyAlignment="1">
      <alignment horizontal="center" vertical="top"/>
    </xf>
    <xf numFmtId="165" fontId="33" fillId="0" borderId="5" xfId="1" applyNumberFormat="1" applyFont="1" applyBorder="1" applyAlignment="1">
      <alignment vertical="top"/>
    </xf>
    <xf numFmtId="165" fontId="33" fillId="0" borderId="0" xfId="0" applyNumberFormat="1" applyFont="1" applyAlignment="1">
      <alignment vertical="top"/>
    </xf>
    <xf numFmtId="41" fontId="33" fillId="0" borderId="8" xfId="1" applyFont="1" applyFill="1" applyBorder="1" applyAlignment="1">
      <alignment vertical="top"/>
    </xf>
    <xf numFmtId="164" fontId="33" fillId="0" borderId="8" xfId="0" applyNumberFormat="1" applyFont="1" applyFill="1" applyBorder="1" applyAlignment="1">
      <alignment horizontal="center" vertical="top"/>
    </xf>
    <xf numFmtId="165" fontId="33" fillId="0" borderId="7" xfId="1" applyNumberFormat="1" applyFont="1" applyBorder="1" applyAlignment="1">
      <alignment vertical="top"/>
    </xf>
    <xf numFmtId="41" fontId="33" fillId="0" borderId="49" xfId="1" applyFont="1" applyFill="1" applyBorder="1" applyAlignment="1">
      <alignment vertical="top"/>
    </xf>
    <xf numFmtId="164" fontId="33" fillId="0" borderId="49" xfId="0" applyNumberFormat="1" applyFont="1" applyFill="1" applyBorder="1" applyAlignment="1">
      <alignment horizontal="center" vertical="top"/>
    </xf>
    <xf numFmtId="165" fontId="33" fillId="0" borderId="17" xfId="1" applyNumberFormat="1" applyFont="1" applyBorder="1" applyAlignment="1">
      <alignment vertical="top"/>
    </xf>
    <xf numFmtId="41" fontId="33" fillId="0" borderId="12" xfId="1" applyFont="1" applyFill="1" applyBorder="1" applyAlignment="1">
      <alignment vertical="top"/>
    </xf>
    <xf numFmtId="164" fontId="33" fillId="0" borderId="12" xfId="0" applyNumberFormat="1" applyFont="1" applyFill="1" applyBorder="1" applyAlignment="1">
      <alignment horizontal="center" vertical="top"/>
    </xf>
    <xf numFmtId="165" fontId="33" fillId="0" borderId="11" xfId="1" applyNumberFormat="1" applyFont="1" applyBorder="1" applyAlignment="1">
      <alignment vertical="top"/>
    </xf>
    <xf numFmtId="0" fontId="33" fillId="0" borderId="0" xfId="0" applyFont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0" fontId="33" fillId="24" borderId="0" xfId="0" applyFont="1" applyFill="1" applyAlignment="1">
      <alignment vertical="top"/>
    </xf>
    <xf numFmtId="41" fontId="33" fillId="24" borderId="0" xfId="1" applyFont="1" applyFill="1" applyAlignment="1">
      <alignment vertical="top"/>
    </xf>
    <xf numFmtId="0" fontId="33" fillId="20" borderId="0" xfId="0" applyFont="1" applyFill="1" applyAlignment="1">
      <alignment vertical="top"/>
    </xf>
    <xf numFmtId="41" fontId="33" fillId="20" borderId="0" xfId="1" applyFont="1" applyFill="1" applyAlignment="1">
      <alignment vertical="top"/>
    </xf>
    <xf numFmtId="0" fontId="39" fillId="0" borderId="50" xfId="0" applyFont="1" applyFill="1" applyBorder="1" applyAlignment="1">
      <alignment horizontal="center" vertical="top" wrapText="1"/>
    </xf>
    <xf numFmtId="0" fontId="39" fillId="21" borderId="26" xfId="0" applyFont="1" applyFill="1" applyBorder="1" applyAlignment="1">
      <alignment vertical="top" wrapText="1"/>
    </xf>
    <xf numFmtId="0" fontId="33" fillId="0" borderId="26" xfId="0" applyFont="1" applyFill="1" applyBorder="1" applyAlignment="1">
      <alignment vertical="top"/>
    </xf>
    <xf numFmtId="0" fontId="32" fillId="0" borderId="26" xfId="0" applyFont="1" applyFill="1" applyBorder="1" applyAlignment="1">
      <alignment horizontal="center" vertical="top"/>
    </xf>
    <xf numFmtId="0" fontId="33" fillId="19" borderId="41" xfId="0" applyFont="1" applyFill="1" applyBorder="1" applyAlignment="1">
      <alignment vertical="top"/>
    </xf>
    <xf numFmtId="0" fontId="33" fillId="21" borderId="2" xfId="0" applyFont="1" applyFill="1" applyBorder="1" applyAlignment="1">
      <alignment vertical="top"/>
    </xf>
    <xf numFmtId="0" fontId="41" fillId="0" borderId="51" xfId="0" applyFont="1" applyBorder="1" applyAlignment="1">
      <alignment horizontal="center" vertical="top"/>
    </xf>
    <xf numFmtId="0" fontId="41" fillId="0" borderId="22" xfId="0" applyFont="1" applyFill="1" applyBorder="1" applyAlignment="1">
      <alignment horizontal="center" vertical="top"/>
    </xf>
    <xf numFmtId="0" fontId="32" fillId="20" borderId="41" xfId="0" applyFont="1" applyFill="1" applyBorder="1" applyAlignment="1">
      <alignment vertical="top"/>
    </xf>
    <xf numFmtId="0" fontId="39" fillId="0" borderId="52" xfId="0" applyFont="1" applyFill="1" applyBorder="1" applyAlignment="1">
      <alignment horizontal="center" vertical="top" wrapText="1"/>
    </xf>
    <xf numFmtId="0" fontId="39" fillId="21" borderId="27" xfId="0" applyFont="1" applyFill="1" applyBorder="1" applyAlignment="1">
      <alignment vertical="top" wrapText="1"/>
    </xf>
    <xf numFmtId="0" fontId="33" fillId="0" borderId="27" xfId="0" applyFont="1" applyFill="1" applyBorder="1" applyAlignment="1">
      <alignment vertical="top"/>
    </xf>
    <xf numFmtId="0" fontId="32" fillId="0" borderId="27" xfId="0" applyFont="1" applyFill="1" applyBorder="1" applyAlignment="1">
      <alignment horizontal="center" vertical="top"/>
    </xf>
    <xf numFmtId="0" fontId="39" fillId="19" borderId="52" xfId="0" applyFont="1" applyFill="1" applyBorder="1" applyAlignment="1">
      <alignment horizontal="center" vertical="top" wrapText="1"/>
    </xf>
    <xf numFmtId="0" fontId="39" fillId="19" borderId="27" xfId="0" applyFont="1" applyFill="1" applyBorder="1" applyAlignment="1">
      <alignment vertical="top" wrapText="1"/>
    </xf>
    <xf numFmtId="0" fontId="32" fillId="19" borderId="41" xfId="0" applyFont="1" applyFill="1" applyBorder="1" applyAlignment="1">
      <alignment vertical="top"/>
    </xf>
    <xf numFmtId="0" fontId="33" fillId="21" borderId="27" xfId="0" applyFont="1" applyFill="1" applyBorder="1" applyAlignment="1">
      <alignment vertical="top"/>
    </xf>
    <xf numFmtId="0" fontId="32" fillId="22" borderId="27" xfId="0" applyFont="1" applyFill="1" applyBorder="1" applyAlignment="1">
      <alignment horizontal="center" vertical="top"/>
    </xf>
    <xf numFmtId="0" fontId="39" fillId="20" borderId="52" xfId="0" applyFont="1" applyFill="1" applyBorder="1" applyAlignment="1">
      <alignment horizontal="center" vertical="top" wrapText="1"/>
    </xf>
    <xf numFmtId="0" fontId="33" fillId="20" borderId="27" xfId="0" applyFont="1" applyFill="1" applyBorder="1" applyAlignment="1">
      <alignment vertical="top"/>
    </xf>
    <xf numFmtId="0" fontId="32" fillId="21" borderId="2" xfId="0" applyFont="1" applyFill="1" applyBorder="1" applyAlignment="1">
      <alignment vertical="top"/>
    </xf>
    <xf numFmtId="0" fontId="39" fillId="25" borderId="46" xfId="0" applyFont="1" applyFill="1" applyBorder="1" applyAlignment="1">
      <alignment horizontal="center" vertical="top" wrapText="1"/>
    </xf>
    <xf numFmtId="0" fontId="33" fillId="25" borderId="47" xfId="0" applyFont="1" applyFill="1" applyBorder="1" applyAlignment="1">
      <alignment vertical="top"/>
    </xf>
    <xf numFmtId="0" fontId="32" fillId="20" borderId="47" xfId="0" applyFont="1" applyFill="1" applyBorder="1" applyAlignment="1">
      <alignment vertical="top"/>
    </xf>
    <xf numFmtId="0" fontId="41" fillId="0" borderId="47" xfId="0" applyFont="1" applyFill="1" applyBorder="1" applyAlignment="1">
      <alignment horizontal="center" vertical="top"/>
    </xf>
    <xf numFmtId="0" fontId="33" fillId="0" borderId="42" xfId="0" applyFont="1" applyFill="1" applyBorder="1" applyAlignment="1">
      <alignment horizontal="center" vertical="top"/>
    </xf>
    <xf numFmtId="0" fontId="32" fillId="21" borderId="18" xfId="0" applyFont="1" applyFill="1" applyBorder="1" applyAlignment="1">
      <alignment vertical="top"/>
    </xf>
    <xf numFmtId="0" fontId="33" fillId="0" borderId="43" xfId="0" applyFont="1" applyFill="1" applyBorder="1" applyAlignment="1">
      <alignment horizontal="center" vertical="top"/>
    </xf>
    <xf numFmtId="0" fontId="39" fillId="20" borderId="18" xfId="0" applyFont="1" applyFill="1" applyBorder="1" applyAlignment="1">
      <alignment horizontal="center" vertical="top" wrapText="1"/>
    </xf>
    <xf numFmtId="0" fontId="33" fillId="20" borderId="18" xfId="0" applyFont="1" applyFill="1" applyBorder="1" applyAlignment="1">
      <alignment vertical="top"/>
    </xf>
    <xf numFmtId="0" fontId="32" fillId="22" borderId="18" xfId="0" applyFont="1" applyFill="1" applyBorder="1" applyAlignment="1">
      <alignment horizontal="center" vertical="top"/>
    </xf>
    <xf numFmtId="0" fontId="33" fillId="0" borderId="47" xfId="0" applyFont="1" applyFill="1" applyBorder="1" applyAlignment="1">
      <alignment vertical="top"/>
    </xf>
    <xf numFmtId="0" fontId="33" fillId="0" borderId="47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33" fillId="0" borderId="22" xfId="0" applyFont="1" applyFill="1" applyBorder="1" applyAlignment="1">
      <alignment vertical="top"/>
    </xf>
    <xf numFmtId="0" fontId="33" fillId="0" borderId="15" xfId="0" applyFont="1" applyBorder="1" applyAlignment="1">
      <alignment vertical="top"/>
    </xf>
    <xf numFmtId="0" fontId="33" fillId="0" borderId="15" xfId="0" applyFont="1" applyFill="1" applyBorder="1" applyAlignment="1">
      <alignment vertical="top"/>
    </xf>
    <xf numFmtId="0" fontId="33" fillId="0" borderId="16" xfId="0" applyFont="1" applyFill="1" applyBorder="1" applyAlignment="1">
      <alignment vertical="top"/>
    </xf>
    <xf numFmtId="0" fontId="33" fillId="13" borderId="47" xfId="0" applyFont="1" applyFill="1" applyBorder="1" applyAlignment="1">
      <alignment vertical="top"/>
    </xf>
    <xf numFmtId="0" fontId="33" fillId="0" borderId="53" xfId="0" applyFont="1" applyFill="1" applyBorder="1" applyAlignment="1">
      <alignment vertical="top"/>
    </xf>
    <xf numFmtId="0" fontId="0" fillId="0" borderId="54" xfId="0" applyBorder="1" applyAlignment="1">
      <alignment vertical="top"/>
    </xf>
    <xf numFmtId="165" fontId="33" fillId="0" borderId="8" xfId="1" applyNumberFormat="1" applyFont="1" applyBorder="1" applyAlignment="1">
      <alignment vertical="top"/>
    </xf>
    <xf numFmtId="41" fontId="33" fillId="0" borderId="16" xfId="1" applyFont="1" applyFill="1" applyBorder="1" applyAlignment="1">
      <alignment vertical="top"/>
    </xf>
    <xf numFmtId="164" fontId="33" fillId="0" borderId="16" xfId="0" applyNumberFormat="1" applyFont="1" applyFill="1" applyBorder="1" applyAlignment="1">
      <alignment horizontal="center" vertical="top"/>
    </xf>
    <xf numFmtId="165" fontId="33" fillId="0" borderId="15" xfId="1" applyNumberFormat="1" applyFont="1" applyBorder="1" applyAlignment="1">
      <alignment vertical="top"/>
    </xf>
    <xf numFmtId="41" fontId="33" fillId="0" borderId="53" xfId="1" applyFont="1" applyFill="1" applyBorder="1" applyAlignment="1">
      <alignment vertical="top"/>
    </xf>
    <xf numFmtId="164" fontId="33" fillId="0" borderId="53" xfId="0" applyNumberFormat="1" applyFont="1" applyFill="1" applyBorder="1" applyAlignment="1">
      <alignment horizontal="center" vertical="top"/>
    </xf>
    <xf numFmtId="165" fontId="33" fillId="0" borderId="53" xfId="1" applyNumberFormat="1" applyFont="1" applyBorder="1" applyAlignment="1">
      <alignment vertical="top"/>
    </xf>
    <xf numFmtId="0" fontId="33" fillId="21" borderId="44" xfId="0" applyFont="1" applyFill="1" applyBorder="1" applyAlignment="1">
      <alignment vertical="top"/>
    </xf>
    <xf numFmtId="0" fontId="33" fillId="19" borderId="41" xfId="0" applyFont="1" applyFill="1" applyBorder="1" applyAlignment="1">
      <alignment horizontal="left" vertical="top"/>
    </xf>
    <xf numFmtId="0" fontId="41" fillId="0" borderId="32" xfId="0" applyFont="1" applyFill="1" applyBorder="1" applyAlignment="1">
      <alignment horizontal="center" vertical="top"/>
    </xf>
    <xf numFmtId="0" fontId="33" fillId="20" borderId="22" xfId="0" applyFont="1" applyFill="1" applyBorder="1" applyAlignment="1">
      <alignment vertical="top"/>
    </xf>
    <xf numFmtId="0" fontId="32" fillId="22" borderId="22" xfId="0" applyFont="1" applyFill="1" applyBorder="1" applyAlignment="1">
      <alignment horizontal="center" vertical="top"/>
    </xf>
    <xf numFmtId="0" fontId="33" fillId="0" borderId="18" xfId="0" applyFont="1" applyBorder="1" applyAlignment="1">
      <alignment vertical="top"/>
    </xf>
    <xf numFmtId="0" fontId="32" fillId="0" borderId="25" xfId="0" applyFont="1" applyBorder="1" applyAlignment="1">
      <alignment vertical="top"/>
    </xf>
    <xf numFmtId="0" fontId="33" fillId="21" borderId="25" xfId="0" applyFont="1" applyFill="1" applyBorder="1" applyAlignment="1">
      <alignment vertical="top"/>
    </xf>
    <xf numFmtId="0" fontId="41" fillId="0" borderId="55" xfId="0" applyFont="1" applyFill="1" applyBorder="1" applyAlignment="1">
      <alignment horizontal="center" vertical="top"/>
    </xf>
    <xf numFmtId="0" fontId="33" fillId="0" borderId="2" xfId="0" applyFont="1" applyBorder="1" applyAlignment="1">
      <alignment vertical="top"/>
    </xf>
    <xf numFmtId="0" fontId="32" fillId="0" borderId="2" xfId="0" applyFont="1" applyBorder="1" applyAlignment="1">
      <alignment vertical="top"/>
    </xf>
    <xf numFmtId="0" fontId="41" fillId="0" borderId="56" xfId="0" applyFont="1" applyFill="1" applyBorder="1" applyAlignment="1">
      <alignment horizontal="center" vertical="top"/>
    </xf>
    <xf numFmtId="0" fontId="39" fillId="20" borderId="18" xfId="0" applyFont="1" applyFill="1" applyBorder="1" applyAlignment="1">
      <alignment vertical="top" wrapText="1"/>
    </xf>
    <xf numFmtId="0" fontId="41" fillId="0" borderId="2" xfId="0" applyFont="1" applyBorder="1" applyAlignment="1">
      <alignment horizontal="center" vertical="top"/>
    </xf>
    <xf numFmtId="0" fontId="39" fillId="0" borderId="18" xfId="0" applyFont="1" applyFill="1" applyBorder="1" applyAlignment="1">
      <alignment vertical="top" wrapText="1"/>
    </xf>
    <xf numFmtId="0" fontId="38" fillId="0" borderId="18" xfId="0" applyFont="1" applyFill="1" applyBorder="1" applyAlignment="1">
      <alignment vertical="top" wrapText="1"/>
    </xf>
    <xf numFmtId="0" fontId="33" fillId="19" borderId="41" xfId="0" applyFont="1" applyFill="1" applyBorder="1" applyAlignment="1">
      <alignment horizontal="left" vertical="top" wrapText="1"/>
    </xf>
    <xf numFmtId="0" fontId="33" fillId="21" borderId="25" xfId="0" applyFont="1" applyFill="1" applyBorder="1" applyAlignment="1">
      <alignment horizontal="left" vertical="top" wrapText="1"/>
    </xf>
    <xf numFmtId="0" fontId="38" fillId="20" borderId="27" xfId="0" applyFont="1" applyFill="1" applyBorder="1" applyAlignment="1">
      <alignment vertical="top" wrapText="1"/>
    </xf>
    <xf numFmtId="0" fontId="39" fillId="0" borderId="57" xfId="0" applyFont="1" applyFill="1" applyBorder="1" applyAlignment="1">
      <alignment horizontal="center" vertical="top" wrapText="1"/>
    </xf>
    <xf numFmtId="0" fontId="39" fillId="0" borderId="58" xfId="0" applyFont="1" applyFill="1" applyBorder="1" applyAlignment="1">
      <alignment vertical="top" wrapText="1"/>
    </xf>
    <xf numFmtId="0" fontId="38" fillId="0" borderId="58" xfId="0" applyFont="1" applyFill="1" applyBorder="1" applyAlignment="1">
      <alignment vertical="top" wrapText="1"/>
    </xf>
    <xf numFmtId="0" fontId="33" fillId="0" borderId="58" xfId="0" applyFont="1" applyFill="1" applyBorder="1" applyAlignment="1">
      <alignment vertical="top"/>
    </xf>
    <xf numFmtId="0" fontId="32" fillId="0" borderId="58" xfId="0" applyFont="1" applyFill="1" applyBorder="1" applyAlignment="1">
      <alignment horizontal="center" vertical="top"/>
    </xf>
    <xf numFmtId="0" fontId="38" fillId="19" borderId="27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44" xfId="0" applyBorder="1" applyAlignment="1">
      <alignment vertical="top"/>
    </xf>
    <xf numFmtId="0" fontId="33" fillId="0" borderId="24" xfId="0" applyFont="1" applyFill="1" applyBorder="1" applyAlignment="1">
      <alignment vertical="top"/>
    </xf>
    <xf numFmtId="0" fontId="0" fillId="0" borderId="32" xfId="0" applyBorder="1" applyAlignment="1">
      <alignment vertical="top"/>
    </xf>
    <xf numFmtId="165" fontId="33" fillId="0" borderId="6" xfId="1" applyNumberFormat="1" applyFont="1" applyBorder="1" applyAlignment="1">
      <alignment vertical="top"/>
    </xf>
    <xf numFmtId="165" fontId="33" fillId="0" borderId="49" xfId="1" applyNumberFormat="1" applyFont="1" applyBorder="1" applyAlignment="1">
      <alignment vertical="top"/>
    </xf>
    <xf numFmtId="41" fontId="33" fillId="0" borderId="24" xfId="1" applyFont="1" applyFill="1" applyBorder="1" applyAlignment="1">
      <alignment vertical="top"/>
    </xf>
    <xf numFmtId="164" fontId="33" fillId="0" borderId="24" xfId="0" applyNumberFormat="1" applyFont="1" applyFill="1" applyBorder="1" applyAlignment="1">
      <alignment horizontal="center" vertical="top"/>
    </xf>
    <xf numFmtId="165" fontId="33" fillId="0" borderId="22" xfId="1" applyNumberFormat="1" applyFont="1" applyBorder="1" applyAlignment="1">
      <alignment vertical="top"/>
    </xf>
    <xf numFmtId="0" fontId="39" fillId="10" borderId="52" xfId="0" applyFont="1" applyFill="1" applyBorder="1" applyAlignment="1">
      <alignment horizontal="center" vertical="top" wrapText="1"/>
    </xf>
    <xf numFmtId="0" fontId="39" fillId="10" borderId="28" xfId="0" applyFont="1" applyFill="1" applyBorder="1" applyAlignment="1">
      <alignment horizontal="center" vertical="top" wrapText="1"/>
    </xf>
    <xf numFmtId="0" fontId="39" fillId="10" borderId="57" xfId="0" applyFont="1" applyFill="1" applyBorder="1" applyAlignment="1">
      <alignment horizontal="center" vertical="top" wrapText="1"/>
    </xf>
    <xf numFmtId="0" fontId="39" fillId="10" borderId="59" xfId="0" applyFont="1" applyFill="1" applyBorder="1" applyAlignment="1">
      <alignment horizontal="center" vertical="top" wrapText="1"/>
    </xf>
    <xf numFmtId="0" fontId="32" fillId="0" borderId="27" xfId="0" applyFont="1" applyFill="1" applyBorder="1" applyAlignment="1">
      <alignment vertical="top"/>
    </xf>
    <xf numFmtId="0" fontId="41" fillId="0" borderId="27" xfId="0" applyFont="1" applyFill="1" applyBorder="1" applyAlignment="1">
      <alignment horizontal="center" vertical="top"/>
    </xf>
    <xf numFmtId="0" fontId="32" fillId="0" borderId="2" xfId="0" applyFont="1" applyFill="1" applyBorder="1" applyAlignment="1">
      <alignment vertical="top"/>
    </xf>
    <xf numFmtId="0" fontId="41" fillId="0" borderId="60" xfId="0" applyFont="1" applyFill="1" applyBorder="1" applyAlignment="1">
      <alignment horizontal="center" vertical="top"/>
    </xf>
    <xf numFmtId="0" fontId="33" fillId="21" borderId="58" xfId="0" applyFont="1" applyFill="1" applyBorder="1" applyAlignment="1">
      <alignment vertical="top"/>
    </xf>
    <xf numFmtId="0" fontId="33" fillId="20" borderId="47" xfId="0" applyFont="1" applyFill="1" applyBorder="1" applyAlignment="1">
      <alignment vertical="top"/>
    </xf>
    <xf numFmtId="0" fontId="41" fillId="0" borderId="22" xfId="0" applyFont="1" applyBorder="1" applyAlignment="1">
      <alignment horizontal="center" vertical="top"/>
    </xf>
    <xf numFmtId="0" fontId="41" fillId="0" borderId="61" xfId="0" applyFont="1" applyFill="1" applyBorder="1" applyAlignment="1">
      <alignment horizontal="center" vertical="top"/>
    </xf>
    <xf numFmtId="0" fontId="41" fillId="0" borderId="58" xfId="0" applyFont="1" applyBorder="1" applyAlignment="1">
      <alignment horizontal="center" vertical="top"/>
    </xf>
    <xf numFmtId="0" fontId="39" fillId="0" borderId="27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left" vertical="top"/>
    </xf>
    <xf numFmtId="0" fontId="32" fillId="0" borderId="18" xfId="0" applyFont="1" applyFill="1" applyBorder="1" applyAlignment="1">
      <alignment horizontal="left" vertical="top"/>
    </xf>
    <xf numFmtId="0" fontId="32" fillId="0" borderId="18" xfId="0" applyFont="1" applyFill="1" applyBorder="1" applyAlignment="1">
      <alignment vertical="top"/>
    </xf>
    <xf numFmtId="0" fontId="33" fillId="0" borderId="18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 wrapText="1"/>
    </xf>
    <xf numFmtId="0" fontId="0" fillId="17" borderId="0" xfId="0" applyFill="1" applyAlignment="1">
      <alignment vertical="top"/>
    </xf>
    <xf numFmtId="0" fontId="41" fillId="0" borderId="18" xfId="0" applyFont="1" applyBorder="1" applyAlignment="1">
      <alignment horizontal="center" vertical="top"/>
    </xf>
    <xf numFmtId="0" fontId="33" fillId="0" borderId="26" xfId="0" applyFont="1" applyBorder="1" applyAlignment="1">
      <alignment vertical="top"/>
    </xf>
    <xf numFmtId="0" fontId="33" fillId="0" borderId="58" xfId="0" applyFont="1" applyBorder="1" applyAlignment="1">
      <alignment vertical="top"/>
    </xf>
    <xf numFmtId="0" fontId="33" fillId="13" borderId="58" xfId="0" applyFont="1" applyFill="1" applyBorder="1" applyAlignment="1">
      <alignment vertical="top"/>
    </xf>
    <xf numFmtId="0" fontId="33" fillId="0" borderId="6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3" fillId="0" borderId="2" xfId="0" applyFont="1" applyFill="1" applyBorder="1" applyAlignment="1">
      <alignment horizontal="center" vertical="top"/>
    </xf>
    <xf numFmtId="41" fontId="33" fillId="0" borderId="62" xfId="1" applyFont="1" applyFill="1" applyBorder="1" applyAlignment="1">
      <alignment vertical="top"/>
    </xf>
    <xf numFmtId="164" fontId="33" fillId="0" borderId="62" xfId="0" applyNumberFormat="1" applyFont="1" applyFill="1" applyBorder="1" applyAlignment="1">
      <alignment horizontal="center" vertical="top"/>
    </xf>
    <xf numFmtId="41" fontId="33" fillId="0" borderId="19" xfId="1" applyFont="1" applyFill="1" applyBorder="1" applyAlignment="1">
      <alignment vertical="top"/>
    </xf>
    <xf numFmtId="0" fontId="33" fillId="0" borderId="19" xfId="0" applyFont="1" applyFill="1" applyBorder="1" applyAlignment="1">
      <alignment horizontal="center" vertical="top"/>
    </xf>
    <xf numFmtId="0" fontId="33" fillId="0" borderId="19" xfId="0" applyFont="1" applyFill="1" applyBorder="1" applyAlignment="1">
      <alignment vertical="top"/>
    </xf>
    <xf numFmtId="0" fontId="33" fillId="0" borderId="63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32" fillId="21" borderId="58" xfId="0" applyFont="1" applyFill="1" applyBorder="1" applyAlignment="1">
      <alignment vertical="top"/>
    </xf>
    <xf numFmtId="0" fontId="33" fillId="0" borderId="64" xfId="0" applyFont="1" applyFill="1" applyBorder="1" applyAlignment="1">
      <alignment horizontal="center" vertical="top"/>
    </xf>
    <xf numFmtId="0" fontId="41" fillId="0" borderId="44" xfId="0" applyFont="1" applyFill="1" applyBorder="1" applyAlignment="1">
      <alignment horizontal="center" vertical="top"/>
    </xf>
    <xf numFmtId="0" fontId="41" fillId="0" borderId="51" xfId="0" applyFont="1" applyFill="1" applyBorder="1" applyAlignment="1">
      <alignment horizontal="center" vertical="top"/>
    </xf>
    <xf numFmtId="0" fontId="33" fillId="20" borderId="41" xfId="0" applyFont="1" applyFill="1" applyBorder="1" applyAlignment="1">
      <alignment horizontal="left" vertical="top"/>
    </xf>
    <xf numFmtId="0" fontId="32" fillId="20" borderId="41" xfId="0" applyFont="1" applyFill="1" applyBorder="1" applyAlignment="1">
      <alignment horizontal="left" vertical="top"/>
    </xf>
    <xf numFmtId="0" fontId="33" fillId="21" borderId="2" xfId="0" applyFont="1" applyFill="1" applyBorder="1" applyAlignment="1">
      <alignment horizontal="left" vertical="top"/>
    </xf>
    <xf numFmtId="0" fontId="39" fillId="20" borderId="27" xfId="0" applyFont="1" applyFill="1" applyBorder="1" applyAlignment="1">
      <alignment horizontal="center" vertical="top" wrapText="1"/>
    </xf>
    <xf numFmtId="0" fontId="39" fillId="20" borderId="27" xfId="0" applyFont="1" applyFill="1" applyBorder="1" applyAlignment="1">
      <alignment vertical="top" wrapText="1"/>
    </xf>
    <xf numFmtId="0" fontId="41" fillId="0" borderId="27" xfId="0" applyFont="1" applyBorder="1" applyAlignment="1">
      <alignment horizontal="center" vertical="top"/>
    </xf>
    <xf numFmtId="0" fontId="41" fillId="0" borderId="41" xfId="0" applyFont="1" applyBorder="1" applyAlignment="1">
      <alignment horizontal="center" vertical="top"/>
    </xf>
    <xf numFmtId="0" fontId="41" fillId="0" borderId="18" xfId="0" applyFont="1" applyFill="1" applyBorder="1" applyAlignment="1">
      <alignment horizontal="center" vertical="top"/>
    </xf>
    <xf numFmtId="0" fontId="39" fillId="0" borderId="26" xfId="0" applyFont="1" applyFill="1" applyBorder="1" applyAlignment="1">
      <alignment horizontal="center" vertical="top" wrapText="1"/>
    </xf>
    <xf numFmtId="0" fontId="33" fillId="0" borderId="26" xfId="0" applyFont="1" applyFill="1" applyBorder="1" applyAlignment="1">
      <alignment horizontal="left" vertical="top" wrapText="1"/>
    </xf>
    <xf numFmtId="0" fontId="33" fillId="21" borderId="26" xfId="0" applyFont="1" applyFill="1" applyBorder="1" applyAlignment="1">
      <alignment vertical="top"/>
    </xf>
    <xf numFmtId="0" fontId="34" fillId="0" borderId="18" xfId="0" applyFont="1" applyFill="1" applyBorder="1" applyAlignment="1">
      <alignment vertical="top" wrapText="1"/>
    </xf>
    <xf numFmtId="0" fontId="33" fillId="0" borderId="65" xfId="0" applyFont="1" applyFill="1" applyBorder="1" applyAlignment="1">
      <alignment vertical="top"/>
    </xf>
    <xf numFmtId="0" fontId="33" fillId="0" borderId="41" xfId="0" applyFont="1" applyBorder="1" applyAlignment="1">
      <alignment vertical="top"/>
    </xf>
    <xf numFmtId="0" fontId="33" fillId="0" borderId="66" xfId="0" applyFont="1" applyFill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66" xfId="0" applyFont="1" applyFill="1" applyBorder="1" applyAlignment="1">
      <alignment horizontal="center" vertical="top"/>
    </xf>
    <xf numFmtId="41" fontId="33" fillId="0" borderId="66" xfId="1" applyFont="1" applyFill="1" applyBorder="1" applyAlignment="1">
      <alignment vertical="top"/>
    </xf>
    <xf numFmtId="41" fontId="33" fillId="0" borderId="65" xfId="1" applyFont="1" applyFill="1" applyBorder="1" applyAlignment="1">
      <alignment vertical="top"/>
    </xf>
    <xf numFmtId="0" fontId="33" fillId="0" borderId="65" xfId="0" applyFont="1" applyFill="1" applyBorder="1" applyAlignment="1">
      <alignment horizontal="center" vertical="top"/>
    </xf>
    <xf numFmtId="0" fontId="33" fillId="0" borderId="53" xfId="0" applyFont="1" applyFill="1" applyBorder="1" applyAlignment="1">
      <alignment horizontal="center" vertical="top"/>
    </xf>
    <xf numFmtId="41" fontId="33" fillId="0" borderId="27" xfId="1" applyFont="1" applyFill="1" applyBorder="1" applyAlignment="1">
      <alignment vertical="top"/>
    </xf>
    <xf numFmtId="0" fontId="33" fillId="0" borderId="27" xfId="0" applyFont="1" applyFill="1" applyBorder="1" applyAlignment="1">
      <alignment horizontal="center" vertical="top"/>
    </xf>
    <xf numFmtId="41" fontId="33" fillId="0" borderId="18" xfId="1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8" fillId="0" borderId="0" xfId="0" applyFont="1" applyAlignment="1">
      <alignment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48" fillId="0" borderId="0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49" fillId="0" borderId="1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/>
    </xf>
    <xf numFmtId="0" fontId="28" fillId="2" borderId="2" xfId="0" applyFont="1" applyFill="1" applyBorder="1" applyAlignment="1">
      <alignment horizontal="center" vertical="top"/>
    </xf>
    <xf numFmtId="0" fontId="45" fillId="0" borderId="1" xfId="0" applyFont="1" applyFill="1" applyBorder="1" applyAlignment="1">
      <alignment vertical="top"/>
    </xf>
    <xf numFmtId="0" fontId="33" fillId="0" borderId="5" xfId="0" applyFont="1" applyBorder="1" applyAlignment="1">
      <alignment vertical="top" wrapText="1"/>
    </xf>
    <xf numFmtId="0" fontId="33" fillId="0" borderId="5" xfId="0" applyFont="1" applyBorder="1" applyAlignment="1">
      <alignment horizontal="center" vertical="top"/>
    </xf>
    <xf numFmtId="0" fontId="33" fillId="3" borderId="5" xfId="0" applyFont="1" applyFill="1" applyBorder="1" applyAlignment="1">
      <alignment vertical="top" wrapText="1"/>
    </xf>
    <xf numFmtId="0" fontId="33" fillId="0" borderId="67" xfId="0" applyFont="1" applyBorder="1" applyAlignment="1">
      <alignment vertical="top" wrapText="1"/>
    </xf>
    <xf numFmtId="0" fontId="33" fillId="0" borderId="7" xfId="0" applyFont="1" applyBorder="1" applyAlignment="1">
      <alignment vertical="top" wrapText="1"/>
    </xf>
    <xf numFmtId="0" fontId="33" fillId="0" borderId="7" xfId="0" applyFont="1" applyBorder="1" applyAlignment="1">
      <alignment horizontal="center" vertical="top"/>
    </xf>
    <xf numFmtId="0" fontId="33" fillId="3" borderId="7" xfId="0" applyFont="1" applyFill="1" applyBorder="1" applyAlignment="1">
      <alignment vertical="top" wrapText="1"/>
    </xf>
    <xf numFmtId="0" fontId="33" fillId="0" borderId="68" xfId="0" applyFont="1" applyBorder="1" applyAlignment="1">
      <alignment vertical="top" wrapText="1"/>
    </xf>
    <xf numFmtId="0" fontId="33" fillId="0" borderId="9" xfId="0" applyFont="1" applyBorder="1" applyAlignment="1">
      <alignment vertical="top" wrapText="1"/>
    </xf>
    <xf numFmtId="0" fontId="33" fillId="0" borderId="9" xfId="0" applyFont="1" applyBorder="1" applyAlignment="1">
      <alignment vertical="top"/>
    </xf>
    <xf numFmtId="0" fontId="33" fillId="0" borderId="9" xfId="0" applyFont="1" applyBorder="1" applyAlignment="1">
      <alignment horizontal="center" vertical="top"/>
    </xf>
    <xf numFmtId="0" fontId="33" fillId="0" borderId="9" xfId="0" applyFont="1" applyFill="1" applyBorder="1" applyAlignment="1">
      <alignment vertical="top" wrapText="1"/>
    </xf>
    <xf numFmtId="0" fontId="33" fillId="0" borderId="69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33" fillId="0" borderId="7" xfId="0" applyFont="1" applyFill="1" applyBorder="1" applyAlignment="1">
      <alignment vertical="top" wrapText="1"/>
    </xf>
    <xf numFmtId="0" fontId="33" fillId="25" borderId="68" xfId="0" applyFont="1" applyFill="1" applyBorder="1" applyAlignment="1">
      <alignment vertical="top" wrapText="1"/>
    </xf>
    <xf numFmtId="0" fontId="33" fillId="0" borderId="5" xfId="0" applyFont="1" applyFill="1" applyBorder="1" applyAlignment="1">
      <alignment vertical="top" wrapText="1"/>
    </xf>
    <xf numFmtId="0" fontId="33" fillId="25" borderId="67" xfId="0" applyFont="1" applyFill="1" applyBorder="1" applyAlignment="1">
      <alignment vertical="top" wrapText="1"/>
    </xf>
    <xf numFmtId="0" fontId="33" fillId="25" borderId="7" xfId="0" applyFont="1" applyFill="1" applyBorder="1" applyAlignment="1">
      <alignment vertical="top" wrapText="1"/>
    </xf>
    <xf numFmtId="0" fontId="33" fillId="25" borderId="5" xfId="0" applyFont="1" applyFill="1" applyBorder="1" applyAlignment="1">
      <alignment vertical="top" wrapText="1"/>
    </xf>
    <xf numFmtId="0" fontId="0" fillId="25" borderId="0" xfId="0" applyFill="1" applyAlignment="1">
      <alignment vertical="top"/>
    </xf>
    <xf numFmtId="0" fontId="33" fillId="3" borderId="9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3" fillId="25" borderId="9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3" fillId="25" borderId="69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3" fillId="0" borderId="5" xfId="0" applyFont="1" applyFill="1" applyBorder="1" applyAlignment="1">
      <alignment horizontal="center" vertical="top"/>
    </xf>
    <xf numFmtId="0" fontId="33" fillId="0" borderId="7" xfId="0" applyFont="1" applyFill="1" applyBorder="1" applyAlignment="1">
      <alignment horizontal="center" vertical="top"/>
    </xf>
    <xf numFmtId="0" fontId="33" fillId="0" borderId="9" xfId="0" applyFont="1" applyFill="1" applyBorder="1" applyAlignment="1">
      <alignment vertical="top"/>
    </xf>
    <xf numFmtId="0" fontId="33" fillId="0" borderId="9" xfId="0" applyFont="1" applyFill="1" applyBorder="1" applyAlignment="1">
      <alignment horizontal="center" vertical="top"/>
    </xf>
    <xf numFmtId="0" fontId="33" fillId="0" borderId="68" xfId="0" applyFont="1" applyFill="1" applyBorder="1" applyAlignment="1">
      <alignment vertical="top" wrapText="1"/>
    </xf>
    <xf numFmtId="0" fontId="33" fillId="0" borderId="69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8" fillId="25" borderId="0" xfId="0" applyFont="1" applyFill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49" fillId="0" borderId="0" xfId="0" applyFont="1" applyFill="1" applyBorder="1" applyAlignment="1">
      <alignment horizontal="left" vertical="top"/>
    </xf>
    <xf numFmtId="0" fontId="33" fillId="0" borderId="67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13" borderId="0" xfId="0" applyFill="1"/>
    <xf numFmtId="0" fontId="0" fillId="15" borderId="0" xfId="0" applyFill="1"/>
    <xf numFmtId="0" fontId="27" fillId="0" borderId="18" xfId="0" applyFont="1" applyBorder="1" applyAlignment="1">
      <alignment horizontal="center"/>
    </xf>
    <xf numFmtId="0" fontId="27" fillId="0" borderId="18" xfId="0" applyFont="1" applyBorder="1"/>
    <xf numFmtId="0" fontId="28" fillId="0" borderId="18" xfId="0" applyFont="1" applyBorder="1"/>
    <xf numFmtId="0" fontId="26" fillId="19" borderId="18" xfId="0" applyFont="1" applyFill="1" applyBorder="1" applyAlignment="1">
      <alignment horizontal="center"/>
    </xf>
    <xf numFmtId="0" fontId="26" fillId="19" borderId="18" xfId="0" applyFont="1" applyFill="1" applyBorder="1"/>
    <xf numFmtId="0" fontId="35" fillId="19" borderId="18" xfId="0" applyFont="1" applyFill="1" applyBorder="1"/>
    <xf numFmtId="0" fontId="26" fillId="13" borderId="18" xfId="0" applyFont="1" applyFill="1" applyBorder="1" applyAlignment="1">
      <alignment horizontal="center"/>
    </xf>
    <xf numFmtId="0" fontId="26" fillId="13" borderId="18" xfId="0" applyFont="1" applyFill="1" applyBorder="1" applyAlignment="1">
      <alignment vertical="top" wrapText="1"/>
    </xf>
    <xf numFmtId="0" fontId="35" fillId="13" borderId="18" xfId="0" applyFont="1" applyFill="1" applyBorder="1"/>
    <xf numFmtId="0" fontId="26" fillId="13" borderId="18" xfId="0" applyFont="1" applyFill="1" applyBorder="1"/>
    <xf numFmtId="0" fontId="26" fillId="13" borderId="18" xfId="0" applyFont="1" applyFill="1" applyBorder="1" applyAlignment="1">
      <alignment horizontal="justify" vertical="top" wrapText="1"/>
    </xf>
    <xf numFmtId="0" fontId="26" fillId="0" borderId="18" xfId="0" applyFont="1" applyBorder="1" applyAlignment="1">
      <alignment horizontal="center"/>
    </xf>
    <xf numFmtId="0" fontId="26" fillId="0" borderId="18" xfId="0" applyFont="1" applyBorder="1"/>
    <xf numFmtId="0" fontId="35" fillId="0" borderId="18" xfId="0" applyFont="1" applyBorder="1"/>
    <xf numFmtId="0" fontId="26" fillId="0" borderId="18" xfId="0" applyFont="1" applyFill="1" applyBorder="1"/>
    <xf numFmtId="0" fontId="35" fillId="0" borderId="18" xfId="0" applyFont="1" applyFill="1" applyBorder="1"/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justify" vertical="top" wrapText="1"/>
    </xf>
    <xf numFmtId="0" fontId="0" fillId="19" borderId="18" xfId="0" applyFill="1" applyBorder="1"/>
    <xf numFmtId="0" fontId="0" fillId="13" borderId="18" xfId="0" applyFont="1" applyFill="1" applyBorder="1"/>
    <xf numFmtId="0" fontId="51" fillId="13" borderId="18" xfId="0" applyFont="1" applyFill="1" applyBorder="1"/>
    <xf numFmtId="0" fontId="0" fillId="0" borderId="18" xfId="0" applyFont="1" applyBorder="1"/>
    <xf numFmtId="0" fontId="0" fillId="0" borderId="18" xfId="0" applyBorder="1"/>
    <xf numFmtId="0" fontId="0" fillId="0" borderId="18" xfId="0" applyFill="1" applyBorder="1"/>
    <xf numFmtId="0" fontId="51" fillId="0" borderId="18" xfId="0" applyFont="1" applyBorder="1"/>
    <xf numFmtId="0" fontId="35" fillId="19" borderId="18" xfId="0" applyFont="1" applyFill="1" applyBorder="1" applyAlignment="1">
      <alignment horizontal="left"/>
    </xf>
    <xf numFmtId="0" fontId="26" fillId="19" borderId="18" xfId="0" applyFont="1" applyFill="1" applyBorder="1" applyAlignment="1">
      <alignment horizontal="left"/>
    </xf>
    <xf numFmtId="0" fontId="35" fillId="13" borderId="18" xfId="0" applyFont="1" applyFill="1" applyBorder="1" applyAlignment="1">
      <alignment horizontal="left"/>
    </xf>
    <xf numFmtId="0" fontId="26" fillId="13" borderId="18" xfId="0" applyFont="1" applyFill="1" applyBorder="1" applyAlignment="1">
      <alignment horizontal="left"/>
    </xf>
    <xf numFmtId="0" fontId="52" fillId="19" borderId="18" xfId="0" applyFont="1" applyFill="1" applyBorder="1" applyAlignment="1">
      <alignment horizontal="center"/>
    </xf>
    <xf numFmtId="0" fontId="52" fillId="19" borderId="25" xfId="0" applyFont="1" applyFill="1" applyBorder="1" applyAlignment="1">
      <alignment vertical="center" wrapText="1"/>
    </xf>
    <xf numFmtId="0" fontId="52" fillId="19" borderId="25" xfId="0" applyFont="1" applyFill="1" applyBorder="1" applyAlignment="1">
      <alignment vertical="center" wrapText="1" readingOrder="2"/>
    </xf>
    <xf numFmtId="0" fontId="52" fillId="19" borderId="18" xfId="0" applyFont="1" applyFill="1" applyBorder="1" applyAlignment="1">
      <alignment horizontal="right" vertical="center" wrapText="1"/>
    </xf>
    <xf numFmtId="0" fontId="52" fillId="13" borderId="18" xfId="0" applyFont="1" applyFill="1" applyBorder="1" applyAlignment="1">
      <alignment horizontal="center"/>
    </xf>
    <xf numFmtId="0" fontId="52" fillId="13" borderId="25" xfId="0" applyFont="1" applyFill="1" applyBorder="1" applyAlignment="1">
      <alignment vertical="center" wrapText="1"/>
    </xf>
    <xf numFmtId="0" fontId="52" fillId="13" borderId="18" xfId="0" applyFont="1" applyFill="1" applyBorder="1" applyAlignment="1">
      <alignment vertical="center" wrapText="1"/>
    </xf>
    <xf numFmtId="0" fontId="26" fillId="19" borderId="18" xfId="0" applyFont="1" applyFill="1" applyBorder="1" applyAlignment="1">
      <alignment vertical="center" wrapText="1"/>
    </xf>
    <xf numFmtId="0" fontId="26" fillId="19" borderId="18" xfId="0" applyFont="1" applyFill="1" applyBorder="1" applyAlignment="1">
      <alignment horizontal="center" vertical="center" wrapText="1"/>
    </xf>
    <xf numFmtId="0" fontId="35" fillId="19" borderId="18" xfId="0" applyFont="1" applyFill="1" applyBorder="1" applyAlignment="1">
      <alignment horizontal="left" vertical="center" wrapText="1"/>
    </xf>
    <xf numFmtId="0" fontId="35" fillId="19" borderId="18" xfId="0" applyFont="1" applyFill="1" applyBorder="1" applyAlignment="1">
      <alignment horizontal="left" vertical="center"/>
    </xf>
    <xf numFmtId="0" fontId="35" fillId="19" borderId="18" xfId="0" applyFont="1" applyFill="1" applyBorder="1" applyAlignment="1">
      <alignment vertical="center" wrapText="1"/>
    </xf>
    <xf numFmtId="0" fontId="26" fillId="13" borderId="18" xfId="0" applyFont="1" applyFill="1" applyBorder="1" applyAlignment="1">
      <alignment vertical="center" wrapText="1"/>
    </xf>
    <xf numFmtId="0" fontId="26" fillId="13" borderId="18" xfId="0" applyFont="1" applyFill="1" applyBorder="1" applyAlignment="1">
      <alignment horizontal="center" vertical="center" wrapText="1"/>
    </xf>
    <xf numFmtId="0" fontId="35" fillId="13" borderId="18" xfId="0" applyFont="1" applyFill="1" applyBorder="1" applyAlignment="1">
      <alignment vertical="center" wrapText="1"/>
    </xf>
    <xf numFmtId="0" fontId="35" fillId="13" borderId="18" xfId="0" applyFont="1" applyFill="1" applyBorder="1" applyAlignment="1">
      <alignment horizontal="left" vertical="center" wrapText="1"/>
    </xf>
    <xf numFmtId="0" fontId="35" fillId="19" borderId="18" xfId="0" applyFont="1" applyFill="1" applyBorder="1" applyAlignment="1">
      <alignment horizontal="center" vertical="center" wrapText="1"/>
    </xf>
    <xf numFmtId="0" fontId="35" fillId="13" borderId="18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left"/>
    </xf>
    <xf numFmtId="0" fontId="0" fillId="13" borderId="18" xfId="0" applyFont="1" applyFill="1" applyBorder="1" applyAlignment="1">
      <alignment horizontal="left"/>
    </xf>
    <xf numFmtId="0" fontId="0" fillId="15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8" fillId="0" borderId="18" xfId="0" applyFont="1" applyBorder="1" applyAlignment="1">
      <alignment horizontal="left" vertical="top" wrapText="1"/>
    </xf>
    <xf numFmtId="0" fontId="33" fillId="0" borderId="30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8" fillId="15" borderId="27" xfId="0" applyFont="1" applyFill="1" applyBorder="1" applyAlignment="1">
      <alignment horizontal="left" vertical="top" wrapText="1"/>
    </xf>
    <xf numFmtId="0" fontId="33" fillId="15" borderId="3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vertical="center" wrapText="1"/>
    </xf>
    <xf numFmtId="0" fontId="33" fillId="15" borderId="18" xfId="0" applyFont="1" applyFill="1" applyBorder="1" applyAlignment="1">
      <alignment horizontal="left" vertical="center" wrapText="1"/>
    </xf>
    <xf numFmtId="0" fontId="0" fillId="15" borderId="18" xfId="0" applyFill="1" applyBorder="1"/>
    <xf numFmtId="0" fontId="33" fillId="0" borderId="27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vertical="center" wrapText="1"/>
    </xf>
    <xf numFmtId="0" fontId="33" fillId="15" borderId="18" xfId="0" applyFont="1" applyFill="1" applyBorder="1" applyAlignment="1">
      <alignment vertical="center" wrapText="1"/>
    </xf>
    <xf numFmtId="0" fontId="33" fillId="15" borderId="18" xfId="0" applyFont="1" applyFill="1" applyBorder="1" applyAlignment="1">
      <alignment horizontal="center" vertical="center" wrapText="1"/>
    </xf>
    <xf numFmtId="0" fontId="0" fillId="15" borderId="18" xfId="0" applyFont="1" applyFill="1" applyBorder="1"/>
    <xf numFmtId="0" fontId="15" fillId="0" borderId="18" xfId="2" applyFont="1" applyBorder="1" applyAlignment="1">
      <alignment vertical="center"/>
    </xf>
    <xf numFmtId="0" fontId="15" fillId="0" borderId="26" xfId="2" applyFont="1" applyFill="1" applyBorder="1" applyAlignment="1">
      <alignment vertical="center"/>
    </xf>
    <xf numFmtId="0" fontId="33" fillId="15" borderId="25" xfId="0" applyFont="1" applyFill="1" applyBorder="1" applyAlignment="1">
      <alignment vertical="center" wrapText="1"/>
    </xf>
    <xf numFmtId="0" fontId="39" fillId="15" borderId="25" xfId="0" applyFont="1" applyFill="1" applyBorder="1" applyAlignment="1">
      <alignment vertical="center" wrapText="1"/>
    </xf>
    <xf numFmtId="0" fontId="33" fillId="15" borderId="25" xfId="0" applyFont="1" applyFill="1" applyBorder="1" applyAlignment="1">
      <alignment horizontal="left" vertical="center" wrapText="1"/>
    </xf>
    <xf numFmtId="0" fontId="0" fillId="15" borderId="25" xfId="0" applyFont="1" applyFill="1" applyBorder="1"/>
    <xf numFmtId="0" fontId="0" fillId="15" borderId="25" xfId="0" applyFill="1" applyBorder="1"/>
    <xf numFmtId="0" fontId="53" fillId="0" borderId="18" xfId="0" applyFont="1" applyBorder="1" applyAlignment="1">
      <alignment vertical="top" wrapText="1"/>
    </xf>
    <xf numFmtId="0" fontId="33" fillId="0" borderId="70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vertical="top" wrapText="1"/>
    </xf>
    <xf numFmtId="0" fontId="0" fillId="0" borderId="18" xfId="0" applyFill="1" applyBorder="1" applyAlignment="1"/>
    <xf numFmtId="0" fontId="0" fillId="0" borderId="30" xfId="0" applyFill="1" applyBorder="1"/>
    <xf numFmtId="0" fontId="33" fillId="0" borderId="31" xfId="0" applyFont="1" applyFill="1" applyBorder="1" applyAlignment="1">
      <alignment horizontal="center" vertical="center" wrapText="1"/>
    </xf>
    <xf numFmtId="0" fontId="33" fillId="15" borderId="27" xfId="0" applyFont="1" applyFill="1" applyBorder="1" applyAlignment="1">
      <alignment vertical="center" wrapText="1"/>
    </xf>
    <xf numFmtId="0" fontId="0" fillId="0" borderId="18" xfId="0" applyFont="1" applyFill="1" applyBorder="1"/>
    <xf numFmtId="0" fontId="26" fillId="19" borderId="18" xfId="0" quotePrefix="1" applyFont="1" applyFill="1" applyBorder="1"/>
    <xf numFmtId="0" fontId="26" fillId="13" borderId="18" xfId="0" quotePrefix="1" applyFont="1" applyFill="1" applyBorder="1"/>
    <xf numFmtId="0" fontId="26" fillId="0" borderId="18" xfId="0" quotePrefix="1" applyFont="1" applyFill="1" applyBorder="1"/>
    <xf numFmtId="0" fontId="33" fillId="0" borderId="7" xfId="0" quotePrefix="1" applyFont="1" applyBorder="1" applyAlignment="1">
      <alignment vertical="top"/>
    </xf>
    <xf numFmtId="0" fontId="33" fillId="0" borderId="5" xfId="0" quotePrefix="1" applyFont="1" applyBorder="1" applyAlignment="1">
      <alignment vertical="top"/>
    </xf>
    <xf numFmtId="0" fontId="33" fillId="0" borderId="9" xfId="0" quotePrefix="1" applyFont="1" applyBorder="1" applyAlignment="1">
      <alignment vertical="top"/>
    </xf>
    <xf numFmtId="0" fontId="33" fillId="0" borderId="5" xfId="0" quotePrefix="1" applyFont="1" applyFill="1" applyBorder="1" applyAlignment="1">
      <alignment vertical="top"/>
    </xf>
    <xf numFmtId="0" fontId="33" fillId="0" borderId="7" xfId="0" quotePrefix="1" applyFont="1" applyFill="1" applyBorder="1" applyAlignment="1">
      <alignment vertical="top"/>
    </xf>
    <xf numFmtId="0" fontId="33" fillId="0" borderId="9" xfId="0" quotePrefix="1" applyFont="1" applyFill="1" applyBorder="1" applyAlignment="1">
      <alignment vertical="top"/>
    </xf>
    <xf numFmtId="0" fontId="33" fillId="24" borderId="0" xfId="0" quotePrefix="1" applyFont="1" applyFill="1" applyAlignment="1">
      <alignment vertical="top"/>
    </xf>
    <xf numFmtId="0" fontId="33" fillId="20" borderId="0" xfId="0" quotePrefix="1" applyFont="1" applyFill="1" applyAlignment="1">
      <alignment vertical="top"/>
    </xf>
    <xf numFmtId="0" fontId="33" fillId="0" borderId="17" xfId="0" quotePrefix="1" applyFont="1" applyBorder="1" applyAlignment="1">
      <alignment vertical="top"/>
    </xf>
    <xf numFmtId="0" fontId="33" fillId="0" borderId="11" xfId="0" quotePrefix="1" applyFont="1" applyBorder="1" applyAlignment="1">
      <alignment vertical="top"/>
    </xf>
    <xf numFmtId="0" fontId="33" fillId="0" borderId="22" xfId="0" quotePrefix="1" applyFont="1" applyBorder="1" applyAlignment="1">
      <alignment vertical="top"/>
    </xf>
    <xf numFmtId="0" fontId="33" fillId="0" borderId="15" xfId="0" quotePrefix="1" applyFont="1" applyBorder="1" applyAlignment="1">
      <alignment vertical="top"/>
    </xf>
    <xf numFmtId="0" fontId="33" fillId="0" borderId="47" xfId="0" quotePrefix="1" applyFont="1" applyBorder="1" applyAlignment="1">
      <alignment vertical="top"/>
    </xf>
    <xf numFmtId="0" fontId="33" fillId="0" borderId="58" xfId="0" quotePrefix="1" applyFont="1" applyBorder="1" applyAlignment="1">
      <alignment vertical="top"/>
    </xf>
    <xf numFmtId="0" fontId="33" fillId="0" borderId="18" xfId="0" quotePrefix="1" applyFont="1" applyBorder="1" applyAlignment="1">
      <alignment vertical="top"/>
    </xf>
    <xf numFmtId="0" fontId="33" fillId="0" borderId="41" xfId="0" quotePrefix="1" applyFont="1" applyBorder="1" applyAlignment="1">
      <alignment vertical="top"/>
    </xf>
    <xf numFmtId="0" fontId="33" fillId="0" borderId="2" xfId="0" quotePrefix="1" applyFont="1" applyBorder="1" applyAlignment="1">
      <alignment vertical="top"/>
    </xf>
    <xf numFmtId="0" fontId="33" fillId="0" borderId="27" xfId="0" quotePrefix="1" applyFont="1" applyBorder="1" applyAlignment="1">
      <alignment vertical="top"/>
    </xf>
    <xf numFmtId="0" fontId="28" fillId="6" borderId="18" xfId="0" quotePrefix="1" applyFont="1" applyFill="1" applyBorder="1" applyAlignment="1">
      <alignment horizontal="center"/>
    </xf>
    <xf numFmtId="0" fontId="28" fillId="12" borderId="18" xfId="0" quotePrefix="1" applyFont="1" applyFill="1" applyBorder="1" applyAlignment="1">
      <alignment horizontal="center"/>
    </xf>
    <xf numFmtId="0" fontId="0" fillId="19" borderId="18" xfId="0" quotePrefix="1" applyFont="1" applyFill="1" applyBorder="1" applyAlignment="1">
      <alignment horizontal="center"/>
    </xf>
    <xf numFmtId="0" fontId="28" fillId="18" borderId="18" xfId="0" quotePrefix="1" applyFont="1" applyFill="1" applyBorder="1" applyAlignment="1">
      <alignment horizontal="center"/>
    </xf>
    <xf numFmtId="0" fontId="28" fillId="17" borderId="18" xfId="0" quotePrefix="1" applyFont="1" applyFill="1" applyBorder="1" applyAlignment="1">
      <alignment horizontal="center"/>
    </xf>
    <xf numFmtId="0" fontId="28" fillId="9" borderId="18" xfId="0" quotePrefix="1" applyFont="1" applyFill="1" applyBorder="1" applyAlignment="1">
      <alignment horizontal="center"/>
    </xf>
    <xf numFmtId="0" fontId="28" fillId="8" borderId="18" xfId="0" quotePrefix="1" applyFont="1" applyFill="1" applyBorder="1" applyAlignment="1">
      <alignment horizontal="center"/>
    </xf>
    <xf numFmtId="0" fontId="28" fillId="16" borderId="18" xfId="0" quotePrefix="1" applyFont="1" applyFill="1" applyBorder="1" applyAlignment="1">
      <alignment horizontal="center"/>
    </xf>
    <xf numFmtId="0" fontId="34" fillId="19" borderId="18" xfId="0" quotePrefix="1" applyFont="1" applyFill="1" applyBorder="1" applyAlignment="1">
      <alignment horizontal="center" vertical="center"/>
    </xf>
    <xf numFmtId="0" fontId="34" fillId="13" borderId="18" xfId="0" quotePrefix="1" applyFont="1" applyFill="1" applyBorder="1" applyAlignment="1">
      <alignment horizontal="center" vertical="center"/>
    </xf>
    <xf numFmtId="0" fontId="30" fillId="19" borderId="18" xfId="0" quotePrefix="1" applyFont="1" applyFill="1" applyBorder="1" applyAlignment="1">
      <alignment horizontal="center" vertical="center"/>
    </xf>
    <xf numFmtId="0" fontId="30" fillId="18" borderId="18" xfId="0" quotePrefix="1" applyFont="1" applyFill="1" applyBorder="1" applyAlignment="1">
      <alignment horizontal="center" vertical="center"/>
    </xf>
    <xf numFmtId="0" fontId="30" fillId="17" borderId="18" xfId="0" quotePrefix="1" applyFont="1" applyFill="1" applyBorder="1" applyAlignment="1">
      <alignment horizontal="center" vertical="center"/>
    </xf>
    <xf numFmtId="0" fontId="34" fillId="9" borderId="27" xfId="0" quotePrefix="1" applyFont="1" applyFill="1" applyBorder="1" applyAlignment="1">
      <alignment horizontal="center" vertical="center"/>
    </xf>
    <xf numFmtId="0" fontId="34" fillId="9" borderId="18" xfId="0" quotePrefix="1" applyFont="1" applyFill="1" applyBorder="1" applyAlignment="1">
      <alignment horizontal="center" vertical="center"/>
    </xf>
    <xf numFmtId="0" fontId="30" fillId="8" borderId="18" xfId="0" quotePrefix="1" applyFont="1" applyFill="1" applyBorder="1" applyAlignment="1">
      <alignment horizontal="center" vertical="center"/>
    </xf>
    <xf numFmtId="0" fontId="30" fillId="16" borderId="27" xfId="0" quotePrefix="1" applyFont="1" applyFill="1" applyBorder="1" applyAlignment="1">
      <alignment horizontal="center" vertical="center"/>
    </xf>
    <xf numFmtId="0" fontId="30" fillId="16" borderId="18" xfId="0" quotePrefix="1" applyFont="1" applyFill="1" applyBorder="1" applyAlignment="1">
      <alignment horizontal="center" vertical="center"/>
    </xf>
    <xf numFmtId="0" fontId="30" fillId="17" borderId="27" xfId="0" quotePrefix="1" applyFont="1" applyFill="1" applyBorder="1" applyAlignment="1">
      <alignment horizontal="center" vertical="center"/>
    </xf>
    <xf numFmtId="0" fontId="1" fillId="0" borderId="7" xfId="0" quotePrefix="1" applyFont="1" applyBorder="1" applyAlignment="1">
      <alignment vertical="top"/>
    </xf>
    <xf numFmtId="0" fontId="1" fillId="0" borderId="5" xfId="0" quotePrefix="1" applyFont="1" applyBorder="1" applyAlignment="1">
      <alignment vertical="top"/>
    </xf>
    <xf numFmtId="0" fontId="1" fillId="0" borderId="9" xfId="0" quotePrefix="1" applyFont="1" applyBorder="1" applyAlignment="1">
      <alignment vertical="top"/>
    </xf>
    <xf numFmtId="0" fontId="1" fillId="0" borderId="5" xfId="0" quotePrefix="1" applyFont="1" applyBorder="1" applyAlignment="1">
      <alignment vertical="center"/>
    </xf>
    <xf numFmtId="0" fontId="1" fillId="0" borderId="7" xfId="0" quotePrefix="1" applyFont="1" applyBorder="1" applyAlignment="1">
      <alignment vertical="center"/>
    </xf>
    <xf numFmtId="0" fontId="1" fillId="0" borderId="9" xfId="0" quotePrefix="1" applyFont="1" applyBorder="1" applyAlignment="1">
      <alignment vertical="center"/>
    </xf>
    <xf numFmtId="0" fontId="1" fillId="0" borderId="11" xfId="0" quotePrefix="1" applyFont="1" applyBorder="1" applyAlignment="1">
      <alignment vertical="top"/>
    </xf>
    <xf numFmtId="0" fontId="1" fillId="0" borderId="13" xfId="0" quotePrefix="1" applyFont="1" applyBorder="1" applyAlignment="1">
      <alignment vertical="top"/>
    </xf>
    <xf numFmtId="0" fontId="1" fillId="0" borderId="15" xfId="0" quotePrefix="1" applyFont="1" applyBorder="1" applyAlignment="1">
      <alignment vertical="top"/>
    </xf>
    <xf numFmtId="0" fontId="1" fillId="0" borderId="17" xfId="0" quotePrefix="1" applyFont="1" applyBorder="1" applyAlignment="1">
      <alignment vertical="top"/>
    </xf>
    <xf numFmtId="0" fontId="1" fillId="0" borderId="11" xfId="0" quotePrefix="1" applyFont="1" applyBorder="1" applyAlignment="1">
      <alignment vertical="center"/>
    </xf>
    <xf numFmtId="0" fontId="1" fillId="0" borderId="18" xfId="0" quotePrefix="1" applyFont="1" applyBorder="1" applyAlignment="1">
      <alignment vertical="center"/>
    </xf>
    <xf numFmtId="0" fontId="1" fillId="0" borderId="20" xfId="0" quotePrefix="1" applyFont="1" applyBorder="1" applyAlignment="1">
      <alignment vertical="center"/>
    </xf>
    <xf numFmtId="0" fontId="1" fillId="0" borderId="15" xfId="0" quotePrefix="1" applyFont="1" applyBorder="1" applyAlignment="1">
      <alignment vertical="center" wrapText="1"/>
    </xf>
    <xf numFmtId="0" fontId="1" fillId="0" borderId="9" xfId="0" quotePrefix="1" applyFont="1" applyBorder="1" applyAlignment="1">
      <alignment vertical="center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60" xfId="0" applyFont="1" applyFill="1" applyBorder="1" applyAlignment="1">
      <alignment horizontal="center" vertical="top" wrapText="1"/>
    </xf>
    <xf numFmtId="0" fontId="32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5" fillId="6" borderId="25" xfId="0" quotePrefix="1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5" fillId="6" borderId="25" xfId="0" quotePrefix="1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15" borderId="25" xfId="0" applyFont="1" applyFill="1" applyBorder="1" applyAlignment="1">
      <alignment horizontal="center" vertical="center" wrapText="1"/>
    </xf>
    <xf numFmtId="0" fontId="15" fillId="15" borderId="27" xfId="0" applyFont="1" applyFill="1" applyBorder="1" applyAlignment="1">
      <alignment horizontal="center" vertical="center" wrapText="1"/>
    </xf>
    <xf numFmtId="0" fontId="15" fillId="15" borderId="25" xfId="0" quotePrefix="1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horizontal="center" vertical="center"/>
    </xf>
    <xf numFmtId="0" fontId="15" fillId="14" borderId="25" xfId="0" applyFont="1" applyFill="1" applyBorder="1" applyAlignment="1">
      <alignment horizontal="center" vertical="center" wrapText="1"/>
    </xf>
    <xf numFmtId="0" fontId="15" fillId="14" borderId="27" xfId="0" applyFont="1" applyFill="1" applyBorder="1" applyAlignment="1">
      <alignment horizontal="center" vertical="center" wrapText="1"/>
    </xf>
    <xf numFmtId="0" fontId="15" fillId="14" borderId="25" xfId="0" quotePrefix="1" applyFont="1" applyFill="1" applyBorder="1" applyAlignment="1">
      <alignment horizontal="center" vertical="center"/>
    </xf>
    <xf numFmtId="0" fontId="15" fillId="14" borderId="27" xfId="0" applyFont="1" applyFill="1" applyBorder="1" applyAlignment="1">
      <alignment horizontal="center" vertical="center"/>
    </xf>
    <xf numFmtId="0" fontId="15" fillId="12" borderId="25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25" xfId="0" quotePrefix="1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5" fillId="13" borderId="25" xfId="0" applyFont="1" applyFill="1" applyBorder="1" applyAlignment="1">
      <alignment horizontal="center" vertical="center" wrapText="1"/>
    </xf>
    <xf numFmtId="0" fontId="15" fillId="13" borderId="27" xfId="0" applyFont="1" applyFill="1" applyBorder="1" applyAlignment="1">
      <alignment horizontal="center" vertical="center" wrapText="1"/>
    </xf>
    <xf numFmtId="0" fontId="15" fillId="13" borderId="25" xfId="0" quotePrefix="1" applyFont="1" applyFill="1" applyBorder="1" applyAlignment="1">
      <alignment horizontal="center" vertical="center"/>
    </xf>
    <xf numFmtId="0" fontId="15" fillId="13" borderId="27" xfId="0" applyFont="1" applyFill="1" applyBorder="1" applyAlignment="1">
      <alignment horizontal="center" vertical="center"/>
    </xf>
    <xf numFmtId="0" fontId="22" fillId="13" borderId="25" xfId="0" applyFont="1" applyFill="1" applyBorder="1" applyAlignment="1">
      <alignment horizontal="center" vertical="center" wrapText="1"/>
    </xf>
    <xf numFmtId="0" fontId="22" fillId="13" borderId="27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15" fillId="11" borderId="25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5" fillId="11" borderId="25" xfId="0" quotePrefix="1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15" fillId="9" borderId="25" xfId="0" quotePrefix="1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15" fillId="0" borderId="18" xfId="0" quotePrefix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8" xfId="0" quotePrefix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5" xfId="0" quotePrefix="1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3">
    <cellStyle name="Comma [0]" xfId="1" builtinId="6"/>
    <cellStyle name="Normal" xfId="0" builtinId="0"/>
    <cellStyle name="Normal 2" xfId="2" xr:uid="{00000000-0005-0000-0000-000020000000}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FFFF99"/>
      <color rgb="FF79FF79"/>
      <color rgb="FFDDD9C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1295400</xdr:colOff>
      <xdr:row>20</xdr:row>
      <xdr:rowOff>133350</xdr:rowOff>
    </xdr:from>
    <xdr:to>
      <xdr:col>8</xdr:col>
      <xdr:colOff>1633</xdr:colOff>
      <xdr:row>24</xdr:row>
      <xdr:rowOff>45175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4648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39</xdr:row>
      <xdr:rowOff>133350</xdr:rowOff>
    </xdr:from>
    <xdr:to>
      <xdr:col>8</xdr:col>
      <xdr:colOff>1633</xdr:colOff>
      <xdr:row>43</xdr:row>
      <xdr:rowOff>45177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88011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62</xdr:row>
      <xdr:rowOff>133350</xdr:rowOff>
    </xdr:from>
    <xdr:to>
      <xdr:col>8</xdr:col>
      <xdr:colOff>1633</xdr:colOff>
      <xdr:row>66</xdr:row>
      <xdr:rowOff>45175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38588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83</xdr:row>
      <xdr:rowOff>133350</xdr:rowOff>
    </xdr:from>
    <xdr:to>
      <xdr:col>8</xdr:col>
      <xdr:colOff>1633</xdr:colOff>
      <xdr:row>87</xdr:row>
      <xdr:rowOff>45176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82308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107</xdr:row>
      <xdr:rowOff>133350</xdr:rowOff>
    </xdr:from>
    <xdr:to>
      <xdr:col>8</xdr:col>
      <xdr:colOff>1633</xdr:colOff>
      <xdr:row>111</xdr:row>
      <xdr:rowOff>45176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33553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130</xdr:row>
      <xdr:rowOff>133350</xdr:rowOff>
    </xdr:from>
    <xdr:to>
      <xdr:col>8</xdr:col>
      <xdr:colOff>1633</xdr:colOff>
      <xdr:row>134</xdr:row>
      <xdr:rowOff>45176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84035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153</xdr:row>
      <xdr:rowOff>133350</xdr:rowOff>
    </xdr:from>
    <xdr:to>
      <xdr:col>8</xdr:col>
      <xdr:colOff>1633</xdr:colOff>
      <xdr:row>157</xdr:row>
      <xdr:rowOff>45175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34899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174</xdr:row>
      <xdr:rowOff>133350</xdr:rowOff>
    </xdr:from>
    <xdr:to>
      <xdr:col>8</xdr:col>
      <xdr:colOff>1633</xdr:colOff>
      <xdr:row>178</xdr:row>
      <xdr:rowOff>45177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81285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197</xdr:row>
      <xdr:rowOff>133350</xdr:rowOff>
    </xdr:from>
    <xdr:to>
      <xdr:col>8</xdr:col>
      <xdr:colOff>1633</xdr:colOff>
      <xdr:row>201</xdr:row>
      <xdr:rowOff>45176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431482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220</xdr:row>
      <xdr:rowOff>133350</xdr:rowOff>
    </xdr:from>
    <xdr:to>
      <xdr:col>8</xdr:col>
      <xdr:colOff>1633</xdr:colOff>
      <xdr:row>224</xdr:row>
      <xdr:rowOff>45175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477774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244</xdr:row>
      <xdr:rowOff>133350</xdr:rowOff>
    </xdr:from>
    <xdr:to>
      <xdr:col>8</xdr:col>
      <xdr:colOff>1633</xdr:colOff>
      <xdr:row>248</xdr:row>
      <xdr:rowOff>45177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528923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267</xdr:row>
      <xdr:rowOff>133350</xdr:rowOff>
    </xdr:from>
    <xdr:to>
      <xdr:col>8</xdr:col>
      <xdr:colOff>1633</xdr:colOff>
      <xdr:row>271</xdr:row>
      <xdr:rowOff>45175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575119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289</xdr:row>
      <xdr:rowOff>133350</xdr:rowOff>
    </xdr:from>
    <xdr:to>
      <xdr:col>8</xdr:col>
      <xdr:colOff>1633</xdr:colOff>
      <xdr:row>293</xdr:row>
      <xdr:rowOff>45175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618363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315</xdr:row>
      <xdr:rowOff>133350</xdr:rowOff>
    </xdr:from>
    <xdr:to>
      <xdr:col>8</xdr:col>
      <xdr:colOff>1633</xdr:colOff>
      <xdr:row>319</xdr:row>
      <xdr:rowOff>45176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668940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341</xdr:row>
      <xdr:rowOff>133350</xdr:rowOff>
    </xdr:from>
    <xdr:to>
      <xdr:col>8</xdr:col>
      <xdr:colOff>1633</xdr:colOff>
      <xdr:row>345</xdr:row>
      <xdr:rowOff>45176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722661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364</xdr:row>
      <xdr:rowOff>133350</xdr:rowOff>
    </xdr:from>
    <xdr:to>
      <xdr:col>8</xdr:col>
      <xdr:colOff>1633</xdr:colOff>
      <xdr:row>368</xdr:row>
      <xdr:rowOff>45177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771906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388</xdr:row>
      <xdr:rowOff>133350</xdr:rowOff>
    </xdr:from>
    <xdr:to>
      <xdr:col>8</xdr:col>
      <xdr:colOff>1633</xdr:colOff>
      <xdr:row>392</xdr:row>
      <xdr:rowOff>45177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824293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410</xdr:row>
      <xdr:rowOff>133350</xdr:rowOff>
    </xdr:from>
    <xdr:to>
      <xdr:col>8</xdr:col>
      <xdr:colOff>1633</xdr:colOff>
      <xdr:row>414</xdr:row>
      <xdr:rowOff>45175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872680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432</xdr:row>
      <xdr:rowOff>133350</xdr:rowOff>
    </xdr:from>
    <xdr:to>
      <xdr:col>8</xdr:col>
      <xdr:colOff>1633</xdr:colOff>
      <xdr:row>436</xdr:row>
      <xdr:rowOff>45176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922401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457</xdr:row>
      <xdr:rowOff>133350</xdr:rowOff>
    </xdr:from>
    <xdr:to>
      <xdr:col>8</xdr:col>
      <xdr:colOff>1633</xdr:colOff>
      <xdr:row>461</xdr:row>
      <xdr:rowOff>45177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981837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473</xdr:row>
      <xdr:rowOff>133350</xdr:rowOff>
    </xdr:from>
    <xdr:to>
      <xdr:col>8</xdr:col>
      <xdr:colOff>1633</xdr:colOff>
      <xdr:row>477</xdr:row>
      <xdr:rowOff>45177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013269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499</xdr:row>
      <xdr:rowOff>133350</xdr:rowOff>
    </xdr:from>
    <xdr:to>
      <xdr:col>8</xdr:col>
      <xdr:colOff>1633</xdr:colOff>
      <xdr:row>503</xdr:row>
      <xdr:rowOff>45176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069657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521</xdr:row>
      <xdr:rowOff>133350</xdr:rowOff>
    </xdr:from>
    <xdr:to>
      <xdr:col>8</xdr:col>
      <xdr:colOff>1633</xdr:colOff>
      <xdr:row>525</xdr:row>
      <xdr:rowOff>45176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119378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542</xdr:row>
      <xdr:rowOff>133350</xdr:rowOff>
    </xdr:from>
    <xdr:to>
      <xdr:col>8</xdr:col>
      <xdr:colOff>1633</xdr:colOff>
      <xdr:row>546</xdr:row>
      <xdr:rowOff>45176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163097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566</xdr:row>
      <xdr:rowOff>133350</xdr:rowOff>
    </xdr:from>
    <xdr:to>
      <xdr:col>8</xdr:col>
      <xdr:colOff>1633</xdr:colOff>
      <xdr:row>570</xdr:row>
      <xdr:rowOff>45177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212913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566</xdr:row>
      <xdr:rowOff>133350</xdr:rowOff>
    </xdr:from>
    <xdr:to>
      <xdr:col>8</xdr:col>
      <xdr:colOff>1633</xdr:colOff>
      <xdr:row>570</xdr:row>
      <xdr:rowOff>45177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212913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592</xdr:row>
      <xdr:rowOff>133350</xdr:rowOff>
    </xdr:from>
    <xdr:to>
      <xdr:col>8</xdr:col>
      <xdr:colOff>1633</xdr:colOff>
      <xdr:row>596</xdr:row>
      <xdr:rowOff>45176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266539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592</xdr:row>
      <xdr:rowOff>133350</xdr:rowOff>
    </xdr:from>
    <xdr:to>
      <xdr:col>8</xdr:col>
      <xdr:colOff>1633</xdr:colOff>
      <xdr:row>596</xdr:row>
      <xdr:rowOff>45176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266539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614</xdr:row>
      <xdr:rowOff>133350</xdr:rowOff>
    </xdr:from>
    <xdr:to>
      <xdr:col>8</xdr:col>
      <xdr:colOff>1633</xdr:colOff>
      <xdr:row>618</xdr:row>
      <xdr:rowOff>45176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309687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614</xdr:row>
      <xdr:rowOff>133350</xdr:rowOff>
    </xdr:from>
    <xdr:to>
      <xdr:col>8</xdr:col>
      <xdr:colOff>1633</xdr:colOff>
      <xdr:row>618</xdr:row>
      <xdr:rowOff>45176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309687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639</xdr:row>
      <xdr:rowOff>133350</xdr:rowOff>
    </xdr:from>
    <xdr:to>
      <xdr:col>8</xdr:col>
      <xdr:colOff>1633</xdr:colOff>
      <xdr:row>643</xdr:row>
      <xdr:rowOff>45176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361503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639</xdr:row>
      <xdr:rowOff>133350</xdr:rowOff>
    </xdr:from>
    <xdr:to>
      <xdr:col>8</xdr:col>
      <xdr:colOff>1633</xdr:colOff>
      <xdr:row>643</xdr:row>
      <xdr:rowOff>45176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361503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661</xdr:row>
      <xdr:rowOff>133350</xdr:rowOff>
    </xdr:from>
    <xdr:to>
      <xdr:col>8</xdr:col>
      <xdr:colOff>1633</xdr:colOff>
      <xdr:row>665</xdr:row>
      <xdr:rowOff>45175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404842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661</xdr:row>
      <xdr:rowOff>133350</xdr:rowOff>
    </xdr:from>
    <xdr:to>
      <xdr:col>8</xdr:col>
      <xdr:colOff>1633</xdr:colOff>
      <xdr:row>665</xdr:row>
      <xdr:rowOff>45175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404842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688</xdr:row>
      <xdr:rowOff>133350</xdr:rowOff>
    </xdr:from>
    <xdr:to>
      <xdr:col>8</xdr:col>
      <xdr:colOff>1633</xdr:colOff>
      <xdr:row>692</xdr:row>
      <xdr:rowOff>45175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459325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688</xdr:row>
      <xdr:rowOff>133350</xdr:rowOff>
    </xdr:from>
    <xdr:to>
      <xdr:col>8</xdr:col>
      <xdr:colOff>1633</xdr:colOff>
      <xdr:row>692</xdr:row>
      <xdr:rowOff>45175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459325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712</xdr:row>
      <xdr:rowOff>133350</xdr:rowOff>
    </xdr:from>
    <xdr:to>
      <xdr:col>8</xdr:col>
      <xdr:colOff>1633</xdr:colOff>
      <xdr:row>716</xdr:row>
      <xdr:rowOff>45176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510474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712</xdr:row>
      <xdr:rowOff>133350</xdr:rowOff>
    </xdr:from>
    <xdr:to>
      <xdr:col>8</xdr:col>
      <xdr:colOff>1633</xdr:colOff>
      <xdr:row>716</xdr:row>
      <xdr:rowOff>45176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510474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734</xdr:row>
      <xdr:rowOff>133350</xdr:rowOff>
    </xdr:from>
    <xdr:to>
      <xdr:col>8</xdr:col>
      <xdr:colOff>1633</xdr:colOff>
      <xdr:row>738</xdr:row>
      <xdr:rowOff>45177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554956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734</xdr:row>
      <xdr:rowOff>133350</xdr:rowOff>
    </xdr:from>
    <xdr:to>
      <xdr:col>8</xdr:col>
      <xdr:colOff>1633</xdr:colOff>
      <xdr:row>738</xdr:row>
      <xdr:rowOff>45177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554956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760</xdr:row>
      <xdr:rowOff>133350</xdr:rowOff>
    </xdr:from>
    <xdr:to>
      <xdr:col>8</xdr:col>
      <xdr:colOff>1633</xdr:colOff>
      <xdr:row>764</xdr:row>
      <xdr:rowOff>45174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605915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760</xdr:row>
      <xdr:rowOff>133350</xdr:rowOff>
    </xdr:from>
    <xdr:to>
      <xdr:col>8</xdr:col>
      <xdr:colOff>1633</xdr:colOff>
      <xdr:row>764</xdr:row>
      <xdr:rowOff>45174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605915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782</xdr:row>
      <xdr:rowOff>133350</xdr:rowOff>
    </xdr:from>
    <xdr:to>
      <xdr:col>8</xdr:col>
      <xdr:colOff>1633</xdr:colOff>
      <xdr:row>786</xdr:row>
      <xdr:rowOff>45176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651825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782</xdr:row>
      <xdr:rowOff>133350</xdr:rowOff>
    </xdr:from>
    <xdr:to>
      <xdr:col>8</xdr:col>
      <xdr:colOff>1633</xdr:colOff>
      <xdr:row>786</xdr:row>
      <xdr:rowOff>45176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651825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806</xdr:row>
      <xdr:rowOff>133350</xdr:rowOff>
    </xdr:from>
    <xdr:to>
      <xdr:col>8</xdr:col>
      <xdr:colOff>1633</xdr:colOff>
      <xdr:row>810</xdr:row>
      <xdr:rowOff>45174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703546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806</xdr:row>
      <xdr:rowOff>133350</xdr:rowOff>
    </xdr:from>
    <xdr:to>
      <xdr:col>8</xdr:col>
      <xdr:colOff>1633</xdr:colOff>
      <xdr:row>810</xdr:row>
      <xdr:rowOff>45174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703546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829</xdr:row>
      <xdr:rowOff>133350</xdr:rowOff>
    </xdr:from>
    <xdr:to>
      <xdr:col>8</xdr:col>
      <xdr:colOff>1633</xdr:colOff>
      <xdr:row>833</xdr:row>
      <xdr:rowOff>45176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754409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829</xdr:row>
      <xdr:rowOff>133350</xdr:rowOff>
    </xdr:from>
    <xdr:to>
      <xdr:col>8</xdr:col>
      <xdr:colOff>1633</xdr:colOff>
      <xdr:row>833</xdr:row>
      <xdr:rowOff>45176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754409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852</xdr:row>
      <xdr:rowOff>133350</xdr:rowOff>
    </xdr:from>
    <xdr:to>
      <xdr:col>8</xdr:col>
      <xdr:colOff>1633</xdr:colOff>
      <xdr:row>856</xdr:row>
      <xdr:rowOff>45177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806606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852</xdr:row>
      <xdr:rowOff>133350</xdr:rowOff>
    </xdr:from>
    <xdr:to>
      <xdr:col>8</xdr:col>
      <xdr:colOff>1633</xdr:colOff>
      <xdr:row>856</xdr:row>
      <xdr:rowOff>45177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806606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875</xdr:row>
      <xdr:rowOff>133350</xdr:rowOff>
    </xdr:from>
    <xdr:to>
      <xdr:col>8</xdr:col>
      <xdr:colOff>1633</xdr:colOff>
      <xdr:row>879</xdr:row>
      <xdr:rowOff>45176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854993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875</xdr:row>
      <xdr:rowOff>133350</xdr:rowOff>
    </xdr:from>
    <xdr:to>
      <xdr:col>8</xdr:col>
      <xdr:colOff>1633</xdr:colOff>
      <xdr:row>879</xdr:row>
      <xdr:rowOff>45176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854993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899</xdr:row>
      <xdr:rowOff>133350</xdr:rowOff>
    </xdr:from>
    <xdr:to>
      <xdr:col>8</xdr:col>
      <xdr:colOff>1633</xdr:colOff>
      <xdr:row>903</xdr:row>
      <xdr:rowOff>45176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908619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899</xdr:row>
      <xdr:rowOff>133350</xdr:rowOff>
    </xdr:from>
    <xdr:to>
      <xdr:col>8</xdr:col>
      <xdr:colOff>1633</xdr:colOff>
      <xdr:row>903</xdr:row>
      <xdr:rowOff>45176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908619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922</xdr:row>
      <xdr:rowOff>133350</xdr:rowOff>
    </xdr:from>
    <xdr:to>
      <xdr:col>8</xdr:col>
      <xdr:colOff>1633</xdr:colOff>
      <xdr:row>926</xdr:row>
      <xdr:rowOff>45177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957768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922</xdr:row>
      <xdr:rowOff>133350</xdr:rowOff>
    </xdr:from>
    <xdr:to>
      <xdr:col>8</xdr:col>
      <xdr:colOff>1633</xdr:colOff>
      <xdr:row>926</xdr:row>
      <xdr:rowOff>45177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1957768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945</xdr:row>
      <xdr:rowOff>133350</xdr:rowOff>
    </xdr:from>
    <xdr:to>
      <xdr:col>8</xdr:col>
      <xdr:colOff>1633</xdr:colOff>
      <xdr:row>949</xdr:row>
      <xdr:rowOff>45176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008251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945</xdr:row>
      <xdr:rowOff>133350</xdr:rowOff>
    </xdr:from>
    <xdr:to>
      <xdr:col>8</xdr:col>
      <xdr:colOff>1633</xdr:colOff>
      <xdr:row>949</xdr:row>
      <xdr:rowOff>45176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008251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968</xdr:row>
      <xdr:rowOff>133350</xdr:rowOff>
    </xdr:from>
    <xdr:to>
      <xdr:col>8</xdr:col>
      <xdr:colOff>1633</xdr:colOff>
      <xdr:row>972</xdr:row>
      <xdr:rowOff>45176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059971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968</xdr:row>
      <xdr:rowOff>133350</xdr:rowOff>
    </xdr:from>
    <xdr:to>
      <xdr:col>8</xdr:col>
      <xdr:colOff>1633</xdr:colOff>
      <xdr:row>972</xdr:row>
      <xdr:rowOff>45176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059971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990</xdr:row>
      <xdr:rowOff>133350</xdr:rowOff>
    </xdr:from>
    <xdr:to>
      <xdr:col>8</xdr:col>
      <xdr:colOff>1633</xdr:colOff>
      <xdr:row>994</xdr:row>
      <xdr:rowOff>45175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109692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990</xdr:row>
      <xdr:rowOff>133350</xdr:rowOff>
    </xdr:from>
    <xdr:to>
      <xdr:col>8</xdr:col>
      <xdr:colOff>1633</xdr:colOff>
      <xdr:row>994</xdr:row>
      <xdr:rowOff>45175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109692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1012</xdr:row>
      <xdr:rowOff>133350</xdr:rowOff>
    </xdr:from>
    <xdr:to>
      <xdr:col>8</xdr:col>
      <xdr:colOff>1633</xdr:colOff>
      <xdr:row>1016</xdr:row>
      <xdr:rowOff>45176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155412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1012</xdr:row>
      <xdr:rowOff>133350</xdr:rowOff>
    </xdr:from>
    <xdr:to>
      <xdr:col>8</xdr:col>
      <xdr:colOff>1633</xdr:colOff>
      <xdr:row>1016</xdr:row>
      <xdr:rowOff>45176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155412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1037</xdr:row>
      <xdr:rowOff>133350</xdr:rowOff>
    </xdr:from>
    <xdr:to>
      <xdr:col>8</xdr:col>
      <xdr:colOff>1633</xdr:colOff>
      <xdr:row>1041</xdr:row>
      <xdr:rowOff>45177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209800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1037</xdr:row>
      <xdr:rowOff>133350</xdr:rowOff>
    </xdr:from>
    <xdr:to>
      <xdr:col>8</xdr:col>
      <xdr:colOff>1633</xdr:colOff>
      <xdr:row>1041</xdr:row>
      <xdr:rowOff>45177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209800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1058</xdr:row>
      <xdr:rowOff>133350</xdr:rowOff>
    </xdr:from>
    <xdr:to>
      <xdr:col>8</xdr:col>
      <xdr:colOff>1633</xdr:colOff>
      <xdr:row>1062</xdr:row>
      <xdr:rowOff>45177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252281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1058</xdr:row>
      <xdr:rowOff>133350</xdr:rowOff>
    </xdr:from>
    <xdr:to>
      <xdr:col>8</xdr:col>
      <xdr:colOff>1633</xdr:colOff>
      <xdr:row>1062</xdr:row>
      <xdr:rowOff>45177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252281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1083</xdr:row>
      <xdr:rowOff>133350</xdr:rowOff>
    </xdr:from>
    <xdr:to>
      <xdr:col>8</xdr:col>
      <xdr:colOff>1633</xdr:colOff>
      <xdr:row>1087</xdr:row>
      <xdr:rowOff>45177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305240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1083</xdr:row>
      <xdr:rowOff>133350</xdr:rowOff>
    </xdr:from>
    <xdr:to>
      <xdr:col>8</xdr:col>
      <xdr:colOff>1633</xdr:colOff>
      <xdr:row>1087</xdr:row>
      <xdr:rowOff>45177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305240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1105</xdr:row>
      <xdr:rowOff>133350</xdr:rowOff>
    </xdr:from>
    <xdr:to>
      <xdr:col>8</xdr:col>
      <xdr:colOff>1633</xdr:colOff>
      <xdr:row>1109</xdr:row>
      <xdr:rowOff>45176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353722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1105</xdr:row>
      <xdr:rowOff>133350</xdr:rowOff>
    </xdr:from>
    <xdr:to>
      <xdr:col>8</xdr:col>
      <xdr:colOff>1633</xdr:colOff>
      <xdr:row>1109</xdr:row>
      <xdr:rowOff>45176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353722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1128</xdr:row>
      <xdr:rowOff>133350</xdr:rowOff>
    </xdr:from>
    <xdr:to>
      <xdr:col>8</xdr:col>
      <xdr:colOff>1633</xdr:colOff>
      <xdr:row>1132</xdr:row>
      <xdr:rowOff>45176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402776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1128</xdr:row>
      <xdr:rowOff>133350</xdr:rowOff>
    </xdr:from>
    <xdr:to>
      <xdr:col>8</xdr:col>
      <xdr:colOff>1633</xdr:colOff>
      <xdr:row>1132</xdr:row>
      <xdr:rowOff>45176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402776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1151</xdr:row>
      <xdr:rowOff>133350</xdr:rowOff>
    </xdr:from>
    <xdr:to>
      <xdr:col>8</xdr:col>
      <xdr:colOff>1633</xdr:colOff>
      <xdr:row>1155</xdr:row>
      <xdr:rowOff>45177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451830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1151</xdr:row>
      <xdr:rowOff>133350</xdr:rowOff>
    </xdr:from>
    <xdr:to>
      <xdr:col>8</xdr:col>
      <xdr:colOff>1633</xdr:colOff>
      <xdr:row>1155</xdr:row>
      <xdr:rowOff>45177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451830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1173</xdr:row>
      <xdr:rowOff>133350</xdr:rowOff>
    </xdr:from>
    <xdr:to>
      <xdr:col>8</xdr:col>
      <xdr:colOff>1633</xdr:colOff>
      <xdr:row>1177</xdr:row>
      <xdr:rowOff>45177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494978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1173</xdr:row>
      <xdr:rowOff>133350</xdr:rowOff>
    </xdr:from>
    <xdr:to>
      <xdr:col>8</xdr:col>
      <xdr:colOff>1633</xdr:colOff>
      <xdr:row>1177</xdr:row>
      <xdr:rowOff>45177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494978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1199</xdr:row>
      <xdr:rowOff>133350</xdr:rowOff>
    </xdr:from>
    <xdr:to>
      <xdr:col>8</xdr:col>
      <xdr:colOff>1633</xdr:colOff>
      <xdr:row>1203</xdr:row>
      <xdr:rowOff>45177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546032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1199</xdr:row>
      <xdr:rowOff>133350</xdr:rowOff>
    </xdr:from>
    <xdr:to>
      <xdr:col>8</xdr:col>
      <xdr:colOff>1633</xdr:colOff>
      <xdr:row>1203</xdr:row>
      <xdr:rowOff>45177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546032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1221</xdr:row>
      <xdr:rowOff>133350</xdr:rowOff>
    </xdr:from>
    <xdr:to>
      <xdr:col>8</xdr:col>
      <xdr:colOff>1633</xdr:colOff>
      <xdr:row>1225</xdr:row>
      <xdr:rowOff>45178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590514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1221</xdr:row>
      <xdr:rowOff>133350</xdr:rowOff>
    </xdr:from>
    <xdr:to>
      <xdr:col>8</xdr:col>
      <xdr:colOff>1633</xdr:colOff>
      <xdr:row>1225</xdr:row>
      <xdr:rowOff>45178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590514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1246</xdr:row>
      <xdr:rowOff>133350</xdr:rowOff>
    </xdr:from>
    <xdr:to>
      <xdr:col>8</xdr:col>
      <xdr:colOff>1633</xdr:colOff>
      <xdr:row>1250</xdr:row>
      <xdr:rowOff>45176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64490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1246</xdr:row>
      <xdr:rowOff>133350</xdr:rowOff>
    </xdr:from>
    <xdr:to>
      <xdr:col>8</xdr:col>
      <xdr:colOff>1633</xdr:colOff>
      <xdr:row>1250</xdr:row>
      <xdr:rowOff>45176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64490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1266</xdr:row>
      <xdr:rowOff>133350</xdr:rowOff>
    </xdr:from>
    <xdr:to>
      <xdr:col>8</xdr:col>
      <xdr:colOff>1633</xdr:colOff>
      <xdr:row>1270</xdr:row>
      <xdr:rowOff>45176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68681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1266</xdr:row>
      <xdr:rowOff>133350</xdr:rowOff>
    </xdr:from>
    <xdr:to>
      <xdr:col>8</xdr:col>
      <xdr:colOff>1633</xdr:colOff>
      <xdr:row>1270</xdr:row>
      <xdr:rowOff>45176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68681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1291</xdr:row>
      <xdr:rowOff>133350</xdr:rowOff>
    </xdr:from>
    <xdr:to>
      <xdr:col>8</xdr:col>
      <xdr:colOff>1633</xdr:colOff>
      <xdr:row>1295</xdr:row>
      <xdr:rowOff>45178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739675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1291</xdr:row>
      <xdr:rowOff>133350</xdr:rowOff>
    </xdr:from>
    <xdr:to>
      <xdr:col>8</xdr:col>
      <xdr:colOff>1633</xdr:colOff>
      <xdr:row>1295</xdr:row>
      <xdr:rowOff>45178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739675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1314</xdr:row>
      <xdr:rowOff>133350</xdr:rowOff>
    </xdr:from>
    <xdr:to>
      <xdr:col>8</xdr:col>
      <xdr:colOff>1633</xdr:colOff>
      <xdr:row>1318</xdr:row>
      <xdr:rowOff>45179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788729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1314</xdr:row>
      <xdr:rowOff>133350</xdr:rowOff>
    </xdr:from>
    <xdr:to>
      <xdr:col>8</xdr:col>
      <xdr:colOff>1633</xdr:colOff>
      <xdr:row>1318</xdr:row>
      <xdr:rowOff>45179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788729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1337</xdr:row>
      <xdr:rowOff>133350</xdr:rowOff>
    </xdr:from>
    <xdr:to>
      <xdr:col>8</xdr:col>
      <xdr:colOff>1633</xdr:colOff>
      <xdr:row>1341</xdr:row>
      <xdr:rowOff>45175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835211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1337</xdr:row>
      <xdr:rowOff>133350</xdr:rowOff>
    </xdr:from>
    <xdr:to>
      <xdr:col>8</xdr:col>
      <xdr:colOff>1633</xdr:colOff>
      <xdr:row>1341</xdr:row>
      <xdr:rowOff>45175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835211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1361</xdr:row>
      <xdr:rowOff>133350</xdr:rowOff>
    </xdr:from>
    <xdr:to>
      <xdr:col>8</xdr:col>
      <xdr:colOff>1633</xdr:colOff>
      <xdr:row>1365</xdr:row>
      <xdr:rowOff>45173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883503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1361</xdr:row>
      <xdr:rowOff>133350</xdr:rowOff>
    </xdr:from>
    <xdr:to>
      <xdr:col>8</xdr:col>
      <xdr:colOff>1633</xdr:colOff>
      <xdr:row>1365</xdr:row>
      <xdr:rowOff>45173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883503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1385</xdr:row>
      <xdr:rowOff>133350</xdr:rowOff>
    </xdr:from>
    <xdr:to>
      <xdr:col>8</xdr:col>
      <xdr:colOff>1633</xdr:colOff>
      <xdr:row>1389</xdr:row>
      <xdr:rowOff>45179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93065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1385</xdr:row>
      <xdr:rowOff>133350</xdr:rowOff>
    </xdr:from>
    <xdr:to>
      <xdr:col>8</xdr:col>
      <xdr:colOff>1633</xdr:colOff>
      <xdr:row>1389</xdr:row>
      <xdr:rowOff>45179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93065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1410</xdr:row>
      <xdr:rowOff>133350</xdr:rowOff>
    </xdr:from>
    <xdr:to>
      <xdr:col>8</xdr:col>
      <xdr:colOff>1633</xdr:colOff>
      <xdr:row>1414</xdr:row>
      <xdr:rowOff>45178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981039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1410</xdr:row>
      <xdr:rowOff>133350</xdr:rowOff>
    </xdr:from>
    <xdr:to>
      <xdr:col>8</xdr:col>
      <xdr:colOff>1633</xdr:colOff>
      <xdr:row>1414</xdr:row>
      <xdr:rowOff>45178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2981039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1433</xdr:row>
      <xdr:rowOff>133350</xdr:rowOff>
    </xdr:from>
    <xdr:to>
      <xdr:col>8</xdr:col>
      <xdr:colOff>1633</xdr:colOff>
      <xdr:row>1437</xdr:row>
      <xdr:rowOff>45175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028854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1433</xdr:row>
      <xdr:rowOff>133350</xdr:rowOff>
    </xdr:from>
    <xdr:to>
      <xdr:col>8</xdr:col>
      <xdr:colOff>1633</xdr:colOff>
      <xdr:row>1437</xdr:row>
      <xdr:rowOff>45175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028854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1457</xdr:row>
      <xdr:rowOff>133350</xdr:rowOff>
    </xdr:from>
    <xdr:to>
      <xdr:col>8</xdr:col>
      <xdr:colOff>1633</xdr:colOff>
      <xdr:row>1461</xdr:row>
      <xdr:rowOff>45176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079908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1457</xdr:row>
      <xdr:rowOff>133350</xdr:rowOff>
    </xdr:from>
    <xdr:to>
      <xdr:col>8</xdr:col>
      <xdr:colOff>1633</xdr:colOff>
      <xdr:row>1461</xdr:row>
      <xdr:rowOff>45176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079908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1479</xdr:row>
      <xdr:rowOff>133350</xdr:rowOff>
    </xdr:from>
    <xdr:to>
      <xdr:col>8</xdr:col>
      <xdr:colOff>1633</xdr:colOff>
      <xdr:row>1483</xdr:row>
      <xdr:rowOff>45173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125914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1479</xdr:row>
      <xdr:rowOff>133350</xdr:rowOff>
    </xdr:from>
    <xdr:to>
      <xdr:col>8</xdr:col>
      <xdr:colOff>1633</xdr:colOff>
      <xdr:row>1483</xdr:row>
      <xdr:rowOff>45173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125914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1503</xdr:row>
      <xdr:rowOff>133350</xdr:rowOff>
    </xdr:from>
    <xdr:to>
      <xdr:col>8</xdr:col>
      <xdr:colOff>1633</xdr:colOff>
      <xdr:row>1507</xdr:row>
      <xdr:rowOff>45174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174587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1503</xdr:row>
      <xdr:rowOff>133350</xdr:rowOff>
    </xdr:from>
    <xdr:to>
      <xdr:col>8</xdr:col>
      <xdr:colOff>1633</xdr:colOff>
      <xdr:row>1507</xdr:row>
      <xdr:rowOff>45174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174587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1527</xdr:row>
      <xdr:rowOff>133350</xdr:rowOff>
    </xdr:from>
    <xdr:to>
      <xdr:col>8</xdr:col>
      <xdr:colOff>1633</xdr:colOff>
      <xdr:row>1531</xdr:row>
      <xdr:rowOff>45175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224593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1527</xdr:row>
      <xdr:rowOff>133350</xdr:rowOff>
    </xdr:from>
    <xdr:to>
      <xdr:col>8</xdr:col>
      <xdr:colOff>1633</xdr:colOff>
      <xdr:row>1531</xdr:row>
      <xdr:rowOff>45175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224593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1550</xdr:row>
      <xdr:rowOff>133350</xdr:rowOff>
    </xdr:from>
    <xdr:to>
      <xdr:col>8</xdr:col>
      <xdr:colOff>1633</xdr:colOff>
      <xdr:row>1554</xdr:row>
      <xdr:rowOff>45174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270789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1550</xdr:row>
      <xdr:rowOff>133350</xdr:rowOff>
    </xdr:from>
    <xdr:to>
      <xdr:col>8</xdr:col>
      <xdr:colOff>1633</xdr:colOff>
      <xdr:row>1554</xdr:row>
      <xdr:rowOff>45174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270789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1575</xdr:row>
      <xdr:rowOff>133350</xdr:rowOff>
    </xdr:from>
    <xdr:to>
      <xdr:col>8</xdr:col>
      <xdr:colOff>1633</xdr:colOff>
      <xdr:row>1579</xdr:row>
      <xdr:rowOff>45178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323367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1575</xdr:row>
      <xdr:rowOff>133350</xdr:rowOff>
    </xdr:from>
    <xdr:to>
      <xdr:col>8</xdr:col>
      <xdr:colOff>1633</xdr:colOff>
      <xdr:row>1579</xdr:row>
      <xdr:rowOff>45178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3233677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1598</xdr:row>
      <xdr:rowOff>133350</xdr:rowOff>
    </xdr:from>
    <xdr:to>
      <xdr:col>8</xdr:col>
      <xdr:colOff>1633</xdr:colOff>
      <xdr:row>1602</xdr:row>
      <xdr:rowOff>45178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370802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1598</xdr:row>
      <xdr:rowOff>133350</xdr:rowOff>
    </xdr:from>
    <xdr:to>
      <xdr:col>8</xdr:col>
      <xdr:colOff>1633</xdr:colOff>
      <xdr:row>1602</xdr:row>
      <xdr:rowOff>45178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37080225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1622</xdr:row>
      <xdr:rowOff>133350</xdr:rowOff>
    </xdr:from>
    <xdr:to>
      <xdr:col>8</xdr:col>
      <xdr:colOff>1633</xdr:colOff>
      <xdr:row>1626</xdr:row>
      <xdr:rowOff>45176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420046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1622</xdr:row>
      <xdr:rowOff>133350</xdr:rowOff>
    </xdr:from>
    <xdr:to>
      <xdr:col>8</xdr:col>
      <xdr:colOff>1633</xdr:colOff>
      <xdr:row>1626</xdr:row>
      <xdr:rowOff>45176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420046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1647</xdr:row>
      <xdr:rowOff>133350</xdr:rowOff>
    </xdr:from>
    <xdr:to>
      <xdr:col>8</xdr:col>
      <xdr:colOff>1633</xdr:colOff>
      <xdr:row>1651</xdr:row>
      <xdr:rowOff>45178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469957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1647</xdr:row>
      <xdr:rowOff>133350</xdr:rowOff>
    </xdr:from>
    <xdr:to>
      <xdr:col>8</xdr:col>
      <xdr:colOff>1633</xdr:colOff>
      <xdr:row>1651</xdr:row>
      <xdr:rowOff>45178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469957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1672</xdr:row>
      <xdr:rowOff>133350</xdr:rowOff>
    </xdr:from>
    <xdr:to>
      <xdr:col>8</xdr:col>
      <xdr:colOff>1633</xdr:colOff>
      <xdr:row>1676</xdr:row>
      <xdr:rowOff>45178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519868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1672</xdr:row>
      <xdr:rowOff>133350</xdr:rowOff>
    </xdr:from>
    <xdr:to>
      <xdr:col>8</xdr:col>
      <xdr:colOff>1633</xdr:colOff>
      <xdr:row>1676</xdr:row>
      <xdr:rowOff>45178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519868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1697</xdr:row>
      <xdr:rowOff>133350</xdr:rowOff>
    </xdr:from>
    <xdr:to>
      <xdr:col>8</xdr:col>
      <xdr:colOff>1633</xdr:colOff>
      <xdr:row>1701</xdr:row>
      <xdr:rowOff>45177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571113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1697</xdr:row>
      <xdr:rowOff>133350</xdr:rowOff>
    </xdr:from>
    <xdr:to>
      <xdr:col>8</xdr:col>
      <xdr:colOff>1633</xdr:colOff>
      <xdr:row>1701</xdr:row>
      <xdr:rowOff>45177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571113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1722</xdr:row>
      <xdr:rowOff>133350</xdr:rowOff>
    </xdr:from>
    <xdr:to>
      <xdr:col>8</xdr:col>
      <xdr:colOff>1633</xdr:colOff>
      <xdr:row>1726</xdr:row>
      <xdr:rowOff>45176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623691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1722</xdr:row>
      <xdr:rowOff>133350</xdr:rowOff>
    </xdr:from>
    <xdr:to>
      <xdr:col>8</xdr:col>
      <xdr:colOff>1633</xdr:colOff>
      <xdr:row>1726</xdr:row>
      <xdr:rowOff>45176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623691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1745</xdr:row>
      <xdr:rowOff>133350</xdr:rowOff>
    </xdr:from>
    <xdr:to>
      <xdr:col>8</xdr:col>
      <xdr:colOff>1633</xdr:colOff>
      <xdr:row>1749</xdr:row>
      <xdr:rowOff>45173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66979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1745</xdr:row>
      <xdr:rowOff>133350</xdr:rowOff>
    </xdr:from>
    <xdr:to>
      <xdr:col>8</xdr:col>
      <xdr:colOff>1633</xdr:colOff>
      <xdr:row>1749</xdr:row>
      <xdr:rowOff>45173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669792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1769</xdr:row>
      <xdr:rowOff>133350</xdr:rowOff>
    </xdr:from>
    <xdr:to>
      <xdr:col>8</xdr:col>
      <xdr:colOff>1633</xdr:colOff>
      <xdr:row>1773</xdr:row>
      <xdr:rowOff>45175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716464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1769</xdr:row>
      <xdr:rowOff>133350</xdr:rowOff>
    </xdr:from>
    <xdr:to>
      <xdr:col>8</xdr:col>
      <xdr:colOff>1633</xdr:colOff>
      <xdr:row>1773</xdr:row>
      <xdr:rowOff>45175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716464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1795</xdr:row>
      <xdr:rowOff>133350</xdr:rowOff>
    </xdr:from>
    <xdr:to>
      <xdr:col>8</xdr:col>
      <xdr:colOff>1633</xdr:colOff>
      <xdr:row>1799</xdr:row>
      <xdr:rowOff>45177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770947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1795</xdr:row>
      <xdr:rowOff>133350</xdr:rowOff>
    </xdr:from>
    <xdr:to>
      <xdr:col>8</xdr:col>
      <xdr:colOff>1633</xdr:colOff>
      <xdr:row>1799</xdr:row>
      <xdr:rowOff>45177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770947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1817</xdr:row>
      <xdr:rowOff>133350</xdr:rowOff>
    </xdr:from>
    <xdr:to>
      <xdr:col>8</xdr:col>
      <xdr:colOff>1633</xdr:colOff>
      <xdr:row>1821</xdr:row>
      <xdr:rowOff>45175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815334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1817</xdr:row>
      <xdr:rowOff>133350</xdr:rowOff>
    </xdr:from>
    <xdr:to>
      <xdr:col>8</xdr:col>
      <xdr:colOff>1633</xdr:colOff>
      <xdr:row>1821</xdr:row>
      <xdr:rowOff>45175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815334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1842</xdr:row>
      <xdr:rowOff>133350</xdr:rowOff>
    </xdr:from>
    <xdr:to>
      <xdr:col>8</xdr:col>
      <xdr:colOff>1633</xdr:colOff>
      <xdr:row>1846</xdr:row>
      <xdr:rowOff>45178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866959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1842</xdr:row>
      <xdr:rowOff>133350</xdr:rowOff>
    </xdr:from>
    <xdr:to>
      <xdr:col>8</xdr:col>
      <xdr:colOff>1633</xdr:colOff>
      <xdr:row>1846</xdr:row>
      <xdr:rowOff>45178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866959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1866</xdr:row>
      <xdr:rowOff>133350</xdr:rowOff>
    </xdr:from>
    <xdr:to>
      <xdr:col>8</xdr:col>
      <xdr:colOff>1633</xdr:colOff>
      <xdr:row>1870</xdr:row>
      <xdr:rowOff>45178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915537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1866</xdr:row>
      <xdr:rowOff>133350</xdr:rowOff>
    </xdr:from>
    <xdr:to>
      <xdr:col>8</xdr:col>
      <xdr:colOff>1633</xdr:colOff>
      <xdr:row>1870</xdr:row>
      <xdr:rowOff>45178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915537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1890</xdr:row>
      <xdr:rowOff>133350</xdr:rowOff>
    </xdr:from>
    <xdr:to>
      <xdr:col>8</xdr:col>
      <xdr:colOff>1633</xdr:colOff>
      <xdr:row>1894</xdr:row>
      <xdr:rowOff>45175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963543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1890</xdr:row>
      <xdr:rowOff>133350</xdr:rowOff>
    </xdr:from>
    <xdr:to>
      <xdr:col>8</xdr:col>
      <xdr:colOff>1633</xdr:colOff>
      <xdr:row>1894</xdr:row>
      <xdr:rowOff>45175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3963543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1916</xdr:row>
      <xdr:rowOff>133350</xdr:rowOff>
    </xdr:from>
    <xdr:to>
      <xdr:col>8</xdr:col>
      <xdr:colOff>1633</xdr:colOff>
      <xdr:row>1920</xdr:row>
      <xdr:rowOff>45176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4017835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1916</xdr:row>
      <xdr:rowOff>133350</xdr:rowOff>
    </xdr:from>
    <xdr:to>
      <xdr:col>8</xdr:col>
      <xdr:colOff>1633</xdr:colOff>
      <xdr:row>1920</xdr:row>
      <xdr:rowOff>45176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4017835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1941</xdr:row>
      <xdr:rowOff>133350</xdr:rowOff>
    </xdr:from>
    <xdr:to>
      <xdr:col>8</xdr:col>
      <xdr:colOff>1633</xdr:colOff>
      <xdr:row>1945</xdr:row>
      <xdr:rowOff>45176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4070413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1941</xdr:row>
      <xdr:rowOff>133350</xdr:rowOff>
    </xdr:from>
    <xdr:to>
      <xdr:col>8</xdr:col>
      <xdr:colOff>1633</xdr:colOff>
      <xdr:row>1945</xdr:row>
      <xdr:rowOff>45176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40704135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1963</xdr:row>
      <xdr:rowOff>133350</xdr:rowOff>
    </xdr:from>
    <xdr:to>
      <xdr:col>8</xdr:col>
      <xdr:colOff>1633</xdr:colOff>
      <xdr:row>1967</xdr:row>
      <xdr:rowOff>45174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4115943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1295400</xdr:colOff>
      <xdr:row>1963</xdr:row>
      <xdr:rowOff>133350</xdr:rowOff>
    </xdr:from>
    <xdr:to>
      <xdr:col>8</xdr:col>
      <xdr:colOff>1633</xdr:colOff>
      <xdr:row>1967</xdr:row>
      <xdr:rowOff>45174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lum bright="10000" contrast="40000"/>
        </a:blip>
        <a:srcRect/>
        <a:stretch>
          <a:fillRect/>
        </a:stretch>
      </xdr:blipFill>
      <xdr:spPr>
        <a:xfrm>
          <a:off x="5305425" y="411594300"/>
          <a:ext cx="2096770" cy="711835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142874</xdr:rowOff>
    </xdr:from>
    <xdr:to>
      <xdr:col>1</xdr:col>
      <xdr:colOff>628651</xdr:colOff>
      <xdr:row>4</xdr:row>
      <xdr:rowOff>76200</xdr:rowOff>
    </xdr:to>
    <xdr:pic>
      <xdr:nvPicPr>
        <xdr:cNvPr id="2" name="Picture 1" descr="iain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1440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9525" y="1266825"/>
          <a:ext cx="69246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228600</xdr:colOff>
      <xdr:row>57</xdr:row>
      <xdr:rowOff>142874</xdr:rowOff>
    </xdr:from>
    <xdr:to>
      <xdr:col>2</xdr:col>
      <xdr:colOff>8965</xdr:colOff>
      <xdr:row>61</xdr:row>
      <xdr:rowOff>76200</xdr:rowOff>
    </xdr:to>
    <xdr:pic>
      <xdr:nvPicPr>
        <xdr:cNvPr id="4" name="Picture 3" descr="iain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1600815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62</xdr:row>
      <xdr:rowOff>104775</xdr:rowOff>
    </xdr:from>
    <xdr:to>
      <xdr:col>6</xdr:col>
      <xdr:colOff>600075</xdr:colOff>
      <xdr:row>62</xdr:row>
      <xdr:rowOff>104776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9525" y="12725400"/>
          <a:ext cx="69246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171450</xdr:colOff>
      <xdr:row>79</xdr:row>
      <xdr:rowOff>133350</xdr:rowOff>
    </xdr:from>
    <xdr:to>
      <xdr:col>4</xdr:col>
      <xdr:colOff>828675</xdr:colOff>
      <xdr:row>82</xdr:row>
      <xdr:rowOff>22859</xdr:rowOff>
    </xdr:to>
    <xdr:pic>
      <xdr:nvPicPr>
        <xdr:cNvPr id="6" name="Picture 5" descr="D:\YULI\00 - CopyTandaTanganDirektur.jp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190875" y="16154400"/>
          <a:ext cx="11334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1</xdr:col>
      <xdr:colOff>677957</xdr:colOff>
      <xdr:row>4</xdr:row>
      <xdr:rowOff>76200</xdr:rowOff>
    </xdr:to>
    <xdr:pic>
      <xdr:nvPicPr>
        <xdr:cNvPr id="2" name="Picture 1" descr="iain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7282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542925</xdr:colOff>
      <xdr:row>5</xdr:row>
      <xdr:rowOff>104776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9525" y="1266825"/>
          <a:ext cx="66198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1762125</xdr:colOff>
      <xdr:row>96</xdr:row>
      <xdr:rowOff>19050</xdr:rowOff>
    </xdr:from>
    <xdr:to>
      <xdr:col>4</xdr:col>
      <xdr:colOff>795975</xdr:colOff>
      <xdr:row>99</xdr:row>
      <xdr:rowOff>76200</xdr:rowOff>
    </xdr:to>
    <xdr:pic>
      <xdr:nvPicPr>
        <xdr:cNvPr id="4" name="Picture 3" descr="D:\YULI\00 - CopyTandaTanganDirektur.jp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019425" y="19135725"/>
          <a:ext cx="126238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2</xdr:col>
      <xdr:colOff>28015</xdr:colOff>
      <xdr:row>4</xdr:row>
      <xdr:rowOff>76200</xdr:rowOff>
    </xdr:to>
    <xdr:pic>
      <xdr:nvPicPr>
        <xdr:cNvPr id="2" name="Picture 1" descr="iain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>
          <a:off x="9525" y="1266825"/>
          <a:ext cx="68103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1133475</xdr:colOff>
      <xdr:row>39</xdr:row>
      <xdr:rowOff>89534</xdr:rowOff>
    </xdr:to>
    <xdr:pic>
      <xdr:nvPicPr>
        <xdr:cNvPr id="4" name="Picture 3" descr="D:\YULI\00 - CopyTandaTanganDirektur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409950" y="7581900"/>
          <a:ext cx="11334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2</xdr:col>
      <xdr:colOff>8965</xdr:colOff>
      <xdr:row>4</xdr:row>
      <xdr:rowOff>76200</xdr:rowOff>
    </xdr:to>
    <xdr:pic>
      <xdr:nvPicPr>
        <xdr:cNvPr id="2" name="Picture 1" descr="iain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>
          <a:off x="9525" y="1266825"/>
          <a:ext cx="66960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228600</xdr:colOff>
      <xdr:row>45</xdr:row>
      <xdr:rowOff>142874</xdr:rowOff>
    </xdr:from>
    <xdr:to>
      <xdr:col>2</xdr:col>
      <xdr:colOff>8965</xdr:colOff>
      <xdr:row>49</xdr:row>
      <xdr:rowOff>76200</xdr:rowOff>
    </xdr:to>
    <xdr:pic>
      <xdr:nvPicPr>
        <xdr:cNvPr id="4" name="Picture 3" descr="iain.jp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9505315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50</xdr:row>
      <xdr:rowOff>104775</xdr:rowOff>
    </xdr:from>
    <xdr:to>
      <xdr:col>6</xdr:col>
      <xdr:colOff>600075</xdr:colOff>
      <xdr:row>50</xdr:row>
      <xdr:rowOff>104776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9525" y="10629900"/>
          <a:ext cx="66960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266700</xdr:colOff>
      <xdr:row>80</xdr:row>
      <xdr:rowOff>95250</xdr:rowOff>
    </xdr:from>
    <xdr:to>
      <xdr:col>4</xdr:col>
      <xdr:colOff>1028700</xdr:colOff>
      <xdr:row>82</xdr:row>
      <xdr:rowOff>184784</xdr:rowOff>
    </xdr:to>
    <xdr:pic>
      <xdr:nvPicPr>
        <xdr:cNvPr id="6" name="Picture 5" descr="D:\YULI\00 - CopyTandaTanganDirektur.jpg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286125" y="16621125"/>
          <a:ext cx="11334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38</xdr:row>
      <xdr:rowOff>95250</xdr:rowOff>
    </xdr:from>
    <xdr:to>
      <xdr:col>4</xdr:col>
      <xdr:colOff>1028700</xdr:colOff>
      <xdr:row>40</xdr:row>
      <xdr:rowOff>184784</xdr:rowOff>
    </xdr:to>
    <xdr:pic>
      <xdr:nvPicPr>
        <xdr:cNvPr id="7" name="Picture 6" descr="D:\YULI\00 - CopyTandaTanganDirektur.jpg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3286125" y="7924800"/>
          <a:ext cx="1133475" cy="52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2</xdr:col>
      <xdr:colOff>66115</xdr:colOff>
      <xdr:row>4</xdr:row>
      <xdr:rowOff>76200</xdr:rowOff>
    </xdr:to>
    <xdr:pic>
      <xdr:nvPicPr>
        <xdr:cNvPr id="2" name="Picture 1" descr="iain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>
          <a:off x="9525" y="1266825"/>
          <a:ext cx="60102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95251</xdr:colOff>
      <xdr:row>36</xdr:row>
      <xdr:rowOff>57151</xdr:rowOff>
    </xdr:from>
    <xdr:to>
      <xdr:col>4</xdr:col>
      <xdr:colOff>1314451</xdr:colOff>
      <xdr:row>39</xdr:row>
      <xdr:rowOff>1</xdr:rowOff>
    </xdr:to>
    <xdr:pic>
      <xdr:nvPicPr>
        <xdr:cNvPr id="4" name="Picture 3" descr="D:\YULI\00 - CopyTandaTanganDirektur.jp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400425" y="5057775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1</xdr:col>
      <xdr:colOff>599515</xdr:colOff>
      <xdr:row>4</xdr:row>
      <xdr:rowOff>76200</xdr:rowOff>
    </xdr:to>
    <xdr:pic>
      <xdr:nvPicPr>
        <xdr:cNvPr id="2" name="Picture 1" descr="iain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70915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9525" y="1266825"/>
          <a:ext cx="68865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2</xdr:col>
      <xdr:colOff>34365</xdr:colOff>
      <xdr:row>4</xdr:row>
      <xdr:rowOff>76200</xdr:rowOff>
    </xdr:to>
    <xdr:pic>
      <xdr:nvPicPr>
        <xdr:cNvPr id="2" name="Picture 1" descr="iain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77265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/>
      </xdr:nvCxnSpPr>
      <xdr:spPr>
        <a:xfrm>
          <a:off x="9525" y="1266825"/>
          <a:ext cx="6477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1</xdr:col>
      <xdr:colOff>677957</xdr:colOff>
      <xdr:row>4</xdr:row>
      <xdr:rowOff>76200</xdr:rowOff>
    </xdr:to>
    <xdr:pic>
      <xdr:nvPicPr>
        <xdr:cNvPr id="2" name="Picture 1" descr="iain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7282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542925</xdr:colOff>
      <xdr:row>5</xdr:row>
      <xdr:rowOff>104776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CxnSpPr/>
      </xdr:nvCxnSpPr>
      <xdr:spPr>
        <a:xfrm>
          <a:off x="9525" y="1266825"/>
          <a:ext cx="66198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1762125</xdr:colOff>
      <xdr:row>44</xdr:row>
      <xdr:rowOff>19050</xdr:rowOff>
    </xdr:from>
    <xdr:to>
      <xdr:col>4</xdr:col>
      <xdr:colOff>795975</xdr:colOff>
      <xdr:row>47</xdr:row>
      <xdr:rowOff>76200</xdr:rowOff>
    </xdr:to>
    <xdr:pic>
      <xdr:nvPicPr>
        <xdr:cNvPr id="4" name="Picture 3" descr="D:\YULI\00 - CopyTandaTanganDirektur.jpg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019425" y="8991600"/>
          <a:ext cx="126238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G110" totalsRowShown="0">
  <autoFilter ref="A3:G110" xr:uid="{00000000-0009-0000-0100-000004000000}"/>
  <tableColumns count="7">
    <tableColumn id="1" xr3:uid="{00000000-0010-0000-0000-000001000000}" name="No" dataDxfId="7"/>
    <tableColumn id="2" xr3:uid="{00000000-0010-0000-0000-000002000000}" name="Kode" dataDxfId="6"/>
    <tableColumn id="3" xr3:uid="{00000000-0010-0000-0000-000003000000}" name="DOSEN" dataDxfId="5"/>
    <tableColumn id="4" xr3:uid="{00000000-0010-0000-0000-000004000000}" name="Dosen 1" dataDxfId="4">
      <calculatedColumnFormula>COUNTIF(DSATU,C4)</calculatedColumnFormula>
    </tableColumn>
    <tableColumn id="5" xr3:uid="{00000000-0010-0000-0000-000005000000}" name="Dosen 2" dataDxfId="3">
      <calculatedColumnFormula>COUNTIF(DDUA,C4)</calculatedColumnFormula>
    </tableColumn>
    <tableColumn id="6" xr3:uid="{00000000-0010-0000-0000-000006000000}" name="Dosen3" dataDxfId="2">
      <calculatedColumnFormula>COUNTIF(JADWAL!$L$1:$L$133,REKAP!C4)</calculatedColumnFormula>
    </tableColumn>
    <tableColumn id="7" xr3:uid="{00000000-0010-0000-0000-000007000000}" name="TOTAL" dataDxfId="1">
      <calculatedColumnFormula>SUM(D4:F4)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0"/>
  <sheetViews>
    <sheetView workbookViewId="0"/>
  </sheetViews>
  <sheetFormatPr defaultColWidth="9" defaultRowHeight="15"/>
  <cols>
    <col min="1" max="1" width="11.7109375" style="230" customWidth="1"/>
    <col min="2" max="2" width="6.5703125" style="230" customWidth="1"/>
    <col min="3" max="3" width="50.28515625" customWidth="1"/>
    <col min="4" max="4" width="7.5703125" style="230" customWidth="1"/>
    <col min="5" max="5" width="38.42578125" customWidth="1"/>
    <col min="6" max="6" width="34.85546875" customWidth="1"/>
    <col min="7" max="7" width="12.28515625" customWidth="1"/>
    <col min="8" max="8" width="14.140625" hidden="1" customWidth="1"/>
    <col min="9" max="9" width="49.140625" customWidth="1"/>
    <col min="10" max="10" width="28.42578125" customWidth="1"/>
    <col min="11" max="11" width="11.42578125" customWidth="1"/>
  </cols>
  <sheetData>
    <row r="2" spans="1:11" ht="15.75">
      <c r="A2" s="647" t="s">
        <v>0</v>
      </c>
      <c r="B2" s="647" t="s">
        <v>1</v>
      </c>
      <c r="C2" s="648" t="s">
        <v>2</v>
      </c>
      <c r="D2" s="647" t="s">
        <v>3</v>
      </c>
      <c r="E2" s="648" t="s">
        <v>4</v>
      </c>
      <c r="F2" s="648" t="s">
        <v>5</v>
      </c>
      <c r="G2" s="648" t="s">
        <v>6</v>
      </c>
      <c r="H2" s="649" t="s">
        <v>7</v>
      </c>
      <c r="I2" s="649" t="s">
        <v>8</v>
      </c>
      <c r="J2" s="649" t="s">
        <v>9</v>
      </c>
      <c r="K2" s="649" t="s">
        <v>10</v>
      </c>
    </row>
    <row r="3" spans="1:11" s="284" customFormat="1" hidden="1">
      <c r="A3" s="650" t="s">
        <v>11</v>
      </c>
      <c r="B3" s="650">
        <v>2</v>
      </c>
      <c r="C3" s="651" t="s">
        <v>12</v>
      </c>
      <c r="D3" s="650">
        <v>2</v>
      </c>
      <c r="E3" s="652" t="s">
        <v>13</v>
      </c>
      <c r="F3" s="652" t="s">
        <v>14</v>
      </c>
      <c r="G3" s="651" t="s">
        <v>15</v>
      </c>
      <c r="H3" s="729" t="s">
        <v>16</v>
      </c>
      <c r="I3" s="280"/>
      <c r="J3" s="280"/>
      <c r="K3" s="665" t="s">
        <v>17</v>
      </c>
    </row>
    <row r="4" spans="1:11" s="284" customFormat="1" hidden="1">
      <c r="A4" s="650" t="s">
        <v>11</v>
      </c>
      <c r="B4" s="650">
        <v>2</v>
      </c>
      <c r="C4" s="651" t="s">
        <v>18</v>
      </c>
      <c r="D4" s="650">
        <v>2</v>
      </c>
      <c r="E4" s="652" t="s">
        <v>19</v>
      </c>
      <c r="F4" s="652" t="s">
        <v>20</v>
      </c>
      <c r="G4" s="651" t="s">
        <v>15</v>
      </c>
      <c r="H4" s="729" t="s">
        <v>21</v>
      </c>
      <c r="I4" s="280"/>
      <c r="J4" s="280"/>
      <c r="K4" s="665" t="s">
        <v>17</v>
      </c>
    </row>
    <row r="5" spans="1:11" s="284" customFormat="1" hidden="1">
      <c r="A5" s="650" t="s">
        <v>11</v>
      </c>
      <c r="B5" s="650">
        <v>2</v>
      </c>
      <c r="C5" s="651" t="s">
        <v>22</v>
      </c>
      <c r="D5" s="650">
        <v>3</v>
      </c>
      <c r="E5" s="652" t="s">
        <v>23</v>
      </c>
      <c r="F5" s="652"/>
      <c r="G5" s="651" t="s">
        <v>24</v>
      </c>
      <c r="H5" s="729" t="s">
        <v>16</v>
      </c>
      <c r="I5" s="280"/>
      <c r="J5" s="280"/>
      <c r="K5" s="665" t="s">
        <v>17</v>
      </c>
    </row>
    <row r="6" spans="1:11" s="284" customFormat="1" hidden="1">
      <c r="A6" s="650" t="s">
        <v>11</v>
      </c>
      <c r="B6" s="650">
        <v>2</v>
      </c>
      <c r="C6" s="651" t="s">
        <v>25</v>
      </c>
      <c r="D6" s="650">
        <v>3</v>
      </c>
      <c r="E6" s="652" t="s">
        <v>26</v>
      </c>
      <c r="F6" s="652" t="s">
        <v>27</v>
      </c>
      <c r="G6" s="651" t="s">
        <v>24</v>
      </c>
      <c r="H6" s="729" t="s">
        <v>21</v>
      </c>
      <c r="I6" s="280"/>
      <c r="J6" s="280"/>
      <c r="K6" s="665" t="s">
        <v>17</v>
      </c>
    </row>
    <row r="7" spans="1:11" s="284" customFormat="1" hidden="1">
      <c r="A7" s="650" t="s">
        <v>11</v>
      </c>
      <c r="B7" s="650">
        <v>2</v>
      </c>
      <c r="C7" s="651" t="s">
        <v>28</v>
      </c>
      <c r="D7" s="650">
        <v>3</v>
      </c>
      <c r="E7" s="652" t="s">
        <v>29</v>
      </c>
      <c r="F7" s="652" t="s">
        <v>30</v>
      </c>
      <c r="G7" s="651" t="s">
        <v>31</v>
      </c>
      <c r="H7" s="729" t="s">
        <v>16</v>
      </c>
      <c r="I7" s="280"/>
      <c r="J7" s="280"/>
      <c r="K7" s="665" t="s">
        <v>17</v>
      </c>
    </row>
    <row r="8" spans="1:11" s="284" customFormat="1" hidden="1">
      <c r="A8" s="650" t="s">
        <v>32</v>
      </c>
      <c r="B8" s="650">
        <v>2</v>
      </c>
      <c r="C8" s="651" t="s">
        <v>12</v>
      </c>
      <c r="D8" s="650">
        <v>2</v>
      </c>
      <c r="E8" s="652" t="s">
        <v>33</v>
      </c>
      <c r="F8" s="652" t="s">
        <v>14</v>
      </c>
      <c r="G8" s="651" t="s">
        <v>15</v>
      </c>
      <c r="H8" s="729" t="s">
        <v>16</v>
      </c>
      <c r="I8" s="280"/>
      <c r="J8" s="280"/>
      <c r="K8" s="665" t="s">
        <v>17</v>
      </c>
    </row>
    <row r="9" spans="1:11" s="284" customFormat="1" hidden="1">
      <c r="A9" s="650" t="s">
        <v>32</v>
      </c>
      <c r="B9" s="650">
        <v>2</v>
      </c>
      <c r="C9" s="651" t="s">
        <v>18</v>
      </c>
      <c r="D9" s="650">
        <v>2</v>
      </c>
      <c r="E9" s="652" t="s">
        <v>19</v>
      </c>
      <c r="F9" s="652" t="s">
        <v>20</v>
      </c>
      <c r="G9" s="651" t="s">
        <v>15</v>
      </c>
      <c r="H9" s="729" t="s">
        <v>21</v>
      </c>
      <c r="I9" s="280"/>
      <c r="J9" s="280"/>
      <c r="K9" s="665" t="s">
        <v>34</v>
      </c>
    </row>
    <row r="10" spans="1:11" s="284" customFormat="1" hidden="1">
      <c r="A10" s="650" t="s">
        <v>32</v>
      </c>
      <c r="B10" s="650">
        <v>2</v>
      </c>
      <c r="C10" s="651" t="s">
        <v>22</v>
      </c>
      <c r="D10" s="650">
        <v>3</v>
      </c>
      <c r="E10" s="652" t="s">
        <v>23</v>
      </c>
      <c r="F10" s="652"/>
      <c r="G10" s="651" t="s">
        <v>24</v>
      </c>
      <c r="H10" s="729" t="s">
        <v>16</v>
      </c>
      <c r="I10" s="280"/>
      <c r="J10" s="280"/>
      <c r="K10" s="665" t="s">
        <v>34</v>
      </c>
    </row>
    <row r="11" spans="1:11" s="284" customFormat="1" hidden="1">
      <c r="A11" s="650" t="s">
        <v>32</v>
      </c>
      <c r="B11" s="650">
        <v>2</v>
      </c>
      <c r="C11" s="651" t="s">
        <v>25</v>
      </c>
      <c r="D11" s="650">
        <v>3</v>
      </c>
      <c r="E11" s="652" t="s">
        <v>26</v>
      </c>
      <c r="F11" s="652" t="s">
        <v>27</v>
      </c>
      <c r="G11" s="651" t="s">
        <v>24</v>
      </c>
      <c r="H11" s="729" t="s">
        <v>21</v>
      </c>
      <c r="I11" s="280"/>
      <c r="J11" s="280"/>
      <c r="K11" s="665" t="s">
        <v>34</v>
      </c>
    </row>
    <row r="12" spans="1:11" s="284" customFormat="1" hidden="1">
      <c r="A12" s="650" t="s">
        <v>32</v>
      </c>
      <c r="B12" s="650">
        <v>2</v>
      </c>
      <c r="C12" s="651" t="s">
        <v>28</v>
      </c>
      <c r="D12" s="650">
        <v>3</v>
      </c>
      <c r="E12" s="652" t="s">
        <v>29</v>
      </c>
      <c r="F12" s="652" t="s">
        <v>30</v>
      </c>
      <c r="G12" s="651" t="s">
        <v>31</v>
      </c>
      <c r="H12" s="729" t="s">
        <v>16</v>
      </c>
      <c r="I12" s="280"/>
      <c r="J12" s="280"/>
      <c r="K12" s="665" t="s">
        <v>34</v>
      </c>
    </row>
    <row r="13" spans="1:11" s="284" customFormat="1" hidden="1">
      <c r="A13" s="650" t="s">
        <v>35</v>
      </c>
      <c r="B13" s="650">
        <v>2</v>
      </c>
      <c r="C13" s="651" t="s">
        <v>12</v>
      </c>
      <c r="D13" s="650">
        <v>2</v>
      </c>
      <c r="E13" s="652" t="s">
        <v>33</v>
      </c>
      <c r="F13" s="652" t="s">
        <v>36</v>
      </c>
      <c r="G13" s="651" t="s">
        <v>37</v>
      </c>
      <c r="H13" s="729" t="s">
        <v>16</v>
      </c>
      <c r="I13" s="280"/>
      <c r="J13" s="280"/>
      <c r="K13" s="665" t="s">
        <v>34</v>
      </c>
    </row>
    <row r="14" spans="1:11" s="284" customFormat="1" hidden="1">
      <c r="A14" s="650" t="s">
        <v>35</v>
      </c>
      <c r="B14" s="650">
        <v>2</v>
      </c>
      <c r="C14" s="651" t="s">
        <v>18</v>
      </c>
      <c r="D14" s="650">
        <v>2</v>
      </c>
      <c r="E14" s="652" t="s">
        <v>19</v>
      </c>
      <c r="F14" s="652" t="s">
        <v>38</v>
      </c>
      <c r="G14" s="651" t="s">
        <v>37</v>
      </c>
      <c r="H14" s="729" t="s">
        <v>21</v>
      </c>
      <c r="I14" s="280"/>
      <c r="J14" s="280"/>
      <c r="K14" s="665" t="s">
        <v>34</v>
      </c>
    </row>
    <row r="15" spans="1:11" s="284" customFormat="1" hidden="1">
      <c r="A15" s="650" t="s">
        <v>35</v>
      </c>
      <c r="B15" s="650">
        <v>2</v>
      </c>
      <c r="C15" s="651" t="s">
        <v>22</v>
      </c>
      <c r="D15" s="650">
        <v>3</v>
      </c>
      <c r="E15" s="652" t="s">
        <v>23</v>
      </c>
      <c r="F15" s="652"/>
      <c r="G15" s="651" t="s">
        <v>37</v>
      </c>
      <c r="H15" s="729" t="s">
        <v>39</v>
      </c>
      <c r="I15" s="280"/>
      <c r="J15" s="280"/>
      <c r="K15" s="665" t="s">
        <v>40</v>
      </c>
    </row>
    <row r="16" spans="1:11" s="284" customFormat="1" hidden="1">
      <c r="A16" s="650" t="s">
        <v>35</v>
      </c>
      <c r="B16" s="650">
        <v>2</v>
      </c>
      <c r="C16" s="651" t="s">
        <v>25</v>
      </c>
      <c r="D16" s="650">
        <v>3</v>
      </c>
      <c r="E16" s="652" t="s">
        <v>41</v>
      </c>
      <c r="F16" s="652" t="s">
        <v>42</v>
      </c>
      <c r="G16" s="651" t="s">
        <v>43</v>
      </c>
      <c r="H16" s="729" t="s">
        <v>44</v>
      </c>
      <c r="I16" s="280"/>
      <c r="J16" s="280"/>
      <c r="K16" s="665" t="s">
        <v>40</v>
      </c>
    </row>
    <row r="17" spans="1:11" s="284" customFormat="1" hidden="1">
      <c r="A17" s="650" t="s">
        <v>35</v>
      </c>
      <c r="B17" s="650">
        <v>2</v>
      </c>
      <c r="C17" s="651" t="s">
        <v>28</v>
      </c>
      <c r="D17" s="650">
        <v>3</v>
      </c>
      <c r="E17" s="652" t="s">
        <v>29</v>
      </c>
      <c r="F17" s="652" t="s">
        <v>30</v>
      </c>
      <c r="G17" s="651" t="s">
        <v>43</v>
      </c>
      <c r="H17" s="651" t="s">
        <v>45</v>
      </c>
      <c r="I17" s="280"/>
      <c r="J17" s="280"/>
      <c r="K17" s="665" t="s">
        <v>40</v>
      </c>
    </row>
    <row r="18" spans="1:11" s="645" customFormat="1" hidden="1">
      <c r="A18" s="653" t="s">
        <v>46</v>
      </c>
      <c r="B18" s="653">
        <v>3</v>
      </c>
      <c r="C18" s="654" t="s">
        <v>47</v>
      </c>
      <c r="D18" s="653">
        <v>3</v>
      </c>
      <c r="E18" s="655" t="s">
        <v>48</v>
      </c>
      <c r="F18" s="655"/>
      <c r="G18" s="656" t="s">
        <v>37</v>
      </c>
      <c r="H18" s="730" t="s">
        <v>16</v>
      </c>
      <c r="I18" s="666"/>
      <c r="J18" s="666"/>
      <c r="K18" s="273" t="s">
        <v>49</v>
      </c>
    </row>
    <row r="19" spans="1:11" s="645" customFormat="1" hidden="1">
      <c r="A19" s="653" t="s">
        <v>46</v>
      </c>
      <c r="B19" s="653">
        <v>3</v>
      </c>
      <c r="C19" s="654" t="s">
        <v>28</v>
      </c>
      <c r="D19" s="653">
        <v>3</v>
      </c>
      <c r="E19" s="655" t="s">
        <v>50</v>
      </c>
      <c r="F19" s="655" t="s">
        <v>51</v>
      </c>
      <c r="G19" s="656" t="s">
        <v>37</v>
      </c>
      <c r="H19" s="730" t="s">
        <v>21</v>
      </c>
      <c r="I19" s="666"/>
      <c r="J19" s="666"/>
      <c r="K19" s="273" t="s">
        <v>49</v>
      </c>
    </row>
    <row r="20" spans="1:11" s="645" customFormat="1" hidden="1">
      <c r="A20" s="653" t="s">
        <v>46</v>
      </c>
      <c r="B20" s="653">
        <v>3</v>
      </c>
      <c r="C20" s="654" t="s">
        <v>52</v>
      </c>
      <c r="D20" s="653">
        <v>3</v>
      </c>
      <c r="E20" s="655" t="s">
        <v>29</v>
      </c>
      <c r="F20" s="655"/>
      <c r="G20" s="656" t="s">
        <v>37</v>
      </c>
      <c r="H20" s="730" t="s">
        <v>39</v>
      </c>
      <c r="I20" s="666"/>
      <c r="J20" s="666"/>
      <c r="K20" s="273" t="s">
        <v>49</v>
      </c>
    </row>
    <row r="21" spans="1:11" s="645" customFormat="1" hidden="1">
      <c r="A21" s="653" t="s">
        <v>46</v>
      </c>
      <c r="B21" s="653">
        <v>3</v>
      </c>
      <c r="C21" s="657" t="s">
        <v>53</v>
      </c>
      <c r="D21" s="653">
        <v>3</v>
      </c>
      <c r="E21" s="655" t="s">
        <v>54</v>
      </c>
      <c r="F21" s="655" t="s">
        <v>30</v>
      </c>
      <c r="G21" s="656" t="s">
        <v>43</v>
      </c>
      <c r="H21" s="730" t="s">
        <v>44</v>
      </c>
      <c r="I21" s="666"/>
      <c r="J21" s="666"/>
      <c r="K21" s="273" t="s">
        <v>49</v>
      </c>
    </row>
    <row r="22" spans="1:11" s="645" customFormat="1" hidden="1">
      <c r="A22" s="653" t="s">
        <v>46</v>
      </c>
      <c r="B22" s="653">
        <v>3</v>
      </c>
      <c r="C22" s="654" t="s">
        <v>55</v>
      </c>
      <c r="D22" s="653">
        <v>3</v>
      </c>
      <c r="E22" s="655" t="s">
        <v>48</v>
      </c>
      <c r="F22" s="655" t="s">
        <v>56</v>
      </c>
      <c r="G22" s="656" t="s">
        <v>43</v>
      </c>
      <c r="H22" s="656" t="s">
        <v>45</v>
      </c>
      <c r="I22" s="667"/>
      <c r="J22" s="667"/>
      <c r="K22" s="273" t="s">
        <v>49</v>
      </c>
    </row>
    <row r="23" spans="1:11" s="645" customFormat="1" hidden="1">
      <c r="A23" s="653" t="s">
        <v>57</v>
      </c>
      <c r="B23" s="653">
        <v>3</v>
      </c>
      <c r="C23" s="657" t="s">
        <v>53</v>
      </c>
      <c r="D23" s="653">
        <v>3</v>
      </c>
      <c r="E23" s="655" t="s">
        <v>54</v>
      </c>
      <c r="F23" s="655" t="s">
        <v>30</v>
      </c>
      <c r="G23" s="656" t="s">
        <v>37</v>
      </c>
      <c r="H23" s="730" t="s">
        <v>16</v>
      </c>
      <c r="I23" s="666"/>
      <c r="J23" s="666"/>
      <c r="K23" s="273" t="s">
        <v>58</v>
      </c>
    </row>
    <row r="24" spans="1:11" s="645" customFormat="1" hidden="1">
      <c r="A24" s="653" t="s">
        <v>57</v>
      </c>
      <c r="B24" s="653">
        <v>3</v>
      </c>
      <c r="C24" s="654" t="s">
        <v>52</v>
      </c>
      <c r="D24" s="653">
        <v>3</v>
      </c>
      <c r="E24" s="655" t="s">
        <v>29</v>
      </c>
      <c r="F24" s="655"/>
      <c r="G24" s="656" t="s">
        <v>37</v>
      </c>
      <c r="H24" s="730" t="s">
        <v>21</v>
      </c>
      <c r="I24" s="666"/>
      <c r="J24" s="666"/>
      <c r="K24" s="273" t="s">
        <v>58</v>
      </c>
    </row>
    <row r="25" spans="1:11" s="645" customFormat="1" hidden="1">
      <c r="A25" s="653" t="s">
        <v>57</v>
      </c>
      <c r="B25" s="653">
        <v>3</v>
      </c>
      <c r="C25" s="654" t="s">
        <v>47</v>
      </c>
      <c r="D25" s="653">
        <v>3</v>
      </c>
      <c r="E25" s="655" t="s">
        <v>48</v>
      </c>
      <c r="F25" s="655"/>
      <c r="G25" s="656" t="s">
        <v>37</v>
      </c>
      <c r="H25" s="730" t="s">
        <v>39</v>
      </c>
      <c r="I25" s="666"/>
      <c r="J25" s="666"/>
      <c r="K25" s="273" t="s">
        <v>58</v>
      </c>
    </row>
    <row r="26" spans="1:11" s="645" customFormat="1" hidden="1">
      <c r="A26" s="653" t="s">
        <v>57</v>
      </c>
      <c r="B26" s="653">
        <v>3</v>
      </c>
      <c r="C26" s="654" t="s">
        <v>55</v>
      </c>
      <c r="D26" s="653">
        <v>3</v>
      </c>
      <c r="E26" s="655" t="s">
        <v>48</v>
      </c>
      <c r="F26" s="655" t="s">
        <v>59</v>
      </c>
      <c r="G26" s="656" t="s">
        <v>43</v>
      </c>
      <c r="H26" s="730" t="s">
        <v>44</v>
      </c>
      <c r="I26" s="666"/>
      <c r="J26" s="666"/>
      <c r="K26" s="273" t="s">
        <v>58</v>
      </c>
    </row>
    <row r="27" spans="1:11" s="645" customFormat="1" hidden="1">
      <c r="A27" s="653" t="s">
        <v>57</v>
      </c>
      <c r="B27" s="653">
        <v>3</v>
      </c>
      <c r="C27" s="654" t="s">
        <v>28</v>
      </c>
      <c r="D27" s="653">
        <v>3</v>
      </c>
      <c r="E27" s="655" t="s">
        <v>50</v>
      </c>
      <c r="F27" s="655" t="s">
        <v>60</v>
      </c>
      <c r="G27" s="656" t="s">
        <v>43</v>
      </c>
      <c r="H27" s="656" t="s">
        <v>45</v>
      </c>
      <c r="I27" s="667"/>
      <c r="J27" s="667"/>
      <c r="K27" s="273" t="s">
        <v>58</v>
      </c>
    </row>
    <row r="28" spans="1:11" s="284" customFormat="1" hidden="1">
      <c r="A28" s="650" t="s">
        <v>61</v>
      </c>
      <c r="B28" s="650">
        <v>2</v>
      </c>
      <c r="C28" s="651" t="s">
        <v>18</v>
      </c>
      <c r="D28" s="650">
        <v>2</v>
      </c>
      <c r="E28" s="652" t="s">
        <v>20</v>
      </c>
      <c r="F28" s="652" t="s">
        <v>62</v>
      </c>
      <c r="G28" s="651" t="s">
        <v>63</v>
      </c>
      <c r="H28" s="729" t="s">
        <v>16</v>
      </c>
      <c r="I28" s="280"/>
      <c r="J28" s="280"/>
      <c r="K28" s="665"/>
    </row>
    <row r="29" spans="1:11" s="284" customFormat="1" ht="15.75" hidden="1" customHeight="1">
      <c r="A29" s="650" t="s">
        <v>61</v>
      </c>
      <c r="B29" s="650">
        <v>2</v>
      </c>
      <c r="C29" s="651" t="s">
        <v>64</v>
      </c>
      <c r="D29" s="650">
        <v>3</v>
      </c>
      <c r="E29" s="652" t="s">
        <v>65</v>
      </c>
      <c r="F29" s="652" t="s">
        <v>66</v>
      </c>
      <c r="G29" s="651" t="s">
        <v>63</v>
      </c>
      <c r="H29" s="729" t="s">
        <v>21</v>
      </c>
      <c r="I29" s="280"/>
      <c r="J29" s="280"/>
      <c r="K29" s="665"/>
    </row>
    <row r="30" spans="1:11" s="284" customFormat="1" hidden="1">
      <c r="A30" s="650" t="s">
        <v>61</v>
      </c>
      <c r="B30" s="650">
        <v>2</v>
      </c>
      <c r="C30" s="651" t="s">
        <v>67</v>
      </c>
      <c r="D30" s="650">
        <v>3</v>
      </c>
      <c r="E30" s="652" t="s">
        <v>41</v>
      </c>
      <c r="F30" s="652" t="s">
        <v>38</v>
      </c>
      <c r="G30" s="651" t="s">
        <v>63</v>
      </c>
      <c r="H30" s="729" t="s">
        <v>39</v>
      </c>
      <c r="I30" s="280"/>
      <c r="J30" s="280"/>
      <c r="K30" s="665"/>
    </row>
    <row r="31" spans="1:11" s="284" customFormat="1" hidden="1">
      <c r="A31" s="650" t="s">
        <v>61</v>
      </c>
      <c r="B31" s="650">
        <v>2</v>
      </c>
      <c r="C31" s="651" t="s">
        <v>68</v>
      </c>
      <c r="D31" s="650">
        <v>2</v>
      </c>
      <c r="E31" s="652" t="s">
        <v>69</v>
      </c>
      <c r="F31" s="652" t="s">
        <v>33</v>
      </c>
      <c r="G31" s="651" t="s">
        <v>70</v>
      </c>
      <c r="H31" s="729" t="s">
        <v>44</v>
      </c>
      <c r="I31" s="280"/>
      <c r="J31" s="280"/>
      <c r="K31" s="665"/>
    </row>
    <row r="32" spans="1:11" s="284" customFormat="1" hidden="1">
      <c r="A32" s="650" t="s">
        <v>61</v>
      </c>
      <c r="B32" s="650">
        <v>2</v>
      </c>
      <c r="C32" s="651" t="s">
        <v>71</v>
      </c>
      <c r="D32" s="650">
        <v>3</v>
      </c>
      <c r="E32" s="652" t="s">
        <v>66</v>
      </c>
      <c r="F32" s="652" t="s">
        <v>65</v>
      </c>
      <c r="G32" s="651" t="s">
        <v>70</v>
      </c>
      <c r="H32" s="729" t="s">
        <v>45</v>
      </c>
      <c r="I32" s="280"/>
      <c r="J32" s="280"/>
      <c r="K32" s="665"/>
    </row>
    <row r="33" spans="1:11" s="645" customFormat="1" hidden="1">
      <c r="A33" s="653" t="s">
        <v>61</v>
      </c>
      <c r="B33" s="653">
        <v>3</v>
      </c>
      <c r="C33" s="656" t="s">
        <v>72</v>
      </c>
      <c r="D33" s="653">
        <v>3</v>
      </c>
      <c r="E33" s="655" t="s">
        <v>73</v>
      </c>
      <c r="F33" s="655" t="s">
        <v>74</v>
      </c>
      <c r="G33" s="656" t="s">
        <v>63</v>
      </c>
      <c r="H33" s="730" t="s">
        <v>21</v>
      </c>
      <c r="I33" s="666"/>
      <c r="J33" s="666"/>
      <c r="K33" s="273"/>
    </row>
    <row r="34" spans="1:11" s="645" customFormat="1" hidden="1">
      <c r="A34" s="653" t="s">
        <v>61</v>
      </c>
      <c r="B34" s="653">
        <v>3</v>
      </c>
      <c r="C34" s="656" t="s">
        <v>75</v>
      </c>
      <c r="D34" s="653">
        <v>3</v>
      </c>
      <c r="E34" s="655" t="s">
        <v>76</v>
      </c>
      <c r="F34" s="655" t="s">
        <v>74</v>
      </c>
      <c r="G34" s="656" t="s">
        <v>70</v>
      </c>
      <c r="H34" s="730" t="s">
        <v>44</v>
      </c>
      <c r="I34" s="666"/>
      <c r="J34" s="666"/>
      <c r="K34" s="273"/>
    </row>
    <row r="35" spans="1:11" s="645" customFormat="1" hidden="1">
      <c r="A35" s="653" t="s">
        <v>61</v>
      </c>
      <c r="B35" s="653">
        <v>3</v>
      </c>
      <c r="C35" s="656" t="s">
        <v>77</v>
      </c>
      <c r="D35" s="653">
        <v>3</v>
      </c>
      <c r="E35" s="655" t="s">
        <v>78</v>
      </c>
      <c r="F35" s="655" t="s">
        <v>79</v>
      </c>
      <c r="G35" s="656" t="s">
        <v>70</v>
      </c>
      <c r="H35" s="656" t="s">
        <v>45</v>
      </c>
      <c r="I35" s="666"/>
      <c r="J35" s="666"/>
      <c r="K35" s="273"/>
    </row>
    <row r="36" spans="1:11" hidden="1">
      <c r="A36" s="658" t="s">
        <v>80</v>
      </c>
      <c r="B36" s="658">
        <v>2</v>
      </c>
      <c r="C36" s="659" t="s">
        <v>81</v>
      </c>
      <c r="D36" s="658">
        <v>3</v>
      </c>
      <c r="E36" s="660" t="s">
        <v>13</v>
      </c>
      <c r="F36" s="660" t="s">
        <v>82</v>
      </c>
      <c r="G36" s="661" t="s">
        <v>15</v>
      </c>
      <c r="H36" s="731" t="s">
        <v>16</v>
      </c>
      <c r="I36" s="668"/>
      <c r="J36" s="668"/>
      <c r="K36" s="669" t="s">
        <v>17</v>
      </c>
    </row>
    <row r="37" spans="1:11" hidden="1">
      <c r="A37" s="658" t="s">
        <v>80</v>
      </c>
      <c r="B37" s="658">
        <v>2</v>
      </c>
      <c r="C37" s="659" t="s">
        <v>22</v>
      </c>
      <c r="D37" s="658">
        <v>3</v>
      </c>
      <c r="E37" s="660" t="s">
        <v>23</v>
      </c>
      <c r="F37" s="660"/>
      <c r="G37" s="661" t="s">
        <v>15</v>
      </c>
      <c r="H37" s="731" t="s">
        <v>21</v>
      </c>
      <c r="I37" s="668"/>
      <c r="J37" s="668"/>
      <c r="K37" s="669" t="s">
        <v>17</v>
      </c>
    </row>
    <row r="38" spans="1:11" hidden="1">
      <c r="A38" s="658" t="s">
        <v>80</v>
      </c>
      <c r="B38" s="658">
        <v>2</v>
      </c>
      <c r="C38" s="659" t="s">
        <v>18</v>
      </c>
      <c r="D38" s="658">
        <v>3</v>
      </c>
      <c r="E38" s="660" t="s">
        <v>19</v>
      </c>
      <c r="F38" s="660" t="s">
        <v>83</v>
      </c>
      <c r="G38" s="661" t="s">
        <v>24</v>
      </c>
      <c r="H38" s="731" t="s">
        <v>16</v>
      </c>
      <c r="I38" s="668"/>
      <c r="J38" s="668"/>
      <c r="K38" s="669" t="s">
        <v>17</v>
      </c>
    </row>
    <row r="39" spans="1:11" hidden="1">
      <c r="A39" s="658" t="s">
        <v>80</v>
      </c>
      <c r="B39" s="658">
        <v>2</v>
      </c>
      <c r="C39" s="659" t="s">
        <v>84</v>
      </c>
      <c r="D39" s="658">
        <v>3</v>
      </c>
      <c r="E39" s="660" t="s">
        <v>85</v>
      </c>
      <c r="F39" s="660" t="s">
        <v>60</v>
      </c>
      <c r="G39" s="661" t="s">
        <v>24</v>
      </c>
      <c r="H39" s="731" t="s">
        <v>21</v>
      </c>
      <c r="I39" s="668"/>
      <c r="J39" s="668"/>
      <c r="K39" s="669" t="s">
        <v>17</v>
      </c>
    </row>
    <row r="40" spans="1:11" hidden="1">
      <c r="A40" s="658" t="s">
        <v>80</v>
      </c>
      <c r="B40" s="658">
        <v>2</v>
      </c>
      <c r="C40" s="659" t="s">
        <v>86</v>
      </c>
      <c r="D40" s="658">
        <v>3</v>
      </c>
      <c r="E40" s="660" t="s">
        <v>87</v>
      </c>
      <c r="F40" s="660" t="s">
        <v>88</v>
      </c>
      <c r="G40" s="661" t="s">
        <v>31</v>
      </c>
      <c r="H40" s="731" t="s">
        <v>16</v>
      </c>
      <c r="I40" s="668"/>
      <c r="J40" s="668"/>
      <c r="K40" s="669" t="s">
        <v>17</v>
      </c>
    </row>
    <row r="41" spans="1:11" hidden="1">
      <c r="A41" s="658" t="s">
        <v>80</v>
      </c>
      <c r="B41" s="658">
        <v>2</v>
      </c>
      <c r="C41" s="659" t="s">
        <v>89</v>
      </c>
      <c r="D41" s="658">
        <v>3</v>
      </c>
      <c r="E41" s="660" t="s">
        <v>90</v>
      </c>
      <c r="F41" s="660"/>
      <c r="G41" s="661" t="s">
        <v>31</v>
      </c>
      <c r="H41" s="731" t="s">
        <v>21</v>
      </c>
      <c r="I41" s="668"/>
      <c r="J41" s="668"/>
      <c r="K41" s="669" t="s">
        <v>17</v>
      </c>
    </row>
    <row r="42" spans="1:11" hidden="1">
      <c r="A42" s="658" t="s">
        <v>91</v>
      </c>
      <c r="B42" s="658">
        <v>2</v>
      </c>
      <c r="C42" s="661" t="s">
        <v>81</v>
      </c>
      <c r="D42" s="658">
        <v>3</v>
      </c>
      <c r="E42" s="660" t="s">
        <v>13</v>
      </c>
      <c r="F42" s="660" t="s">
        <v>82</v>
      </c>
      <c r="G42" s="661" t="s">
        <v>15</v>
      </c>
      <c r="H42" s="731" t="s">
        <v>16</v>
      </c>
      <c r="I42" s="668"/>
      <c r="J42" s="668"/>
      <c r="K42" s="670" t="s">
        <v>34</v>
      </c>
    </row>
    <row r="43" spans="1:11" hidden="1">
      <c r="A43" s="658" t="s">
        <v>91</v>
      </c>
      <c r="B43" s="658">
        <v>2</v>
      </c>
      <c r="C43" s="659" t="s">
        <v>22</v>
      </c>
      <c r="D43" s="658">
        <v>3</v>
      </c>
      <c r="E43" s="660" t="s">
        <v>23</v>
      </c>
      <c r="F43" s="660"/>
      <c r="G43" s="661" t="s">
        <v>15</v>
      </c>
      <c r="H43" s="731" t="s">
        <v>21</v>
      </c>
      <c r="I43" s="668"/>
      <c r="J43" s="668"/>
      <c r="K43" s="670" t="s">
        <v>34</v>
      </c>
    </row>
    <row r="44" spans="1:11" hidden="1">
      <c r="A44" s="658" t="s">
        <v>91</v>
      </c>
      <c r="B44" s="658">
        <v>2</v>
      </c>
      <c r="C44" s="659" t="s">
        <v>18</v>
      </c>
      <c r="D44" s="658">
        <v>3</v>
      </c>
      <c r="E44" s="660" t="s">
        <v>19</v>
      </c>
      <c r="F44" s="660" t="s">
        <v>83</v>
      </c>
      <c r="G44" s="661" t="s">
        <v>24</v>
      </c>
      <c r="H44" s="731" t="s">
        <v>16</v>
      </c>
      <c r="I44" s="668"/>
      <c r="J44" s="668"/>
      <c r="K44" s="670" t="s">
        <v>34</v>
      </c>
    </row>
    <row r="45" spans="1:11" hidden="1">
      <c r="A45" s="658" t="s">
        <v>91</v>
      </c>
      <c r="B45" s="658">
        <v>2</v>
      </c>
      <c r="C45" s="659" t="s">
        <v>84</v>
      </c>
      <c r="D45" s="658">
        <v>3</v>
      </c>
      <c r="E45" s="660" t="s">
        <v>85</v>
      </c>
      <c r="F45" s="660"/>
      <c r="G45" s="661" t="s">
        <v>24</v>
      </c>
      <c r="H45" s="731" t="s">
        <v>21</v>
      </c>
      <c r="I45" s="668"/>
      <c r="J45" s="668"/>
      <c r="K45" s="670" t="s">
        <v>34</v>
      </c>
    </row>
    <row r="46" spans="1:11" hidden="1">
      <c r="A46" s="658" t="s">
        <v>91</v>
      </c>
      <c r="B46" s="658">
        <v>2</v>
      </c>
      <c r="C46" s="659" t="s">
        <v>86</v>
      </c>
      <c r="D46" s="658">
        <v>3</v>
      </c>
      <c r="E46" s="660" t="s">
        <v>87</v>
      </c>
      <c r="F46" s="660" t="s">
        <v>88</v>
      </c>
      <c r="G46" s="661" t="s">
        <v>31</v>
      </c>
      <c r="H46" s="731" t="s">
        <v>16</v>
      </c>
      <c r="I46" s="668"/>
      <c r="J46" s="668"/>
      <c r="K46" s="670" t="s">
        <v>34</v>
      </c>
    </row>
    <row r="47" spans="1:11" hidden="1">
      <c r="A47" s="658" t="s">
        <v>91</v>
      </c>
      <c r="B47" s="658">
        <v>2</v>
      </c>
      <c r="C47" s="659" t="s">
        <v>89</v>
      </c>
      <c r="D47" s="658">
        <v>3</v>
      </c>
      <c r="E47" s="660" t="s">
        <v>90</v>
      </c>
      <c r="F47" s="660"/>
      <c r="G47" s="661" t="s">
        <v>31</v>
      </c>
      <c r="H47" s="731" t="s">
        <v>21</v>
      </c>
      <c r="I47" s="668"/>
      <c r="J47" s="668"/>
      <c r="K47" s="670" t="s">
        <v>34</v>
      </c>
    </row>
    <row r="48" spans="1:11" hidden="1">
      <c r="A48" s="658" t="s">
        <v>92</v>
      </c>
      <c r="B48" s="658">
        <v>2</v>
      </c>
      <c r="C48" s="659" t="s">
        <v>81</v>
      </c>
      <c r="D48" s="658">
        <v>3</v>
      </c>
      <c r="E48" s="660" t="s">
        <v>13</v>
      </c>
      <c r="F48" s="660"/>
      <c r="G48" s="661" t="s">
        <v>37</v>
      </c>
      <c r="H48" s="731" t="s">
        <v>16</v>
      </c>
      <c r="I48" s="668"/>
      <c r="J48" s="668"/>
      <c r="K48" s="670" t="s">
        <v>40</v>
      </c>
    </row>
    <row r="49" spans="1:11" hidden="1">
      <c r="A49" s="658" t="s">
        <v>92</v>
      </c>
      <c r="B49" s="658">
        <v>2</v>
      </c>
      <c r="C49" s="659" t="s">
        <v>22</v>
      </c>
      <c r="D49" s="658">
        <v>3</v>
      </c>
      <c r="E49" s="660" t="s">
        <v>93</v>
      </c>
      <c r="F49" s="660" t="s">
        <v>94</v>
      </c>
      <c r="G49" s="661" t="s">
        <v>37</v>
      </c>
      <c r="H49" s="731" t="s">
        <v>21</v>
      </c>
      <c r="I49" s="668"/>
      <c r="J49" s="668"/>
      <c r="K49" s="670" t="s">
        <v>40</v>
      </c>
    </row>
    <row r="50" spans="1:11" hidden="1">
      <c r="A50" s="658" t="s">
        <v>92</v>
      </c>
      <c r="B50" s="658">
        <v>2</v>
      </c>
      <c r="C50" s="659" t="s">
        <v>18</v>
      </c>
      <c r="D50" s="658">
        <v>3</v>
      </c>
      <c r="E50" s="660" t="s">
        <v>83</v>
      </c>
      <c r="F50" s="660"/>
      <c r="G50" s="661" t="s">
        <v>37</v>
      </c>
      <c r="H50" s="731" t="s">
        <v>39</v>
      </c>
      <c r="I50" s="668"/>
      <c r="J50" s="668"/>
      <c r="K50" s="670" t="s">
        <v>40</v>
      </c>
    </row>
    <row r="51" spans="1:11" hidden="1">
      <c r="A51" s="658" t="s">
        <v>92</v>
      </c>
      <c r="B51" s="658">
        <v>2</v>
      </c>
      <c r="C51" s="659" t="s">
        <v>84</v>
      </c>
      <c r="D51" s="658">
        <v>3</v>
      </c>
      <c r="E51" s="660" t="s">
        <v>85</v>
      </c>
      <c r="F51" s="660" t="s">
        <v>60</v>
      </c>
      <c r="G51" s="661" t="s">
        <v>43</v>
      </c>
      <c r="H51" s="731" t="s">
        <v>44</v>
      </c>
      <c r="I51" s="668"/>
      <c r="J51" s="668"/>
      <c r="K51" s="670" t="s">
        <v>40</v>
      </c>
    </row>
    <row r="52" spans="1:11" hidden="1">
      <c r="A52" s="658" t="s">
        <v>92</v>
      </c>
      <c r="B52" s="658">
        <v>2</v>
      </c>
      <c r="C52" s="659" t="s">
        <v>86</v>
      </c>
      <c r="D52" s="658">
        <v>3</v>
      </c>
      <c r="E52" s="660" t="s">
        <v>87</v>
      </c>
      <c r="F52" s="660" t="s">
        <v>88</v>
      </c>
      <c r="G52" s="661" t="s">
        <v>43</v>
      </c>
      <c r="H52" s="661" t="s">
        <v>45</v>
      </c>
      <c r="I52" s="668"/>
      <c r="J52" s="668"/>
      <c r="K52" s="670" t="s">
        <v>40</v>
      </c>
    </row>
    <row r="53" spans="1:11" hidden="1">
      <c r="A53" s="658" t="s">
        <v>92</v>
      </c>
      <c r="B53" s="658">
        <v>2</v>
      </c>
      <c r="C53" s="659" t="s">
        <v>89</v>
      </c>
      <c r="D53" s="658">
        <v>3</v>
      </c>
      <c r="E53" s="662" t="s">
        <v>90</v>
      </c>
      <c r="F53" s="660"/>
      <c r="G53" s="661" t="s">
        <v>43</v>
      </c>
      <c r="H53" s="661" t="s">
        <v>95</v>
      </c>
      <c r="I53" s="668"/>
      <c r="J53" s="668"/>
      <c r="K53" s="670" t="s">
        <v>40</v>
      </c>
    </row>
    <row r="54" spans="1:11" hidden="1">
      <c r="A54" s="658" t="s">
        <v>96</v>
      </c>
      <c r="B54" s="658">
        <v>3</v>
      </c>
      <c r="C54" s="663" t="s">
        <v>97</v>
      </c>
      <c r="D54" s="658">
        <v>3</v>
      </c>
      <c r="E54" s="662" t="s">
        <v>98</v>
      </c>
      <c r="F54" s="660" t="s">
        <v>99</v>
      </c>
      <c r="G54" s="661" t="s">
        <v>37</v>
      </c>
      <c r="H54" s="731" t="s">
        <v>16</v>
      </c>
      <c r="I54" s="668"/>
      <c r="J54" s="668"/>
      <c r="K54" s="670" t="s">
        <v>49</v>
      </c>
    </row>
    <row r="55" spans="1:11" hidden="1">
      <c r="A55" s="658" t="s">
        <v>96</v>
      </c>
      <c r="B55" s="658">
        <v>3</v>
      </c>
      <c r="C55" s="663" t="s">
        <v>100</v>
      </c>
      <c r="D55" s="658">
        <v>3</v>
      </c>
      <c r="E55" s="660" t="s">
        <v>88</v>
      </c>
      <c r="F55" s="660" t="s">
        <v>101</v>
      </c>
      <c r="G55" s="661" t="s">
        <v>37</v>
      </c>
      <c r="H55" s="731" t="s">
        <v>21</v>
      </c>
      <c r="I55" s="668"/>
      <c r="J55" s="668"/>
      <c r="K55" s="670" t="s">
        <v>49</v>
      </c>
    </row>
    <row r="56" spans="1:11" hidden="1">
      <c r="A56" s="658" t="s">
        <v>96</v>
      </c>
      <c r="B56" s="658">
        <v>3</v>
      </c>
      <c r="C56" s="663" t="s">
        <v>102</v>
      </c>
      <c r="D56" s="658">
        <v>3</v>
      </c>
      <c r="E56" s="660" t="s">
        <v>103</v>
      </c>
      <c r="F56" s="660"/>
      <c r="G56" s="661" t="s">
        <v>37</v>
      </c>
      <c r="H56" s="731" t="s">
        <v>39</v>
      </c>
      <c r="I56" s="668"/>
      <c r="J56" s="668"/>
      <c r="K56" s="670" t="s">
        <v>49</v>
      </c>
    </row>
    <row r="57" spans="1:11" hidden="1">
      <c r="A57" s="658" t="s">
        <v>96</v>
      </c>
      <c r="B57" s="658">
        <v>3</v>
      </c>
      <c r="C57" s="664" t="s">
        <v>104</v>
      </c>
      <c r="D57" s="658">
        <v>3</v>
      </c>
      <c r="E57" s="660"/>
      <c r="F57" s="660"/>
      <c r="G57" s="661" t="s">
        <v>43</v>
      </c>
      <c r="H57" s="731" t="s">
        <v>44</v>
      </c>
      <c r="I57" s="668"/>
      <c r="J57" s="668"/>
      <c r="K57" s="670" t="s">
        <v>49</v>
      </c>
    </row>
    <row r="58" spans="1:11" hidden="1">
      <c r="A58" s="658" t="s">
        <v>96</v>
      </c>
      <c r="B58" s="658">
        <v>3</v>
      </c>
      <c r="C58" s="663" t="s">
        <v>105</v>
      </c>
      <c r="D58" s="658">
        <v>3</v>
      </c>
      <c r="E58" s="660" t="s">
        <v>88</v>
      </c>
      <c r="F58" s="660" t="s">
        <v>106</v>
      </c>
      <c r="G58" s="661" t="s">
        <v>43</v>
      </c>
      <c r="H58" s="661" t="s">
        <v>45</v>
      </c>
      <c r="I58" s="671"/>
      <c r="J58" s="671"/>
      <c r="K58" s="670" t="s">
        <v>49</v>
      </c>
    </row>
    <row r="59" spans="1:11" hidden="1">
      <c r="A59" s="658" t="s">
        <v>107</v>
      </c>
      <c r="B59" s="658">
        <v>3</v>
      </c>
      <c r="C59" s="663" t="s">
        <v>97</v>
      </c>
      <c r="D59" s="658">
        <v>3</v>
      </c>
      <c r="E59" s="662" t="s">
        <v>108</v>
      </c>
      <c r="F59" s="660" t="s">
        <v>109</v>
      </c>
      <c r="G59" s="661" t="s">
        <v>37</v>
      </c>
      <c r="H59" s="731" t="s">
        <v>16</v>
      </c>
      <c r="I59" s="668"/>
      <c r="J59" s="668"/>
      <c r="K59" s="670" t="s">
        <v>58</v>
      </c>
    </row>
    <row r="60" spans="1:11" hidden="1">
      <c r="A60" s="658" t="s">
        <v>107</v>
      </c>
      <c r="B60" s="658">
        <v>3</v>
      </c>
      <c r="C60" s="663" t="s">
        <v>100</v>
      </c>
      <c r="D60" s="658">
        <v>3</v>
      </c>
      <c r="E60" s="660" t="s">
        <v>88</v>
      </c>
      <c r="F60" s="660" t="s">
        <v>110</v>
      </c>
      <c r="G60" s="661" t="s">
        <v>37</v>
      </c>
      <c r="H60" s="731" t="s">
        <v>21</v>
      </c>
      <c r="I60" s="668"/>
      <c r="J60" s="668"/>
      <c r="K60" s="670" t="s">
        <v>58</v>
      </c>
    </row>
    <row r="61" spans="1:11" hidden="1">
      <c r="A61" s="658" t="s">
        <v>107</v>
      </c>
      <c r="B61" s="658">
        <v>3</v>
      </c>
      <c r="C61" s="663" t="s">
        <v>102</v>
      </c>
      <c r="D61" s="658">
        <v>3</v>
      </c>
      <c r="E61" s="660" t="s">
        <v>103</v>
      </c>
      <c r="F61" s="660"/>
      <c r="G61" s="661" t="s">
        <v>37</v>
      </c>
      <c r="H61" s="731" t="s">
        <v>39</v>
      </c>
      <c r="I61" s="668"/>
      <c r="J61" s="668"/>
      <c r="K61" s="670" t="s">
        <v>58</v>
      </c>
    </row>
    <row r="62" spans="1:11" hidden="1">
      <c r="A62" s="658" t="s">
        <v>107</v>
      </c>
      <c r="B62" s="658">
        <v>3</v>
      </c>
      <c r="C62" s="664" t="s">
        <v>104</v>
      </c>
      <c r="D62" s="658">
        <v>3</v>
      </c>
      <c r="E62" s="660"/>
      <c r="F62" s="660"/>
      <c r="G62" s="661" t="s">
        <v>43</v>
      </c>
      <c r="H62" s="731" t="s">
        <v>44</v>
      </c>
      <c r="I62" s="668"/>
      <c r="J62" s="668"/>
      <c r="K62" s="670" t="s">
        <v>58</v>
      </c>
    </row>
    <row r="63" spans="1:11" hidden="1">
      <c r="A63" s="658" t="s">
        <v>107</v>
      </c>
      <c r="B63" s="658">
        <v>3</v>
      </c>
      <c r="C63" s="663" t="s">
        <v>105</v>
      </c>
      <c r="D63" s="658">
        <v>3</v>
      </c>
      <c r="E63" s="660" t="s">
        <v>111</v>
      </c>
      <c r="F63" s="660" t="s">
        <v>106</v>
      </c>
      <c r="G63" s="661" t="s">
        <v>43</v>
      </c>
      <c r="H63" s="661" t="s">
        <v>45</v>
      </c>
      <c r="I63" s="671"/>
      <c r="J63" s="671"/>
      <c r="K63" s="670" t="s">
        <v>58</v>
      </c>
    </row>
    <row r="64" spans="1:11" hidden="1">
      <c r="A64" s="658" t="s">
        <v>112</v>
      </c>
      <c r="B64" s="658">
        <v>3</v>
      </c>
      <c r="C64" s="663" t="s">
        <v>97</v>
      </c>
      <c r="D64" s="658">
        <v>3</v>
      </c>
      <c r="E64" s="662" t="s">
        <v>108</v>
      </c>
      <c r="F64" s="660" t="s">
        <v>109</v>
      </c>
      <c r="G64" s="661" t="s">
        <v>37</v>
      </c>
      <c r="H64" s="731" t="s">
        <v>16</v>
      </c>
      <c r="I64" s="668"/>
      <c r="J64" s="668"/>
      <c r="K64" s="670" t="s">
        <v>113</v>
      </c>
    </row>
    <row r="65" spans="1:11" hidden="1">
      <c r="A65" s="658" t="s">
        <v>112</v>
      </c>
      <c r="B65" s="658">
        <v>3</v>
      </c>
      <c r="C65" s="663" t="s">
        <v>100</v>
      </c>
      <c r="D65" s="658">
        <v>3</v>
      </c>
      <c r="E65" s="660" t="s">
        <v>85</v>
      </c>
      <c r="F65" s="660" t="s">
        <v>110</v>
      </c>
      <c r="G65" s="661" t="s">
        <v>37</v>
      </c>
      <c r="H65" s="731" t="s">
        <v>21</v>
      </c>
      <c r="I65" s="668"/>
      <c r="J65" s="668"/>
      <c r="K65" s="670" t="s">
        <v>113</v>
      </c>
    </row>
    <row r="66" spans="1:11" hidden="1">
      <c r="A66" s="658" t="s">
        <v>112</v>
      </c>
      <c r="B66" s="658">
        <v>3</v>
      </c>
      <c r="C66" s="663" t="s">
        <v>102</v>
      </c>
      <c r="D66" s="658">
        <v>3</v>
      </c>
      <c r="E66" s="660" t="s">
        <v>103</v>
      </c>
      <c r="F66" s="660"/>
      <c r="G66" s="661" t="s">
        <v>37</v>
      </c>
      <c r="H66" s="731" t="s">
        <v>39</v>
      </c>
      <c r="I66" s="668"/>
      <c r="J66" s="668"/>
      <c r="K66" s="670" t="s">
        <v>113</v>
      </c>
    </row>
    <row r="67" spans="1:11" hidden="1">
      <c r="A67" s="658" t="s">
        <v>112</v>
      </c>
      <c r="B67" s="658">
        <v>3</v>
      </c>
      <c r="C67" s="664" t="s">
        <v>104</v>
      </c>
      <c r="D67" s="658">
        <v>3</v>
      </c>
      <c r="E67" s="660"/>
      <c r="F67" s="660"/>
      <c r="G67" s="661" t="s">
        <v>43</v>
      </c>
      <c r="H67" s="731" t="s">
        <v>44</v>
      </c>
      <c r="I67" s="668"/>
      <c r="J67" s="668"/>
      <c r="K67" s="670" t="s">
        <v>113</v>
      </c>
    </row>
    <row r="68" spans="1:11" hidden="1">
      <c r="A68" s="658" t="s">
        <v>112</v>
      </c>
      <c r="B68" s="658">
        <v>3</v>
      </c>
      <c r="C68" s="663" t="s">
        <v>105</v>
      </c>
      <c r="D68" s="658">
        <v>3</v>
      </c>
      <c r="E68" s="660" t="s">
        <v>88</v>
      </c>
      <c r="F68" s="660"/>
      <c r="G68" s="661" t="s">
        <v>43</v>
      </c>
      <c r="H68" s="661" t="s">
        <v>45</v>
      </c>
      <c r="I68" s="668"/>
      <c r="J68" s="668"/>
      <c r="K68" s="670" t="s">
        <v>113</v>
      </c>
    </row>
    <row r="69" spans="1:11" s="284" customFormat="1" hidden="1">
      <c r="A69" s="650" t="s">
        <v>114</v>
      </c>
      <c r="B69" s="650">
        <v>2</v>
      </c>
      <c r="C69" s="651" t="s">
        <v>115</v>
      </c>
      <c r="D69" s="650">
        <v>3</v>
      </c>
      <c r="E69" s="652" t="s">
        <v>13</v>
      </c>
      <c r="F69" s="672" t="s">
        <v>36</v>
      </c>
      <c r="G69" s="673" t="s">
        <v>37</v>
      </c>
      <c r="H69" s="729" t="s">
        <v>16</v>
      </c>
      <c r="I69" s="694"/>
      <c r="J69" s="279"/>
      <c r="K69" s="665" t="s">
        <v>116</v>
      </c>
    </row>
    <row r="70" spans="1:11" s="284" customFormat="1" hidden="1">
      <c r="A70" s="650" t="s">
        <v>114</v>
      </c>
      <c r="B70" s="650">
        <v>2</v>
      </c>
      <c r="C70" s="651" t="s">
        <v>117</v>
      </c>
      <c r="D70" s="650">
        <v>3</v>
      </c>
      <c r="E70" s="652" t="s">
        <v>23</v>
      </c>
      <c r="F70" s="672" t="s">
        <v>94</v>
      </c>
      <c r="G70" s="673" t="s">
        <v>37</v>
      </c>
      <c r="H70" s="729" t="s">
        <v>21</v>
      </c>
      <c r="I70" s="694"/>
      <c r="J70" s="280"/>
      <c r="K70" s="665" t="s">
        <v>116</v>
      </c>
    </row>
    <row r="71" spans="1:11" s="284" customFormat="1" hidden="1">
      <c r="A71" s="650" t="s">
        <v>114</v>
      </c>
      <c r="B71" s="650">
        <v>2</v>
      </c>
      <c r="C71" s="651" t="s">
        <v>118</v>
      </c>
      <c r="D71" s="650">
        <v>3</v>
      </c>
      <c r="E71" s="652" t="s">
        <v>48</v>
      </c>
      <c r="F71" s="672" t="s">
        <v>119</v>
      </c>
      <c r="G71" s="673" t="s">
        <v>43</v>
      </c>
      <c r="H71" s="729" t="s">
        <v>44</v>
      </c>
      <c r="I71" s="694" t="s">
        <v>120</v>
      </c>
      <c r="J71" s="280"/>
      <c r="K71" s="665" t="s">
        <v>116</v>
      </c>
    </row>
    <row r="72" spans="1:11" s="284" customFormat="1" hidden="1">
      <c r="A72" s="650" t="s">
        <v>114</v>
      </c>
      <c r="B72" s="650">
        <v>2</v>
      </c>
      <c r="C72" s="651" t="s">
        <v>121</v>
      </c>
      <c r="D72" s="650">
        <v>3</v>
      </c>
      <c r="E72" s="652" t="s">
        <v>54</v>
      </c>
      <c r="F72" s="672" t="s">
        <v>62</v>
      </c>
      <c r="G72" s="673" t="s">
        <v>43</v>
      </c>
      <c r="H72" s="651" t="s">
        <v>45</v>
      </c>
      <c r="I72" s="694"/>
      <c r="J72" s="280"/>
      <c r="K72" s="665" t="s">
        <v>116</v>
      </c>
    </row>
    <row r="73" spans="1:11" s="284" customFormat="1" hidden="1">
      <c r="A73" s="650" t="s">
        <v>114</v>
      </c>
      <c r="B73" s="650">
        <v>2</v>
      </c>
      <c r="C73" s="651" t="s">
        <v>115</v>
      </c>
      <c r="D73" s="650">
        <v>3</v>
      </c>
      <c r="E73" s="652" t="s">
        <v>13</v>
      </c>
      <c r="F73" s="672" t="s">
        <v>36</v>
      </c>
      <c r="G73" s="651" t="s">
        <v>24</v>
      </c>
      <c r="H73" s="729" t="s">
        <v>16</v>
      </c>
      <c r="I73" s="694"/>
      <c r="J73" s="279"/>
      <c r="K73" s="665" t="s">
        <v>122</v>
      </c>
    </row>
    <row r="74" spans="1:11" s="284" customFormat="1" hidden="1">
      <c r="A74" s="650" t="s">
        <v>114</v>
      </c>
      <c r="B74" s="650">
        <v>2</v>
      </c>
      <c r="C74" s="651" t="s">
        <v>117</v>
      </c>
      <c r="D74" s="650">
        <v>3</v>
      </c>
      <c r="E74" s="652" t="s">
        <v>23</v>
      </c>
      <c r="F74" s="672" t="s">
        <v>94</v>
      </c>
      <c r="G74" s="651" t="s">
        <v>24</v>
      </c>
      <c r="H74" s="729" t="s">
        <v>21</v>
      </c>
      <c r="I74" s="694"/>
      <c r="J74" s="280"/>
      <c r="K74" s="665" t="s">
        <v>122</v>
      </c>
    </row>
    <row r="75" spans="1:11" s="284" customFormat="1" hidden="1">
      <c r="A75" s="650" t="s">
        <v>114</v>
      </c>
      <c r="B75" s="650">
        <v>2</v>
      </c>
      <c r="C75" s="651" t="s">
        <v>118</v>
      </c>
      <c r="D75" s="650">
        <v>3</v>
      </c>
      <c r="E75" s="652" t="s">
        <v>119</v>
      </c>
      <c r="F75" s="672" t="s">
        <v>48</v>
      </c>
      <c r="G75" s="651" t="s">
        <v>31</v>
      </c>
      <c r="H75" s="729" t="s">
        <v>16</v>
      </c>
      <c r="I75" s="694" t="s">
        <v>123</v>
      </c>
      <c r="J75" s="280"/>
      <c r="K75" s="665" t="s">
        <v>122</v>
      </c>
    </row>
    <row r="76" spans="1:11" s="284" customFormat="1" hidden="1">
      <c r="A76" s="650" t="s">
        <v>114</v>
      </c>
      <c r="B76" s="650">
        <v>2</v>
      </c>
      <c r="C76" s="651" t="s">
        <v>121</v>
      </c>
      <c r="D76" s="650">
        <v>3</v>
      </c>
      <c r="E76" s="652" t="s">
        <v>54</v>
      </c>
      <c r="F76" s="672" t="s">
        <v>62</v>
      </c>
      <c r="G76" s="651" t="s">
        <v>31</v>
      </c>
      <c r="H76" s="729" t="s">
        <v>21</v>
      </c>
      <c r="I76" s="694"/>
      <c r="J76" s="280"/>
      <c r="K76" s="665" t="s">
        <v>122</v>
      </c>
    </row>
    <row r="77" spans="1:11" s="645" customFormat="1" hidden="1">
      <c r="A77" s="653" t="s">
        <v>114</v>
      </c>
      <c r="B77" s="653">
        <v>3</v>
      </c>
      <c r="C77" s="656" t="s">
        <v>124</v>
      </c>
      <c r="D77" s="653">
        <v>3</v>
      </c>
      <c r="E77" s="655" t="s">
        <v>48</v>
      </c>
      <c r="F77" s="674" t="s">
        <v>54</v>
      </c>
      <c r="G77" s="675" t="s">
        <v>37</v>
      </c>
      <c r="H77" s="730" t="s">
        <v>16</v>
      </c>
      <c r="I77" s="695"/>
      <c r="J77" s="666"/>
      <c r="K77" s="273" t="s">
        <v>125</v>
      </c>
    </row>
    <row r="78" spans="1:11" s="645" customFormat="1" hidden="1">
      <c r="A78" s="653" t="s">
        <v>114</v>
      </c>
      <c r="B78" s="653">
        <v>3</v>
      </c>
      <c r="C78" s="656" t="s">
        <v>126</v>
      </c>
      <c r="D78" s="653">
        <v>3</v>
      </c>
      <c r="E78" s="655" t="s">
        <v>119</v>
      </c>
      <c r="F78" s="655" t="s">
        <v>48</v>
      </c>
      <c r="G78" s="675" t="s">
        <v>37</v>
      </c>
      <c r="H78" s="730" t="s">
        <v>21</v>
      </c>
      <c r="I78" s="666" t="s">
        <v>120</v>
      </c>
      <c r="J78" s="666" t="s">
        <v>127</v>
      </c>
      <c r="K78" s="273" t="s">
        <v>125</v>
      </c>
    </row>
    <row r="79" spans="1:11" s="284" customFormat="1" hidden="1">
      <c r="A79" s="650" t="s">
        <v>128</v>
      </c>
      <c r="B79" s="650">
        <v>2</v>
      </c>
      <c r="C79" s="651" t="s">
        <v>12</v>
      </c>
      <c r="D79" s="650">
        <v>2</v>
      </c>
      <c r="E79" s="652" t="s">
        <v>13</v>
      </c>
      <c r="F79" s="672" t="s">
        <v>33</v>
      </c>
      <c r="G79" s="651" t="s">
        <v>15</v>
      </c>
      <c r="H79" s="729" t="s">
        <v>16</v>
      </c>
      <c r="I79" s="280"/>
      <c r="J79" s="280"/>
      <c r="K79" s="665"/>
    </row>
    <row r="80" spans="1:11" s="284" customFormat="1" hidden="1">
      <c r="A80" s="650" t="s">
        <v>128</v>
      </c>
      <c r="B80" s="650">
        <v>2</v>
      </c>
      <c r="C80" s="651" t="s">
        <v>18</v>
      </c>
      <c r="D80" s="650">
        <v>2</v>
      </c>
      <c r="E80" s="652" t="s">
        <v>83</v>
      </c>
      <c r="F80" s="652" t="s">
        <v>19</v>
      </c>
      <c r="G80" s="651" t="s">
        <v>15</v>
      </c>
      <c r="H80" s="729" t="s">
        <v>21</v>
      </c>
      <c r="I80" s="280"/>
      <c r="J80" s="280"/>
      <c r="K80" s="665"/>
    </row>
    <row r="81" spans="1:11" s="284" customFormat="1" hidden="1">
      <c r="A81" s="650" t="s">
        <v>128</v>
      </c>
      <c r="B81" s="650">
        <v>2</v>
      </c>
      <c r="C81" s="651" t="s">
        <v>129</v>
      </c>
      <c r="D81" s="650">
        <v>2</v>
      </c>
      <c r="E81" s="652" t="s">
        <v>60</v>
      </c>
      <c r="F81" s="652" t="s">
        <v>106</v>
      </c>
      <c r="G81" s="651" t="s">
        <v>24</v>
      </c>
      <c r="H81" s="729" t="s">
        <v>16</v>
      </c>
      <c r="I81" s="280"/>
      <c r="J81" s="280"/>
      <c r="K81" s="665"/>
    </row>
    <row r="82" spans="1:11" s="284" customFormat="1" hidden="1">
      <c r="A82" s="650" t="s">
        <v>128</v>
      </c>
      <c r="B82" s="650">
        <v>2</v>
      </c>
      <c r="C82" s="651" t="s">
        <v>130</v>
      </c>
      <c r="D82" s="650">
        <v>3</v>
      </c>
      <c r="E82" s="652" t="s">
        <v>85</v>
      </c>
      <c r="F82" s="652" t="s">
        <v>131</v>
      </c>
      <c r="G82" s="651" t="s">
        <v>24</v>
      </c>
      <c r="H82" s="729" t="s">
        <v>21</v>
      </c>
      <c r="I82" s="280"/>
      <c r="J82" s="280"/>
      <c r="K82" s="665"/>
    </row>
    <row r="83" spans="1:11" s="284" customFormat="1" hidden="1">
      <c r="A83" s="650" t="s">
        <v>128</v>
      </c>
      <c r="B83" s="650">
        <v>2</v>
      </c>
      <c r="C83" s="651" t="s">
        <v>132</v>
      </c>
      <c r="D83" s="650">
        <v>2</v>
      </c>
      <c r="E83" s="652" t="s">
        <v>23</v>
      </c>
      <c r="F83" s="652" t="s">
        <v>133</v>
      </c>
      <c r="G83" s="651" t="s">
        <v>31</v>
      </c>
      <c r="H83" s="729" t="s">
        <v>16</v>
      </c>
      <c r="I83" s="280"/>
      <c r="J83" s="280"/>
      <c r="K83" s="665"/>
    </row>
    <row r="84" spans="1:11" s="645" customFormat="1" hidden="1">
      <c r="A84" s="653" t="s">
        <v>128</v>
      </c>
      <c r="B84" s="653">
        <v>3</v>
      </c>
      <c r="C84" s="656" t="s">
        <v>134</v>
      </c>
      <c r="D84" s="653">
        <v>3</v>
      </c>
      <c r="E84" s="655" t="s">
        <v>135</v>
      </c>
      <c r="F84" s="655" t="s">
        <v>27</v>
      </c>
      <c r="G84" s="656" t="s">
        <v>37</v>
      </c>
      <c r="H84" s="730" t="s">
        <v>16</v>
      </c>
      <c r="I84" s="666"/>
      <c r="J84" s="666"/>
      <c r="K84" s="273"/>
    </row>
    <row r="85" spans="1:11" s="645" customFormat="1" hidden="1">
      <c r="A85" s="653" t="s">
        <v>128</v>
      </c>
      <c r="B85" s="653">
        <v>3</v>
      </c>
      <c r="C85" s="656" t="s">
        <v>136</v>
      </c>
      <c r="D85" s="653">
        <v>3</v>
      </c>
      <c r="E85" s="655" t="s">
        <v>137</v>
      </c>
      <c r="F85" s="655" t="s">
        <v>138</v>
      </c>
      <c r="G85" s="656" t="s">
        <v>37</v>
      </c>
      <c r="H85" s="730" t="s">
        <v>21</v>
      </c>
      <c r="I85" s="666"/>
      <c r="J85" s="666"/>
      <c r="K85" s="273"/>
    </row>
    <row r="86" spans="1:11" s="645" customFormat="1" hidden="1">
      <c r="A86" s="653" t="s">
        <v>128</v>
      </c>
      <c r="B86" s="653">
        <v>3</v>
      </c>
      <c r="C86" s="656" t="s">
        <v>139</v>
      </c>
      <c r="D86" s="653">
        <v>3</v>
      </c>
      <c r="E86" s="655" t="s">
        <v>106</v>
      </c>
      <c r="F86" s="655" t="s">
        <v>60</v>
      </c>
      <c r="G86" s="656" t="s">
        <v>37</v>
      </c>
      <c r="H86" s="730" t="s">
        <v>39</v>
      </c>
      <c r="I86" s="666"/>
      <c r="J86" s="666"/>
      <c r="K86" s="273"/>
    </row>
    <row r="87" spans="1:11" s="645" customFormat="1" hidden="1">
      <c r="A87" s="653" t="s">
        <v>128</v>
      </c>
      <c r="B87" s="653">
        <v>3</v>
      </c>
      <c r="C87" s="656" t="s">
        <v>140</v>
      </c>
      <c r="D87" s="653">
        <v>3</v>
      </c>
      <c r="E87" s="655" t="s">
        <v>98</v>
      </c>
      <c r="F87" s="655" t="s">
        <v>66</v>
      </c>
      <c r="G87" s="656" t="s">
        <v>43</v>
      </c>
      <c r="H87" s="730" t="s">
        <v>44</v>
      </c>
      <c r="I87" s="666"/>
      <c r="J87" s="666"/>
      <c r="K87" s="273"/>
    </row>
    <row r="88" spans="1:11" s="645" customFormat="1" hidden="1">
      <c r="A88" s="653" t="s">
        <v>128</v>
      </c>
      <c r="B88" s="653">
        <v>3</v>
      </c>
      <c r="C88" s="656" t="s">
        <v>102</v>
      </c>
      <c r="D88" s="653">
        <v>2</v>
      </c>
      <c r="E88" s="655"/>
      <c r="F88" s="655"/>
      <c r="G88" s="656" t="s">
        <v>43</v>
      </c>
      <c r="H88" s="656" t="s">
        <v>45</v>
      </c>
      <c r="I88" s="666"/>
      <c r="J88" s="666"/>
      <c r="K88" s="273"/>
    </row>
    <row r="89" spans="1:11" s="284" customFormat="1" ht="23.25" hidden="1" customHeight="1">
      <c r="A89" s="676" t="s">
        <v>141</v>
      </c>
      <c r="B89" s="676">
        <v>2</v>
      </c>
      <c r="C89" s="677" t="s">
        <v>142</v>
      </c>
      <c r="D89" s="676">
        <v>3</v>
      </c>
      <c r="E89" s="652" t="s">
        <v>143</v>
      </c>
      <c r="F89" s="652"/>
      <c r="G89" s="651" t="s">
        <v>15</v>
      </c>
      <c r="H89" s="729" t="s">
        <v>16</v>
      </c>
      <c r="I89" s="280"/>
      <c r="J89" s="280"/>
      <c r="K89" s="665"/>
    </row>
    <row r="90" spans="1:11" s="284" customFormat="1" ht="23.25" hidden="1" customHeight="1">
      <c r="A90" s="676" t="s">
        <v>141</v>
      </c>
      <c r="B90" s="676">
        <v>2</v>
      </c>
      <c r="C90" s="678" t="s">
        <v>144</v>
      </c>
      <c r="D90" s="676">
        <v>3</v>
      </c>
      <c r="E90" s="652"/>
      <c r="F90" s="652"/>
      <c r="G90" s="651" t="s">
        <v>15</v>
      </c>
      <c r="H90" s="729" t="s">
        <v>21</v>
      </c>
      <c r="I90" s="280"/>
      <c r="J90" s="280"/>
      <c r="K90" s="665"/>
    </row>
    <row r="91" spans="1:11" s="284" customFormat="1" ht="23.25" hidden="1" customHeight="1">
      <c r="A91" s="676" t="s">
        <v>141</v>
      </c>
      <c r="B91" s="676">
        <v>2</v>
      </c>
      <c r="C91" s="677" t="s">
        <v>145</v>
      </c>
      <c r="D91" s="676">
        <v>3</v>
      </c>
      <c r="E91" s="652" t="s">
        <v>146</v>
      </c>
      <c r="F91" s="652" t="s">
        <v>82</v>
      </c>
      <c r="G91" s="651" t="s">
        <v>24</v>
      </c>
      <c r="H91" s="729" t="s">
        <v>16</v>
      </c>
      <c r="I91" s="280"/>
      <c r="J91" s="280"/>
      <c r="K91" s="665"/>
    </row>
    <row r="92" spans="1:11" s="284" customFormat="1" ht="23.25" hidden="1" customHeight="1">
      <c r="A92" s="676" t="s">
        <v>141</v>
      </c>
      <c r="B92" s="676">
        <v>2</v>
      </c>
      <c r="C92" s="679" t="s">
        <v>142</v>
      </c>
      <c r="D92" s="676">
        <v>3</v>
      </c>
      <c r="E92" s="652"/>
      <c r="F92" s="652"/>
      <c r="G92" s="651" t="s">
        <v>24</v>
      </c>
      <c r="H92" s="729" t="s">
        <v>21</v>
      </c>
      <c r="I92" s="280"/>
      <c r="J92" s="280"/>
      <c r="K92" s="665"/>
    </row>
    <row r="93" spans="1:11" s="284" customFormat="1" ht="23.25" hidden="1" customHeight="1">
      <c r="A93" s="676" t="s">
        <v>141</v>
      </c>
      <c r="B93" s="676">
        <v>2</v>
      </c>
      <c r="C93" s="677" t="s">
        <v>147</v>
      </c>
      <c r="D93" s="676">
        <v>3</v>
      </c>
      <c r="E93" s="652" t="s">
        <v>148</v>
      </c>
      <c r="F93" s="652" t="s">
        <v>149</v>
      </c>
      <c r="G93" s="651" t="s">
        <v>31</v>
      </c>
      <c r="H93" s="729" t="s">
        <v>16</v>
      </c>
      <c r="I93" s="280"/>
      <c r="J93" s="280"/>
      <c r="K93" s="665"/>
    </row>
    <row r="94" spans="1:11" s="645" customFormat="1" ht="23.25" hidden="1" customHeight="1">
      <c r="A94" s="680" t="s">
        <v>141</v>
      </c>
      <c r="B94" s="680">
        <v>3</v>
      </c>
      <c r="C94" s="681" t="s">
        <v>150</v>
      </c>
      <c r="D94" s="680">
        <v>3</v>
      </c>
      <c r="E94" s="655" t="s">
        <v>151</v>
      </c>
      <c r="F94" s="655" t="s">
        <v>152</v>
      </c>
      <c r="G94" s="656" t="s">
        <v>37</v>
      </c>
      <c r="H94" s="730" t="s">
        <v>16</v>
      </c>
      <c r="I94" s="666"/>
      <c r="J94" s="666"/>
      <c r="K94" s="273"/>
    </row>
    <row r="95" spans="1:11" s="645" customFormat="1" ht="23.25" hidden="1" customHeight="1">
      <c r="A95" s="680" t="s">
        <v>141</v>
      </c>
      <c r="B95" s="680">
        <v>3</v>
      </c>
      <c r="C95" s="681" t="s">
        <v>153</v>
      </c>
      <c r="D95" s="680">
        <v>3</v>
      </c>
      <c r="E95" s="655" t="s">
        <v>41</v>
      </c>
      <c r="F95" s="655"/>
      <c r="G95" s="656" t="s">
        <v>37</v>
      </c>
      <c r="H95" s="730" t="s">
        <v>21</v>
      </c>
      <c r="I95" s="666"/>
      <c r="J95" s="666"/>
      <c r="K95" s="273"/>
    </row>
    <row r="96" spans="1:11" s="645" customFormat="1" ht="23.25" hidden="1" customHeight="1">
      <c r="A96" s="680" t="s">
        <v>141</v>
      </c>
      <c r="B96" s="680">
        <v>3</v>
      </c>
      <c r="C96" s="681" t="s">
        <v>154</v>
      </c>
      <c r="D96" s="680">
        <v>3</v>
      </c>
      <c r="E96" s="655" t="s">
        <v>148</v>
      </c>
      <c r="F96" s="655" t="s">
        <v>149</v>
      </c>
      <c r="G96" s="656" t="s">
        <v>37</v>
      </c>
      <c r="H96" s="730" t="s">
        <v>39</v>
      </c>
      <c r="I96" s="666"/>
      <c r="J96" s="666"/>
      <c r="K96" s="273"/>
    </row>
    <row r="97" spans="1:11" s="645" customFormat="1" ht="23.25" hidden="1" customHeight="1">
      <c r="A97" s="680" t="s">
        <v>141</v>
      </c>
      <c r="B97" s="680">
        <v>3</v>
      </c>
      <c r="C97" s="681" t="s">
        <v>155</v>
      </c>
      <c r="D97" s="680">
        <v>3</v>
      </c>
      <c r="E97" s="655" t="s">
        <v>156</v>
      </c>
      <c r="F97" s="655"/>
      <c r="G97" s="656" t="s">
        <v>43</v>
      </c>
      <c r="H97" s="730" t="s">
        <v>44</v>
      </c>
      <c r="I97" s="666"/>
      <c r="J97" s="666"/>
      <c r="K97" s="273"/>
    </row>
    <row r="98" spans="1:11" s="645" customFormat="1" ht="23.25" hidden="1" customHeight="1">
      <c r="A98" s="680" t="s">
        <v>141</v>
      </c>
      <c r="B98" s="680">
        <v>3</v>
      </c>
      <c r="C98" s="682" t="s">
        <v>157</v>
      </c>
      <c r="D98" s="680">
        <v>3</v>
      </c>
      <c r="E98" s="655" t="s">
        <v>158</v>
      </c>
      <c r="F98" s="655"/>
      <c r="G98" s="656" t="s">
        <v>43</v>
      </c>
      <c r="H98" s="656" t="s">
        <v>45</v>
      </c>
      <c r="I98" s="666"/>
      <c r="J98" s="666"/>
      <c r="K98" s="273"/>
    </row>
    <row r="99" spans="1:11" s="284" customFormat="1" hidden="1">
      <c r="A99" s="650" t="s">
        <v>159</v>
      </c>
      <c r="B99" s="650">
        <v>2</v>
      </c>
      <c r="C99" s="683" t="s">
        <v>18</v>
      </c>
      <c r="D99" s="684">
        <v>2</v>
      </c>
      <c r="E99" s="652" t="s">
        <v>160</v>
      </c>
      <c r="F99" s="685" t="s">
        <v>131</v>
      </c>
      <c r="G99" s="651" t="s">
        <v>15</v>
      </c>
      <c r="H99" s="729" t="s">
        <v>16</v>
      </c>
      <c r="I99" s="280"/>
      <c r="J99" s="280"/>
      <c r="K99" s="665"/>
    </row>
    <row r="100" spans="1:11" s="284" customFormat="1" hidden="1">
      <c r="A100" s="650" t="s">
        <v>159</v>
      </c>
      <c r="B100" s="650">
        <v>2</v>
      </c>
      <c r="C100" s="683" t="s">
        <v>161</v>
      </c>
      <c r="D100" s="684">
        <v>2</v>
      </c>
      <c r="E100" s="685" t="s">
        <v>162</v>
      </c>
      <c r="F100" s="685" t="s">
        <v>163</v>
      </c>
      <c r="G100" s="651" t="s">
        <v>15</v>
      </c>
      <c r="H100" s="729" t="s">
        <v>21</v>
      </c>
      <c r="I100" s="280"/>
      <c r="J100" s="280"/>
      <c r="K100" s="665"/>
    </row>
    <row r="101" spans="1:11" s="284" customFormat="1" hidden="1">
      <c r="A101" s="650" t="s">
        <v>159</v>
      </c>
      <c r="B101" s="650">
        <v>2</v>
      </c>
      <c r="C101" s="651" t="s">
        <v>12</v>
      </c>
      <c r="D101" s="684">
        <v>2</v>
      </c>
      <c r="E101" s="686" t="s">
        <v>13</v>
      </c>
      <c r="F101" s="687" t="s">
        <v>36</v>
      </c>
      <c r="G101" s="651" t="s">
        <v>24</v>
      </c>
      <c r="H101" s="729" t="s">
        <v>16</v>
      </c>
      <c r="I101" s="280"/>
      <c r="J101" s="280"/>
      <c r="K101" s="665"/>
    </row>
    <row r="102" spans="1:11" s="284" customFormat="1" hidden="1">
      <c r="A102" s="650" t="s">
        <v>159</v>
      </c>
      <c r="B102" s="650">
        <v>2</v>
      </c>
      <c r="C102" s="651" t="s">
        <v>164</v>
      </c>
      <c r="D102" s="684">
        <v>2</v>
      </c>
      <c r="E102" s="686" t="s">
        <v>165</v>
      </c>
      <c r="F102" s="687" t="s">
        <v>166</v>
      </c>
      <c r="G102" s="651" t="s">
        <v>24</v>
      </c>
      <c r="H102" s="729" t="s">
        <v>21</v>
      </c>
      <c r="I102" s="280"/>
      <c r="J102" s="280"/>
      <c r="K102" s="665"/>
    </row>
    <row r="103" spans="1:11" s="284" customFormat="1" hidden="1">
      <c r="A103" s="650" t="s">
        <v>159</v>
      </c>
      <c r="B103" s="650">
        <v>2</v>
      </c>
      <c r="C103" s="651" t="s">
        <v>167</v>
      </c>
      <c r="D103" s="684">
        <v>3</v>
      </c>
      <c r="E103" s="686" t="s">
        <v>168</v>
      </c>
      <c r="F103" s="687" t="s">
        <v>169</v>
      </c>
      <c r="G103" s="651" t="s">
        <v>31</v>
      </c>
      <c r="H103" s="729" t="s">
        <v>16</v>
      </c>
      <c r="I103" s="280"/>
      <c r="J103" s="280"/>
      <c r="K103" s="665"/>
    </row>
    <row r="104" spans="1:11" s="645" customFormat="1" hidden="1">
      <c r="A104" s="653" t="s">
        <v>159</v>
      </c>
      <c r="B104" s="653">
        <v>3</v>
      </c>
      <c r="C104" s="688" t="s">
        <v>170</v>
      </c>
      <c r="D104" s="689">
        <v>3</v>
      </c>
      <c r="E104" s="690" t="s">
        <v>171</v>
      </c>
      <c r="F104" s="690" t="s">
        <v>172</v>
      </c>
      <c r="G104" s="656" t="s">
        <v>37</v>
      </c>
      <c r="H104" s="730" t="s">
        <v>16</v>
      </c>
      <c r="I104" s="666"/>
      <c r="J104" s="666"/>
      <c r="K104" s="273"/>
    </row>
    <row r="105" spans="1:11" s="645" customFormat="1" hidden="1">
      <c r="A105" s="653" t="s">
        <v>159</v>
      </c>
      <c r="B105" s="653">
        <v>3</v>
      </c>
      <c r="C105" s="688" t="s">
        <v>173</v>
      </c>
      <c r="D105" s="689">
        <v>3</v>
      </c>
      <c r="E105" s="690" t="s">
        <v>174</v>
      </c>
      <c r="F105" s="691" t="s">
        <v>175</v>
      </c>
      <c r="G105" s="656" t="s">
        <v>37</v>
      </c>
      <c r="H105" s="730" t="s">
        <v>21</v>
      </c>
      <c r="I105" s="666"/>
      <c r="J105" s="666"/>
      <c r="K105" s="273"/>
    </row>
    <row r="106" spans="1:11" s="645" customFormat="1" ht="30" hidden="1">
      <c r="A106" s="653" t="s">
        <v>159</v>
      </c>
      <c r="B106" s="653">
        <v>3</v>
      </c>
      <c r="C106" s="688" t="s">
        <v>176</v>
      </c>
      <c r="D106" s="689">
        <v>3</v>
      </c>
      <c r="E106" s="655" t="s">
        <v>177</v>
      </c>
      <c r="F106" s="655" t="s">
        <v>169</v>
      </c>
      <c r="G106" s="656" t="s">
        <v>37</v>
      </c>
      <c r="H106" s="730" t="s">
        <v>39</v>
      </c>
      <c r="I106" s="666"/>
      <c r="J106" s="666"/>
      <c r="K106" s="273"/>
    </row>
    <row r="107" spans="1:11" s="645" customFormat="1" hidden="1">
      <c r="A107" s="653" t="s">
        <v>159</v>
      </c>
      <c r="B107" s="653">
        <v>3</v>
      </c>
      <c r="C107" s="688" t="s">
        <v>178</v>
      </c>
      <c r="D107" s="689">
        <v>3</v>
      </c>
      <c r="E107" s="691" t="s">
        <v>179</v>
      </c>
      <c r="F107" s="655"/>
      <c r="G107" s="656" t="s">
        <v>43</v>
      </c>
      <c r="H107" s="730" t="s">
        <v>44</v>
      </c>
      <c r="I107" s="666"/>
      <c r="J107" s="666"/>
      <c r="K107" s="273"/>
    </row>
    <row r="108" spans="1:11" s="645" customFormat="1" hidden="1">
      <c r="A108" s="653" t="s">
        <v>159</v>
      </c>
      <c r="B108" s="653">
        <v>3</v>
      </c>
      <c r="C108" s="688" t="s">
        <v>180</v>
      </c>
      <c r="D108" s="689">
        <v>3</v>
      </c>
      <c r="E108" s="691" t="s">
        <v>181</v>
      </c>
      <c r="F108" s="655" t="s">
        <v>182</v>
      </c>
      <c r="G108" s="656" t="s">
        <v>43</v>
      </c>
      <c r="H108" s="656" t="s">
        <v>45</v>
      </c>
      <c r="I108" s="666"/>
      <c r="J108" s="666"/>
      <c r="K108" s="273"/>
    </row>
    <row r="109" spans="1:11" s="284" customFormat="1" hidden="1">
      <c r="A109" s="650" t="s">
        <v>183</v>
      </c>
      <c r="B109" s="650">
        <v>2</v>
      </c>
      <c r="C109" s="687" t="s">
        <v>12</v>
      </c>
      <c r="D109" s="692">
        <v>2</v>
      </c>
      <c r="E109" s="687" t="s">
        <v>184</v>
      </c>
      <c r="F109" s="685"/>
      <c r="G109" s="651" t="s">
        <v>15</v>
      </c>
      <c r="H109" s="729" t="s">
        <v>16</v>
      </c>
      <c r="I109" s="665"/>
      <c r="J109" s="665"/>
      <c r="K109" s="665"/>
    </row>
    <row r="110" spans="1:11" s="284" customFormat="1" hidden="1">
      <c r="A110" s="650" t="s">
        <v>183</v>
      </c>
      <c r="B110" s="650">
        <v>2</v>
      </c>
      <c r="C110" s="687" t="s">
        <v>18</v>
      </c>
      <c r="D110" s="692">
        <v>2</v>
      </c>
      <c r="E110" s="685" t="s">
        <v>185</v>
      </c>
      <c r="F110" s="685" t="s">
        <v>131</v>
      </c>
      <c r="G110" s="651" t="s">
        <v>15</v>
      </c>
      <c r="H110" s="729" t="s">
        <v>21</v>
      </c>
      <c r="I110" s="665"/>
      <c r="J110" s="665"/>
      <c r="K110" s="665"/>
    </row>
    <row r="111" spans="1:11" s="284" customFormat="1" hidden="1">
      <c r="A111" s="650" t="s">
        <v>183</v>
      </c>
      <c r="B111" s="650">
        <v>2</v>
      </c>
      <c r="C111" s="687" t="s">
        <v>164</v>
      </c>
      <c r="D111" s="692">
        <v>2</v>
      </c>
      <c r="E111" s="687" t="s">
        <v>186</v>
      </c>
      <c r="F111" s="687" t="s">
        <v>187</v>
      </c>
      <c r="G111" s="651" t="s">
        <v>24</v>
      </c>
      <c r="H111" s="729" t="s">
        <v>16</v>
      </c>
      <c r="I111" s="665"/>
      <c r="J111" s="665"/>
      <c r="K111" s="665"/>
    </row>
    <row r="112" spans="1:11" s="284" customFormat="1" hidden="1">
      <c r="A112" s="650" t="s">
        <v>183</v>
      </c>
      <c r="B112" s="650">
        <v>2</v>
      </c>
      <c r="C112" s="687" t="s">
        <v>188</v>
      </c>
      <c r="D112" s="692">
        <v>3</v>
      </c>
      <c r="E112" s="685" t="s">
        <v>189</v>
      </c>
      <c r="F112" s="672" t="s">
        <v>175</v>
      </c>
      <c r="G112" s="651" t="s">
        <v>24</v>
      </c>
      <c r="H112" s="729" t="s">
        <v>21</v>
      </c>
      <c r="I112" s="665"/>
      <c r="J112" s="665"/>
      <c r="K112" s="665"/>
    </row>
    <row r="113" spans="1:11" s="284" customFormat="1" hidden="1">
      <c r="A113" s="650" t="s">
        <v>183</v>
      </c>
      <c r="B113" s="650">
        <v>2</v>
      </c>
      <c r="C113" s="687" t="s">
        <v>190</v>
      </c>
      <c r="D113" s="692">
        <v>3</v>
      </c>
      <c r="E113" s="685" t="s">
        <v>191</v>
      </c>
      <c r="F113" s="672" t="s">
        <v>192</v>
      </c>
      <c r="G113" s="651" t="s">
        <v>31</v>
      </c>
      <c r="H113" s="729" t="s">
        <v>16</v>
      </c>
      <c r="I113" s="665"/>
      <c r="J113" s="665"/>
      <c r="K113" s="665"/>
    </row>
    <row r="114" spans="1:11" s="284" customFormat="1" hidden="1">
      <c r="A114" s="650" t="s">
        <v>193</v>
      </c>
      <c r="B114" s="650">
        <v>2</v>
      </c>
      <c r="C114" s="687" t="s">
        <v>12</v>
      </c>
      <c r="D114" s="692">
        <v>2</v>
      </c>
      <c r="E114" s="687" t="s">
        <v>184</v>
      </c>
      <c r="F114" s="685"/>
      <c r="G114" s="651" t="s">
        <v>37</v>
      </c>
      <c r="H114" s="729" t="s">
        <v>16</v>
      </c>
      <c r="I114" s="665"/>
      <c r="J114" s="665"/>
      <c r="K114" s="665"/>
    </row>
    <row r="115" spans="1:11" s="284" customFormat="1" hidden="1">
      <c r="A115" s="650" t="s">
        <v>193</v>
      </c>
      <c r="B115" s="650">
        <v>2</v>
      </c>
      <c r="C115" s="687" t="s">
        <v>18</v>
      </c>
      <c r="D115" s="692">
        <v>2</v>
      </c>
      <c r="E115" s="685" t="s">
        <v>185</v>
      </c>
      <c r="F115" s="685" t="s">
        <v>131</v>
      </c>
      <c r="G115" s="651" t="s">
        <v>37</v>
      </c>
      <c r="H115" s="729" t="s">
        <v>21</v>
      </c>
      <c r="I115" s="665"/>
      <c r="J115" s="665"/>
      <c r="K115" s="665"/>
    </row>
    <row r="116" spans="1:11" s="284" customFormat="1" hidden="1">
      <c r="A116" s="650" t="s">
        <v>193</v>
      </c>
      <c r="B116" s="650">
        <v>2</v>
      </c>
      <c r="C116" s="687" t="s">
        <v>164</v>
      </c>
      <c r="D116" s="692">
        <v>2</v>
      </c>
      <c r="E116" s="687" t="s">
        <v>186</v>
      </c>
      <c r="F116" s="687" t="s">
        <v>187</v>
      </c>
      <c r="G116" s="651" t="s">
        <v>37</v>
      </c>
      <c r="H116" s="729" t="s">
        <v>39</v>
      </c>
      <c r="I116" s="665"/>
      <c r="J116" s="665"/>
      <c r="K116" s="665"/>
    </row>
    <row r="117" spans="1:11" s="284" customFormat="1" hidden="1">
      <c r="A117" s="650" t="s">
        <v>193</v>
      </c>
      <c r="B117" s="650">
        <v>2</v>
      </c>
      <c r="C117" s="687" t="s">
        <v>188</v>
      </c>
      <c r="D117" s="692">
        <v>3</v>
      </c>
      <c r="E117" s="685" t="s">
        <v>189</v>
      </c>
      <c r="F117" s="672" t="s">
        <v>175</v>
      </c>
      <c r="G117" s="651" t="s">
        <v>43</v>
      </c>
      <c r="H117" s="729" t="s">
        <v>44</v>
      </c>
      <c r="I117" s="665"/>
      <c r="J117" s="665"/>
      <c r="K117" s="665"/>
    </row>
    <row r="118" spans="1:11" s="284" customFormat="1" hidden="1">
      <c r="A118" s="650" t="s">
        <v>193</v>
      </c>
      <c r="B118" s="650">
        <v>2</v>
      </c>
      <c r="C118" s="687" t="s">
        <v>190</v>
      </c>
      <c r="D118" s="692">
        <v>3</v>
      </c>
      <c r="E118" s="685" t="s">
        <v>191</v>
      </c>
      <c r="F118" s="672" t="s">
        <v>192</v>
      </c>
      <c r="G118" s="651" t="s">
        <v>43</v>
      </c>
      <c r="H118" s="651" t="s">
        <v>45</v>
      </c>
      <c r="I118" s="665"/>
      <c r="J118" s="665"/>
      <c r="K118" s="665"/>
    </row>
    <row r="119" spans="1:11" s="645" customFormat="1" hidden="1">
      <c r="A119" s="653" t="s">
        <v>194</v>
      </c>
      <c r="B119" s="653">
        <v>3</v>
      </c>
      <c r="C119" s="690" t="s">
        <v>195</v>
      </c>
      <c r="D119" s="693">
        <v>3</v>
      </c>
      <c r="E119" s="690" t="s">
        <v>196</v>
      </c>
      <c r="F119" s="691" t="s">
        <v>197</v>
      </c>
      <c r="G119" s="691" t="s">
        <v>15</v>
      </c>
      <c r="H119" s="730" t="s">
        <v>16</v>
      </c>
      <c r="I119" s="273"/>
      <c r="J119" s="273"/>
      <c r="K119" s="273"/>
    </row>
    <row r="120" spans="1:11" s="645" customFormat="1" hidden="1">
      <c r="A120" s="653" t="s">
        <v>194</v>
      </c>
      <c r="B120" s="653">
        <v>3</v>
      </c>
      <c r="C120" s="690" t="s">
        <v>198</v>
      </c>
      <c r="D120" s="693">
        <v>3</v>
      </c>
      <c r="E120" s="691" t="s">
        <v>191</v>
      </c>
      <c r="F120" s="655" t="s">
        <v>199</v>
      </c>
      <c r="G120" s="656" t="s">
        <v>15</v>
      </c>
      <c r="H120" s="730" t="s">
        <v>21</v>
      </c>
      <c r="I120" s="273"/>
      <c r="J120" s="273"/>
      <c r="K120" s="273"/>
    </row>
    <row r="121" spans="1:11" s="645" customFormat="1" hidden="1">
      <c r="A121" s="653" t="s">
        <v>194</v>
      </c>
      <c r="B121" s="653">
        <v>3</v>
      </c>
      <c r="C121" s="690" t="s">
        <v>200</v>
      </c>
      <c r="D121" s="693">
        <v>3</v>
      </c>
      <c r="E121" s="690" t="s">
        <v>189</v>
      </c>
      <c r="F121" s="691" t="s">
        <v>191</v>
      </c>
      <c r="G121" s="691" t="s">
        <v>24</v>
      </c>
      <c r="H121" s="730" t="s">
        <v>16</v>
      </c>
      <c r="I121" s="273"/>
      <c r="J121" s="273"/>
      <c r="K121" s="273"/>
    </row>
    <row r="122" spans="1:11" s="645" customFormat="1" hidden="1">
      <c r="A122" s="653" t="s">
        <v>194</v>
      </c>
      <c r="B122" s="653">
        <v>3</v>
      </c>
      <c r="C122" s="690" t="s">
        <v>201</v>
      </c>
      <c r="D122" s="693">
        <v>3</v>
      </c>
      <c r="E122" s="691" t="s">
        <v>202</v>
      </c>
      <c r="F122" s="655" t="s">
        <v>203</v>
      </c>
      <c r="G122" s="655" t="s">
        <v>24</v>
      </c>
      <c r="H122" s="730" t="s">
        <v>21</v>
      </c>
      <c r="I122" s="273"/>
      <c r="J122" s="273"/>
      <c r="K122" s="273"/>
    </row>
    <row r="123" spans="1:11" s="645" customFormat="1" hidden="1">
      <c r="A123" s="653" t="s">
        <v>194</v>
      </c>
      <c r="B123" s="653">
        <v>3</v>
      </c>
      <c r="C123" s="690" t="s">
        <v>204</v>
      </c>
      <c r="D123" s="693">
        <v>3</v>
      </c>
      <c r="E123" s="691" t="s">
        <v>205</v>
      </c>
      <c r="F123" s="690" t="s">
        <v>202</v>
      </c>
      <c r="G123" s="690" t="s">
        <v>31</v>
      </c>
      <c r="H123" s="730" t="s">
        <v>16</v>
      </c>
      <c r="I123" s="273"/>
      <c r="J123" s="273"/>
      <c r="K123" s="273"/>
    </row>
    <row r="124" spans="1:11" s="645" customFormat="1" hidden="1">
      <c r="A124" s="653" t="s">
        <v>206</v>
      </c>
      <c r="B124" s="653">
        <v>3</v>
      </c>
      <c r="C124" s="690" t="s">
        <v>195</v>
      </c>
      <c r="D124" s="693">
        <v>3</v>
      </c>
      <c r="E124" s="690" t="s">
        <v>196</v>
      </c>
      <c r="F124" s="691" t="s">
        <v>197</v>
      </c>
      <c r="G124" s="691" t="s">
        <v>37</v>
      </c>
      <c r="H124" s="730" t="s">
        <v>16</v>
      </c>
      <c r="I124" s="273"/>
      <c r="J124" s="273"/>
      <c r="K124" s="273"/>
    </row>
    <row r="125" spans="1:11" s="645" customFormat="1" hidden="1">
      <c r="A125" s="653" t="s">
        <v>206</v>
      </c>
      <c r="B125" s="653">
        <v>3</v>
      </c>
      <c r="C125" s="690" t="s">
        <v>198</v>
      </c>
      <c r="D125" s="693">
        <v>3</v>
      </c>
      <c r="E125" s="691" t="s">
        <v>191</v>
      </c>
      <c r="F125" s="655" t="s">
        <v>199</v>
      </c>
      <c r="G125" s="656" t="s">
        <v>37</v>
      </c>
      <c r="H125" s="730" t="s">
        <v>21</v>
      </c>
      <c r="I125" s="273"/>
      <c r="J125" s="273"/>
      <c r="K125" s="273"/>
    </row>
    <row r="126" spans="1:11" s="645" customFormat="1" hidden="1">
      <c r="A126" s="653" t="s">
        <v>206</v>
      </c>
      <c r="B126" s="653">
        <v>3</v>
      </c>
      <c r="C126" s="690" t="s">
        <v>200</v>
      </c>
      <c r="D126" s="693">
        <v>3</v>
      </c>
      <c r="E126" s="690" t="s">
        <v>189</v>
      </c>
      <c r="F126" s="691" t="s">
        <v>191</v>
      </c>
      <c r="G126" s="691" t="s">
        <v>37</v>
      </c>
      <c r="H126" s="730" t="s">
        <v>39</v>
      </c>
      <c r="I126" s="273"/>
      <c r="J126" s="273"/>
      <c r="K126" s="273"/>
    </row>
    <row r="127" spans="1:11" s="645" customFormat="1" hidden="1">
      <c r="A127" s="653" t="s">
        <v>206</v>
      </c>
      <c r="B127" s="653">
        <v>3</v>
      </c>
      <c r="C127" s="690" t="s">
        <v>201</v>
      </c>
      <c r="D127" s="693">
        <v>3</v>
      </c>
      <c r="E127" s="691" t="s">
        <v>202</v>
      </c>
      <c r="F127" s="655" t="s">
        <v>203</v>
      </c>
      <c r="G127" s="655" t="s">
        <v>43</v>
      </c>
      <c r="H127" s="730" t="s">
        <v>44</v>
      </c>
      <c r="I127" s="273"/>
      <c r="J127" s="273"/>
      <c r="K127" s="273"/>
    </row>
    <row r="128" spans="1:11" s="645" customFormat="1" hidden="1">
      <c r="A128" s="653" t="s">
        <v>206</v>
      </c>
      <c r="B128" s="653">
        <v>3</v>
      </c>
      <c r="C128" s="690" t="s">
        <v>204</v>
      </c>
      <c r="D128" s="693">
        <v>3</v>
      </c>
      <c r="E128" s="691" t="s">
        <v>205</v>
      </c>
      <c r="F128" s="690" t="s">
        <v>202</v>
      </c>
      <c r="G128" s="690" t="s">
        <v>43</v>
      </c>
      <c r="H128" s="656" t="s">
        <v>45</v>
      </c>
      <c r="I128" s="273"/>
      <c r="J128" s="273"/>
      <c r="K128" s="273"/>
    </row>
    <row r="129" spans="1:11" s="646" customFormat="1" hidden="1">
      <c r="A129" s="696"/>
      <c r="B129" s="696"/>
      <c r="D129" s="696"/>
    </row>
    <row r="130" spans="1:11" s="646" customFormat="1">
      <c r="A130" s="696"/>
      <c r="B130" s="696"/>
      <c r="D130" s="696"/>
    </row>
    <row r="131" spans="1:11" s="646" customFormat="1">
      <c r="A131" s="696"/>
      <c r="B131" s="696"/>
      <c r="D131" s="696"/>
    </row>
    <row r="132" spans="1:11" s="272" customFormat="1" hidden="1">
      <c r="A132" s="697" t="s">
        <v>207</v>
      </c>
      <c r="B132" s="698">
        <v>1</v>
      </c>
      <c r="C132" s="699" t="s">
        <v>161</v>
      </c>
      <c r="D132" s="700">
        <v>3</v>
      </c>
      <c r="E132" s="328" t="s">
        <v>208</v>
      </c>
      <c r="F132" s="331" t="s">
        <v>209</v>
      </c>
      <c r="G132" s="670" t="s">
        <v>37</v>
      </c>
      <c r="H132" s="670"/>
      <c r="I132" s="670"/>
      <c r="J132" s="670"/>
      <c r="K132" s="670"/>
    </row>
    <row r="133" spans="1:11" s="272" customFormat="1" hidden="1">
      <c r="A133" s="697" t="s">
        <v>207</v>
      </c>
      <c r="B133" s="698">
        <v>1</v>
      </c>
      <c r="C133" s="699" t="s">
        <v>210</v>
      </c>
      <c r="D133" s="700">
        <v>3</v>
      </c>
      <c r="E133" s="328" t="s">
        <v>211</v>
      </c>
      <c r="F133" s="331" t="s">
        <v>212</v>
      </c>
      <c r="G133" s="670" t="s">
        <v>37</v>
      </c>
      <c r="H133" s="670"/>
      <c r="I133" s="670"/>
      <c r="J133" s="670"/>
      <c r="K133" s="670"/>
    </row>
    <row r="134" spans="1:11" s="272" customFormat="1" hidden="1">
      <c r="A134" s="697" t="s">
        <v>207</v>
      </c>
      <c r="B134" s="698">
        <v>1</v>
      </c>
      <c r="C134" s="699" t="s">
        <v>213</v>
      </c>
      <c r="D134" s="700">
        <v>3</v>
      </c>
      <c r="E134" s="328" t="s">
        <v>214</v>
      </c>
      <c r="F134" s="331" t="s">
        <v>215</v>
      </c>
      <c r="G134" s="670" t="s">
        <v>37</v>
      </c>
      <c r="H134" s="670"/>
      <c r="I134" s="670"/>
      <c r="J134" s="670"/>
      <c r="K134" s="670"/>
    </row>
    <row r="135" spans="1:11" s="272" customFormat="1" hidden="1">
      <c r="A135" s="697" t="s">
        <v>207</v>
      </c>
      <c r="B135" s="698">
        <v>1</v>
      </c>
      <c r="C135" s="699" t="s">
        <v>68</v>
      </c>
      <c r="D135" s="700">
        <v>3</v>
      </c>
      <c r="E135" s="328" t="s">
        <v>216</v>
      </c>
      <c r="F135" s="331" t="s">
        <v>217</v>
      </c>
      <c r="G135" s="670" t="s">
        <v>43</v>
      </c>
      <c r="H135" s="670"/>
      <c r="I135" s="670"/>
      <c r="J135" s="670"/>
      <c r="K135" s="670"/>
    </row>
    <row r="136" spans="1:11" s="272" customFormat="1" hidden="1">
      <c r="A136" s="697" t="s">
        <v>207</v>
      </c>
      <c r="B136" s="698">
        <v>1</v>
      </c>
      <c r="C136" s="699" t="s">
        <v>81</v>
      </c>
      <c r="D136" s="700">
        <v>3</v>
      </c>
      <c r="E136" s="328" t="s">
        <v>218</v>
      </c>
      <c r="F136" s="331" t="s">
        <v>219</v>
      </c>
      <c r="G136" s="670" t="s">
        <v>43</v>
      </c>
      <c r="H136" s="670"/>
      <c r="I136" s="670"/>
      <c r="J136" s="670"/>
      <c r="K136" s="670"/>
    </row>
    <row r="137" spans="1:11" s="272" customFormat="1" hidden="1">
      <c r="A137" s="697" t="s">
        <v>220</v>
      </c>
      <c r="B137" s="698">
        <v>1</v>
      </c>
      <c r="C137" s="699" t="s">
        <v>81</v>
      </c>
      <c r="D137" s="700">
        <v>3</v>
      </c>
      <c r="E137" s="328" t="s">
        <v>218</v>
      </c>
      <c r="F137" s="331" t="s">
        <v>219</v>
      </c>
      <c r="G137" s="670" t="s">
        <v>37</v>
      </c>
      <c r="H137" s="670"/>
      <c r="I137" s="670"/>
      <c r="J137" s="670"/>
      <c r="K137" s="670"/>
    </row>
    <row r="138" spans="1:11" s="272" customFormat="1" hidden="1">
      <c r="A138" s="697" t="s">
        <v>220</v>
      </c>
      <c r="B138" s="698">
        <v>1</v>
      </c>
      <c r="C138" s="699" t="s">
        <v>213</v>
      </c>
      <c r="D138" s="700">
        <v>3</v>
      </c>
      <c r="E138" s="328" t="s">
        <v>214</v>
      </c>
      <c r="F138" s="331" t="s">
        <v>215</v>
      </c>
      <c r="G138" s="670" t="s">
        <v>37</v>
      </c>
      <c r="H138" s="670"/>
      <c r="I138" s="670"/>
      <c r="J138" s="670"/>
      <c r="K138" s="670"/>
    </row>
    <row r="139" spans="1:11" s="272" customFormat="1" hidden="1">
      <c r="A139" s="697" t="s">
        <v>220</v>
      </c>
      <c r="B139" s="698">
        <v>1</v>
      </c>
      <c r="C139" s="699" t="s">
        <v>210</v>
      </c>
      <c r="D139" s="700">
        <v>3</v>
      </c>
      <c r="E139" s="328" t="s">
        <v>211</v>
      </c>
      <c r="F139" s="331" t="s">
        <v>212</v>
      </c>
      <c r="G139" s="670" t="s">
        <v>37</v>
      </c>
      <c r="H139" s="670"/>
      <c r="I139" s="670"/>
      <c r="J139" s="670"/>
      <c r="K139" s="670"/>
    </row>
    <row r="140" spans="1:11" s="272" customFormat="1" hidden="1">
      <c r="A140" s="697" t="s">
        <v>220</v>
      </c>
      <c r="B140" s="698">
        <v>1</v>
      </c>
      <c r="C140" s="699" t="s">
        <v>68</v>
      </c>
      <c r="D140" s="700">
        <v>3</v>
      </c>
      <c r="E140" s="328" t="s">
        <v>216</v>
      </c>
      <c r="F140" s="331" t="s">
        <v>217</v>
      </c>
      <c r="G140" s="670" t="s">
        <v>43</v>
      </c>
      <c r="H140" s="670"/>
      <c r="I140" s="670"/>
      <c r="J140" s="670"/>
      <c r="K140" s="670"/>
    </row>
    <row r="141" spans="1:11" s="272" customFormat="1" hidden="1">
      <c r="A141" s="697" t="s">
        <v>220</v>
      </c>
      <c r="B141" s="698">
        <v>1</v>
      </c>
      <c r="C141" s="699" t="s">
        <v>161</v>
      </c>
      <c r="D141" s="700">
        <v>3</v>
      </c>
      <c r="E141" s="328" t="s">
        <v>208</v>
      </c>
      <c r="F141" s="331" t="s">
        <v>209</v>
      </c>
      <c r="G141" s="670" t="s">
        <v>43</v>
      </c>
      <c r="H141" s="670"/>
      <c r="I141" s="670"/>
      <c r="J141" s="670"/>
      <c r="K141" s="670"/>
    </row>
    <row r="142" spans="1:11" s="272" customFormat="1" hidden="1">
      <c r="A142" s="697" t="s">
        <v>221</v>
      </c>
      <c r="B142" s="698">
        <v>3</v>
      </c>
      <c r="C142" s="331" t="s">
        <v>222</v>
      </c>
      <c r="D142" s="700">
        <v>3</v>
      </c>
      <c r="E142" s="328" t="s">
        <v>218</v>
      </c>
      <c r="F142" s="328" t="s">
        <v>211</v>
      </c>
      <c r="G142" s="670" t="s">
        <v>37</v>
      </c>
      <c r="H142" s="670"/>
      <c r="I142" s="670"/>
      <c r="J142" s="670"/>
      <c r="K142" s="670"/>
    </row>
    <row r="143" spans="1:11" s="272" customFormat="1" hidden="1">
      <c r="A143" s="697" t="s">
        <v>221</v>
      </c>
      <c r="B143" s="698">
        <v>3</v>
      </c>
      <c r="C143" s="699" t="s">
        <v>223</v>
      </c>
      <c r="D143" s="700">
        <v>3</v>
      </c>
      <c r="E143" s="328" t="s">
        <v>224</v>
      </c>
      <c r="F143" s="331" t="s">
        <v>225</v>
      </c>
      <c r="G143" s="670" t="s">
        <v>37</v>
      </c>
      <c r="H143" s="670"/>
      <c r="I143" s="670"/>
      <c r="J143" s="670"/>
      <c r="K143" s="670"/>
    </row>
    <row r="144" spans="1:11" s="272" customFormat="1" hidden="1">
      <c r="A144" s="697" t="s">
        <v>221</v>
      </c>
      <c r="B144" s="698">
        <v>3</v>
      </c>
      <c r="C144" s="699" t="s">
        <v>226</v>
      </c>
      <c r="D144" s="700">
        <v>3</v>
      </c>
      <c r="E144" s="328" t="s">
        <v>224</v>
      </c>
      <c r="F144" s="331" t="s">
        <v>225</v>
      </c>
      <c r="G144" s="670" t="s">
        <v>37</v>
      </c>
      <c r="H144" s="670"/>
      <c r="I144" s="670"/>
      <c r="J144" s="670"/>
      <c r="K144" s="670"/>
    </row>
    <row r="145" spans="1:11" s="272" customFormat="1" hidden="1">
      <c r="A145" s="697" t="s">
        <v>221</v>
      </c>
      <c r="B145" s="698">
        <v>3</v>
      </c>
      <c r="C145" s="699" t="s">
        <v>227</v>
      </c>
      <c r="D145" s="700">
        <v>3</v>
      </c>
      <c r="E145" s="328" t="s">
        <v>228</v>
      </c>
      <c r="F145" s="331" t="s">
        <v>229</v>
      </c>
      <c r="G145" s="670" t="s">
        <v>43</v>
      </c>
      <c r="H145" s="670"/>
      <c r="I145" s="670"/>
      <c r="J145" s="670"/>
      <c r="K145" s="670"/>
    </row>
    <row r="146" spans="1:11" s="646" customFormat="1" hidden="1">
      <c r="A146" s="701"/>
      <c r="B146" s="702"/>
      <c r="C146" s="703"/>
      <c r="D146" s="704"/>
      <c r="E146" s="705"/>
      <c r="F146" s="706"/>
      <c r="G146" s="707"/>
      <c r="H146" s="707"/>
      <c r="I146" s="707"/>
      <c r="J146" s="707"/>
      <c r="K146" s="707"/>
    </row>
    <row r="147" spans="1:11" s="272" customFormat="1" hidden="1">
      <c r="A147" s="697" t="s">
        <v>230</v>
      </c>
      <c r="B147" s="697">
        <v>1</v>
      </c>
      <c r="C147" s="708" t="s">
        <v>81</v>
      </c>
      <c r="D147" s="709">
        <v>2</v>
      </c>
      <c r="E147" s="328" t="s">
        <v>184</v>
      </c>
      <c r="F147" s="331" t="s">
        <v>231</v>
      </c>
      <c r="G147" s="670" t="s">
        <v>37</v>
      </c>
      <c r="H147" s="670"/>
      <c r="I147" s="670"/>
      <c r="J147" s="670"/>
      <c r="K147" s="670"/>
    </row>
    <row r="148" spans="1:11" s="272" customFormat="1" hidden="1">
      <c r="A148" s="697" t="s">
        <v>230</v>
      </c>
      <c r="B148" s="697">
        <v>1</v>
      </c>
      <c r="C148" s="710" t="s">
        <v>232</v>
      </c>
      <c r="D148" s="709">
        <v>2</v>
      </c>
      <c r="E148" s="328" t="s">
        <v>233</v>
      </c>
      <c r="F148" s="331" t="s">
        <v>234</v>
      </c>
      <c r="G148" s="670" t="s">
        <v>37</v>
      </c>
      <c r="H148" s="670"/>
      <c r="I148" s="670"/>
      <c r="J148" s="670"/>
      <c r="K148" s="670"/>
    </row>
    <row r="149" spans="1:11" s="272" customFormat="1" hidden="1">
      <c r="A149" s="697" t="s">
        <v>230</v>
      </c>
      <c r="B149" s="697">
        <v>1</v>
      </c>
      <c r="C149" s="710" t="s">
        <v>235</v>
      </c>
      <c r="D149" s="709">
        <v>2</v>
      </c>
      <c r="E149" s="328" t="s">
        <v>168</v>
      </c>
      <c r="F149" s="331" t="s">
        <v>236</v>
      </c>
      <c r="G149" s="670" t="s">
        <v>37</v>
      </c>
      <c r="H149" s="670"/>
      <c r="I149" s="670"/>
      <c r="J149" s="670"/>
      <c r="K149" s="670"/>
    </row>
    <row r="150" spans="1:11" s="272" customFormat="1" hidden="1">
      <c r="A150" s="697" t="s">
        <v>230</v>
      </c>
      <c r="B150" s="697">
        <v>1</v>
      </c>
      <c r="C150" s="710" t="s">
        <v>188</v>
      </c>
      <c r="D150" s="709">
        <v>2</v>
      </c>
      <c r="E150" s="328" t="s">
        <v>237</v>
      </c>
      <c r="F150" s="331" t="s">
        <v>238</v>
      </c>
      <c r="G150" s="670" t="s">
        <v>43</v>
      </c>
      <c r="H150" s="670"/>
      <c r="I150" s="670"/>
      <c r="J150" s="670"/>
      <c r="K150" s="670"/>
    </row>
    <row r="151" spans="1:11" s="272" customFormat="1" hidden="1">
      <c r="A151" s="697" t="s">
        <v>230</v>
      </c>
      <c r="B151" s="697">
        <v>1</v>
      </c>
      <c r="C151" s="708" t="s">
        <v>190</v>
      </c>
      <c r="D151" s="709">
        <v>3</v>
      </c>
      <c r="E151" s="328" t="s">
        <v>239</v>
      </c>
      <c r="F151" s="331" t="s">
        <v>240</v>
      </c>
      <c r="G151" s="670" t="s">
        <v>43</v>
      </c>
      <c r="H151" s="670"/>
      <c r="I151" s="670"/>
      <c r="J151" s="670"/>
      <c r="K151" s="670"/>
    </row>
    <row r="152" spans="1:11" s="272" customFormat="1" hidden="1">
      <c r="A152" s="697" t="s">
        <v>230</v>
      </c>
      <c r="B152" s="697">
        <v>1</v>
      </c>
      <c r="C152" s="710" t="s">
        <v>195</v>
      </c>
      <c r="D152" s="709">
        <v>2</v>
      </c>
      <c r="E152" s="328" t="s">
        <v>241</v>
      </c>
      <c r="F152" s="331" t="s">
        <v>242</v>
      </c>
      <c r="G152" s="670" t="s">
        <v>43</v>
      </c>
      <c r="H152" s="670"/>
      <c r="I152" s="670"/>
      <c r="J152" s="670"/>
      <c r="K152" s="670"/>
    </row>
    <row r="153" spans="1:11" s="272" customFormat="1" hidden="1">
      <c r="A153" s="697" t="s">
        <v>243</v>
      </c>
      <c r="B153" s="697">
        <v>1</v>
      </c>
      <c r="C153" s="708" t="s">
        <v>81</v>
      </c>
      <c r="D153" s="709">
        <v>2</v>
      </c>
      <c r="E153" s="328" t="s">
        <v>184</v>
      </c>
      <c r="F153" s="331" t="s">
        <v>231</v>
      </c>
      <c r="G153" s="670" t="s">
        <v>37</v>
      </c>
      <c r="H153" s="670"/>
      <c r="I153" s="670"/>
      <c r="J153" s="670"/>
      <c r="K153" s="670"/>
    </row>
    <row r="154" spans="1:11" s="272" customFormat="1" hidden="1">
      <c r="A154" s="697" t="s">
        <v>243</v>
      </c>
      <c r="B154" s="697">
        <v>1</v>
      </c>
      <c r="C154" s="710" t="s">
        <v>232</v>
      </c>
      <c r="D154" s="709">
        <v>2</v>
      </c>
      <c r="E154" s="328" t="s">
        <v>233</v>
      </c>
      <c r="F154" s="331" t="s">
        <v>234</v>
      </c>
      <c r="G154" s="670" t="s">
        <v>37</v>
      </c>
      <c r="H154" s="670"/>
      <c r="I154" s="670"/>
      <c r="J154" s="670"/>
      <c r="K154" s="670"/>
    </row>
    <row r="155" spans="1:11" s="272" customFormat="1" hidden="1">
      <c r="A155" s="697" t="s">
        <v>243</v>
      </c>
      <c r="B155" s="697">
        <v>1</v>
      </c>
      <c r="C155" s="710" t="s">
        <v>235</v>
      </c>
      <c r="D155" s="709">
        <v>2</v>
      </c>
      <c r="E155" s="328" t="s">
        <v>168</v>
      </c>
      <c r="F155" s="331" t="s">
        <v>236</v>
      </c>
      <c r="G155" s="670" t="s">
        <v>37</v>
      </c>
      <c r="H155" s="670"/>
      <c r="I155" s="670"/>
      <c r="J155" s="670"/>
      <c r="K155" s="670"/>
    </row>
    <row r="156" spans="1:11" s="272" customFormat="1" hidden="1">
      <c r="A156" s="697" t="s">
        <v>243</v>
      </c>
      <c r="B156" s="697">
        <v>1</v>
      </c>
      <c r="C156" s="710" t="s">
        <v>188</v>
      </c>
      <c r="D156" s="709">
        <v>2</v>
      </c>
      <c r="E156" s="328" t="s">
        <v>237</v>
      </c>
      <c r="F156" s="331" t="s">
        <v>238</v>
      </c>
      <c r="G156" s="670" t="s">
        <v>43</v>
      </c>
      <c r="H156" s="670"/>
      <c r="I156" s="670"/>
      <c r="J156" s="670"/>
      <c r="K156" s="670"/>
    </row>
    <row r="157" spans="1:11" s="272" customFormat="1" hidden="1">
      <c r="A157" s="697" t="s">
        <v>243</v>
      </c>
      <c r="B157" s="697">
        <v>1</v>
      </c>
      <c r="C157" s="708" t="s">
        <v>190</v>
      </c>
      <c r="D157" s="709">
        <v>3</v>
      </c>
      <c r="E157" s="328" t="s">
        <v>239</v>
      </c>
      <c r="F157" s="331" t="s">
        <v>244</v>
      </c>
      <c r="G157" s="670" t="s">
        <v>43</v>
      </c>
      <c r="H157" s="670"/>
      <c r="I157" s="670"/>
      <c r="J157" s="670"/>
      <c r="K157" s="670"/>
    </row>
    <row r="158" spans="1:11" s="272" customFormat="1" hidden="1">
      <c r="A158" s="697" t="s">
        <v>243</v>
      </c>
      <c r="B158" s="697">
        <v>1</v>
      </c>
      <c r="C158" s="710" t="s">
        <v>195</v>
      </c>
      <c r="D158" s="709">
        <v>2</v>
      </c>
      <c r="E158" s="328" t="s">
        <v>241</v>
      </c>
      <c r="F158" s="331" t="s">
        <v>242</v>
      </c>
      <c r="G158" s="670" t="s">
        <v>43</v>
      </c>
      <c r="H158" s="670"/>
      <c r="I158" s="670"/>
      <c r="J158" s="670"/>
      <c r="K158" s="670"/>
    </row>
    <row r="159" spans="1:11" s="272" customFormat="1" hidden="1">
      <c r="A159" s="697" t="s">
        <v>245</v>
      </c>
      <c r="B159" s="697">
        <v>1</v>
      </c>
      <c r="C159" s="708" t="s">
        <v>81</v>
      </c>
      <c r="D159" s="709">
        <v>2</v>
      </c>
      <c r="E159" s="328" t="s">
        <v>246</v>
      </c>
      <c r="F159" s="331" t="s">
        <v>169</v>
      </c>
      <c r="G159" s="670" t="s">
        <v>15</v>
      </c>
      <c r="H159" s="670"/>
      <c r="I159" s="670"/>
      <c r="J159" s="670"/>
      <c r="K159" s="670"/>
    </row>
    <row r="160" spans="1:11" s="272" customFormat="1" hidden="1">
      <c r="A160" s="697" t="s">
        <v>245</v>
      </c>
      <c r="B160" s="697">
        <v>1</v>
      </c>
      <c r="C160" s="710" t="s">
        <v>232</v>
      </c>
      <c r="D160" s="709">
        <v>2</v>
      </c>
      <c r="E160" s="328" t="s">
        <v>166</v>
      </c>
      <c r="F160" s="331" t="s">
        <v>246</v>
      </c>
      <c r="G160" s="670" t="s">
        <v>15</v>
      </c>
      <c r="H160" s="670"/>
      <c r="I160" s="670"/>
      <c r="J160" s="670"/>
      <c r="K160" s="670"/>
    </row>
    <row r="161" spans="1:11" s="272" customFormat="1" hidden="1">
      <c r="A161" s="697" t="s">
        <v>245</v>
      </c>
      <c r="B161" s="697">
        <v>1</v>
      </c>
      <c r="C161" s="710" t="s">
        <v>235</v>
      </c>
      <c r="D161" s="709">
        <v>2</v>
      </c>
      <c r="E161" s="328" t="s">
        <v>168</v>
      </c>
      <c r="F161" s="331" t="s">
        <v>236</v>
      </c>
      <c r="G161" s="670" t="s">
        <v>15</v>
      </c>
      <c r="H161" s="670"/>
      <c r="I161" s="670"/>
      <c r="J161" s="670"/>
      <c r="K161" s="670"/>
    </row>
    <row r="162" spans="1:11" s="272" customFormat="1" hidden="1">
      <c r="A162" s="697" t="s">
        <v>245</v>
      </c>
      <c r="B162" s="697">
        <v>1</v>
      </c>
      <c r="C162" s="710" t="s">
        <v>188</v>
      </c>
      <c r="D162" s="709">
        <v>2</v>
      </c>
      <c r="E162" s="328" t="s">
        <v>169</v>
      </c>
      <c r="F162" s="331" t="s">
        <v>187</v>
      </c>
      <c r="G162" s="670" t="s">
        <v>24</v>
      </c>
      <c r="H162" s="670"/>
      <c r="I162" s="670"/>
      <c r="J162" s="670"/>
      <c r="K162" s="670"/>
    </row>
    <row r="163" spans="1:11" s="272" customFormat="1" hidden="1">
      <c r="A163" s="697" t="s">
        <v>245</v>
      </c>
      <c r="B163" s="697">
        <v>1</v>
      </c>
      <c r="C163" s="708" t="s">
        <v>190</v>
      </c>
      <c r="D163" s="709">
        <v>3</v>
      </c>
      <c r="E163" s="328" t="s">
        <v>239</v>
      </c>
      <c r="F163" s="331" t="s">
        <v>244</v>
      </c>
      <c r="G163" s="670" t="s">
        <v>24</v>
      </c>
      <c r="H163" s="670"/>
      <c r="I163" s="670"/>
      <c r="J163" s="670"/>
      <c r="K163" s="670"/>
    </row>
    <row r="164" spans="1:11" s="272" customFormat="1" hidden="1">
      <c r="A164" s="697" t="s">
        <v>245</v>
      </c>
      <c r="B164" s="697">
        <v>1</v>
      </c>
      <c r="C164" s="710" t="s">
        <v>195</v>
      </c>
      <c r="D164" s="709">
        <v>2</v>
      </c>
      <c r="E164" s="328" t="s">
        <v>241</v>
      </c>
      <c r="F164" s="331" t="s">
        <v>242</v>
      </c>
      <c r="G164" s="670" t="s">
        <v>24</v>
      </c>
      <c r="H164" s="670"/>
      <c r="I164" s="670"/>
      <c r="J164" s="670"/>
      <c r="K164" s="670"/>
    </row>
    <row r="165" spans="1:11" s="272" customFormat="1" hidden="1">
      <c r="A165" s="697" t="s">
        <v>194</v>
      </c>
      <c r="B165" s="697">
        <v>3</v>
      </c>
      <c r="C165" s="710" t="s">
        <v>247</v>
      </c>
      <c r="D165" s="709">
        <v>2</v>
      </c>
      <c r="E165" s="328" t="s">
        <v>248</v>
      </c>
      <c r="F165" s="331" t="s">
        <v>249</v>
      </c>
      <c r="G165" s="670" t="s">
        <v>43</v>
      </c>
      <c r="H165" s="670"/>
      <c r="I165" s="670"/>
      <c r="J165" s="670"/>
      <c r="K165" s="670"/>
    </row>
    <row r="166" spans="1:11" s="272" customFormat="1" hidden="1">
      <c r="A166" s="697" t="s">
        <v>194</v>
      </c>
      <c r="B166" s="697">
        <v>3</v>
      </c>
      <c r="C166" s="710" t="s">
        <v>250</v>
      </c>
      <c r="D166" s="709">
        <v>2</v>
      </c>
      <c r="E166" s="328" t="s">
        <v>236</v>
      </c>
      <c r="F166" s="331" t="s">
        <v>251</v>
      </c>
      <c r="G166" s="670" t="s">
        <v>37</v>
      </c>
      <c r="H166" s="670"/>
      <c r="I166" s="670"/>
      <c r="J166" s="670"/>
      <c r="K166" s="670"/>
    </row>
    <row r="167" spans="1:11" s="272" customFormat="1" hidden="1">
      <c r="A167" s="697" t="s">
        <v>194</v>
      </c>
      <c r="B167" s="697">
        <v>3</v>
      </c>
      <c r="C167" s="708" t="s">
        <v>252</v>
      </c>
      <c r="D167" s="709">
        <v>2</v>
      </c>
      <c r="E167" s="328" t="s">
        <v>237</v>
      </c>
      <c r="F167" s="331" t="s">
        <v>242</v>
      </c>
      <c r="G167" s="670" t="s">
        <v>43</v>
      </c>
      <c r="H167" s="670"/>
      <c r="I167" s="670"/>
      <c r="J167" s="670"/>
      <c r="K167" s="670"/>
    </row>
    <row r="168" spans="1:11" s="272" customFormat="1" hidden="1">
      <c r="A168" s="697" t="s">
        <v>194</v>
      </c>
      <c r="B168" s="697">
        <v>3</v>
      </c>
      <c r="C168" s="710" t="s">
        <v>253</v>
      </c>
      <c r="D168" s="709">
        <v>2</v>
      </c>
      <c r="E168" s="328" t="s">
        <v>254</v>
      </c>
      <c r="F168" s="331" t="s">
        <v>255</v>
      </c>
      <c r="G168" s="670" t="s">
        <v>43</v>
      </c>
      <c r="H168" s="670"/>
      <c r="I168" s="670"/>
      <c r="J168" s="670"/>
      <c r="K168" s="670"/>
    </row>
    <row r="169" spans="1:11" s="272" customFormat="1" hidden="1">
      <c r="A169" s="697" t="s">
        <v>194</v>
      </c>
      <c r="B169" s="697">
        <v>3</v>
      </c>
      <c r="C169" s="710" t="s">
        <v>256</v>
      </c>
      <c r="D169" s="709">
        <v>2</v>
      </c>
      <c r="E169" s="328" t="s">
        <v>251</v>
      </c>
      <c r="F169" s="331" t="s">
        <v>236</v>
      </c>
      <c r="G169" s="670" t="s">
        <v>37</v>
      </c>
      <c r="H169" s="670"/>
      <c r="I169" s="670"/>
      <c r="J169" s="670"/>
      <c r="K169" s="670"/>
    </row>
    <row r="170" spans="1:11" s="272" customFormat="1" hidden="1">
      <c r="A170" s="697" t="s">
        <v>194</v>
      </c>
      <c r="B170" s="697">
        <v>3</v>
      </c>
      <c r="C170" s="710" t="s">
        <v>257</v>
      </c>
      <c r="D170" s="709">
        <v>2</v>
      </c>
      <c r="E170" s="328" t="s">
        <v>258</v>
      </c>
      <c r="F170" s="331" t="s">
        <v>236</v>
      </c>
      <c r="G170" s="670" t="s">
        <v>37</v>
      </c>
      <c r="H170" s="670"/>
      <c r="I170" s="670"/>
      <c r="J170" s="670"/>
      <c r="K170" s="670"/>
    </row>
    <row r="171" spans="1:11" s="272" customFormat="1" hidden="1">
      <c r="A171" s="697" t="s">
        <v>206</v>
      </c>
      <c r="B171" s="697">
        <v>3</v>
      </c>
      <c r="C171" s="710" t="s">
        <v>247</v>
      </c>
      <c r="D171" s="709">
        <v>2</v>
      </c>
      <c r="E171" s="328" t="s">
        <v>248</v>
      </c>
      <c r="F171" s="331" t="s">
        <v>249</v>
      </c>
      <c r="G171" s="670" t="s">
        <v>43</v>
      </c>
      <c r="H171" s="670"/>
      <c r="I171" s="670"/>
      <c r="J171" s="670"/>
      <c r="K171" s="670"/>
    </row>
    <row r="172" spans="1:11" s="272" customFormat="1" hidden="1">
      <c r="A172" s="697" t="s">
        <v>206</v>
      </c>
      <c r="B172" s="697">
        <v>3</v>
      </c>
      <c r="C172" s="710" t="s">
        <v>250</v>
      </c>
      <c r="D172" s="709">
        <v>2</v>
      </c>
      <c r="E172" s="328" t="s">
        <v>236</v>
      </c>
      <c r="F172" s="331" t="s">
        <v>251</v>
      </c>
      <c r="G172" s="670" t="s">
        <v>37</v>
      </c>
      <c r="H172" s="670"/>
      <c r="I172" s="670"/>
      <c r="J172" s="670"/>
      <c r="K172" s="670"/>
    </row>
    <row r="173" spans="1:11" s="272" customFormat="1" hidden="1">
      <c r="A173" s="697" t="s">
        <v>206</v>
      </c>
      <c r="B173" s="697">
        <v>3</v>
      </c>
      <c r="C173" s="708" t="s">
        <v>252</v>
      </c>
      <c r="D173" s="709">
        <v>2</v>
      </c>
      <c r="E173" s="328" t="s">
        <v>237</v>
      </c>
      <c r="F173" s="331" t="s">
        <v>242</v>
      </c>
      <c r="G173" s="670" t="s">
        <v>43</v>
      </c>
      <c r="H173" s="670"/>
      <c r="I173" s="670"/>
      <c r="J173" s="670"/>
      <c r="K173" s="670"/>
    </row>
    <row r="174" spans="1:11" s="272" customFormat="1" hidden="1">
      <c r="A174" s="697" t="s">
        <v>206</v>
      </c>
      <c r="B174" s="697">
        <v>3</v>
      </c>
      <c r="C174" s="710" t="s">
        <v>253</v>
      </c>
      <c r="D174" s="709">
        <v>2</v>
      </c>
      <c r="E174" s="328" t="s">
        <v>254</v>
      </c>
      <c r="F174" s="331" t="s">
        <v>255</v>
      </c>
      <c r="G174" s="670" t="s">
        <v>43</v>
      </c>
      <c r="H174" s="670"/>
      <c r="I174" s="670"/>
      <c r="J174" s="670"/>
      <c r="K174" s="670"/>
    </row>
    <row r="175" spans="1:11" s="272" customFormat="1" hidden="1">
      <c r="A175" s="697" t="s">
        <v>206</v>
      </c>
      <c r="B175" s="697">
        <v>3</v>
      </c>
      <c r="C175" s="710" t="s">
        <v>256</v>
      </c>
      <c r="D175" s="709">
        <v>2</v>
      </c>
      <c r="E175" s="328" t="s">
        <v>251</v>
      </c>
      <c r="F175" s="331" t="s">
        <v>236</v>
      </c>
      <c r="G175" s="670" t="s">
        <v>37</v>
      </c>
      <c r="H175" s="670"/>
      <c r="I175" s="670"/>
      <c r="J175" s="670"/>
      <c r="K175" s="670"/>
    </row>
    <row r="176" spans="1:11" s="272" customFormat="1" hidden="1">
      <c r="A176" s="697" t="s">
        <v>206</v>
      </c>
      <c r="B176" s="697">
        <v>3</v>
      </c>
      <c r="C176" s="710" t="s">
        <v>257</v>
      </c>
      <c r="D176" s="709">
        <v>2</v>
      </c>
      <c r="E176" s="328" t="s">
        <v>258</v>
      </c>
      <c r="F176" s="331" t="s">
        <v>236</v>
      </c>
      <c r="G176" s="670" t="s">
        <v>37</v>
      </c>
      <c r="H176" s="670"/>
      <c r="I176" s="670"/>
      <c r="J176" s="670"/>
      <c r="K176" s="670"/>
    </row>
    <row r="177" spans="1:11" s="646" customFormat="1" hidden="1">
      <c r="A177" s="701"/>
      <c r="B177" s="701"/>
      <c r="C177" s="711"/>
      <c r="D177" s="712"/>
      <c r="E177" s="705"/>
      <c r="F177" s="706"/>
      <c r="G177" s="713"/>
      <c r="H177" s="707"/>
      <c r="I177" s="707"/>
      <c r="J177" s="707"/>
      <c r="K177" s="707"/>
    </row>
    <row r="178" spans="1:11" s="272" customFormat="1" hidden="1">
      <c r="A178" s="697" t="s">
        <v>259</v>
      </c>
      <c r="B178" s="697">
        <v>1</v>
      </c>
      <c r="C178" s="710" t="s">
        <v>260</v>
      </c>
      <c r="D178" s="709">
        <v>3</v>
      </c>
      <c r="E178" s="714" t="s">
        <v>261</v>
      </c>
      <c r="F178" s="714" t="s">
        <v>231</v>
      </c>
      <c r="G178" s="670" t="s">
        <v>37</v>
      </c>
      <c r="H178" s="670"/>
      <c r="I178" s="670"/>
      <c r="J178" s="670"/>
      <c r="K178" s="670"/>
    </row>
    <row r="179" spans="1:11" s="272" customFormat="1" hidden="1">
      <c r="A179" s="697" t="s">
        <v>259</v>
      </c>
      <c r="B179" s="697">
        <v>1</v>
      </c>
      <c r="C179" s="708" t="s">
        <v>142</v>
      </c>
      <c r="D179" s="709">
        <v>3</v>
      </c>
      <c r="E179" s="714" t="s">
        <v>133</v>
      </c>
      <c r="F179" s="714" t="s">
        <v>238</v>
      </c>
      <c r="G179" s="670" t="s">
        <v>37</v>
      </c>
      <c r="H179" s="670"/>
      <c r="I179" s="670"/>
      <c r="J179" s="670"/>
      <c r="K179" s="670"/>
    </row>
    <row r="180" spans="1:11" s="272" customFormat="1" hidden="1">
      <c r="A180" s="697" t="s">
        <v>259</v>
      </c>
      <c r="B180" s="697">
        <v>1</v>
      </c>
      <c r="C180" s="710" t="s">
        <v>144</v>
      </c>
      <c r="D180" s="709">
        <v>3</v>
      </c>
      <c r="E180" s="714" t="s">
        <v>148</v>
      </c>
      <c r="F180" s="714" t="s">
        <v>149</v>
      </c>
      <c r="G180" s="670" t="s">
        <v>37</v>
      </c>
      <c r="H180" s="670"/>
      <c r="I180" s="670"/>
      <c r="J180" s="670"/>
      <c r="K180" s="670"/>
    </row>
    <row r="181" spans="1:11" s="272" customFormat="1" hidden="1">
      <c r="A181" s="697" t="s">
        <v>259</v>
      </c>
      <c r="B181" s="697">
        <v>1</v>
      </c>
      <c r="C181" s="710" t="s">
        <v>262</v>
      </c>
      <c r="D181" s="709">
        <v>3</v>
      </c>
      <c r="E181" s="714" t="s">
        <v>148</v>
      </c>
      <c r="F181" s="714" t="s">
        <v>149</v>
      </c>
      <c r="G181" s="670" t="s">
        <v>43</v>
      </c>
      <c r="H181" s="670"/>
      <c r="I181" s="670"/>
      <c r="J181" s="670"/>
      <c r="K181" s="670"/>
    </row>
    <row r="182" spans="1:11" s="272" customFormat="1" hidden="1">
      <c r="A182" s="697" t="s">
        <v>259</v>
      </c>
      <c r="B182" s="697">
        <v>1</v>
      </c>
      <c r="C182" s="710" t="s">
        <v>147</v>
      </c>
      <c r="D182" s="709">
        <v>3</v>
      </c>
      <c r="E182" s="714" t="s">
        <v>148</v>
      </c>
      <c r="F182" s="714" t="s">
        <v>149</v>
      </c>
      <c r="G182" s="670" t="s">
        <v>43</v>
      </c>
      <c r="H182" s="670"/>
      <c r="I182" s="670"/>
      <c r="J182" s="670"/>
      <c r="K182" s="670"/>
    </row>
    <row r="183" spans="1:11" s="272" customFormat="1" hidden="1">
      <c r="A183" s="697" t="s">
        <v>263</v>
      </c>
      <c r="B183" s="697">
        <v>3</v>
      </c>
      <c r="C183" s="708" t="s">
        <v>150</v>
      </c>
      <c r="D183" s="709">
        <v>3</v>
      </c>
      <c r="E183" s="715" t="s">
        <v>264</v>
      </c>
      <c r="F183" s="331" t="s">
        <v>152</v>
      </c>
      <c r="G183" s="670" t="s">
        <v>37</v>
      </c>
      <c r="H183" s="670"/>
      <c r="I183" s="670"/>
      <c r="J183" s="670"/>
      <c r="K183" s="670"/>
    </row>
    <row r="184" spans="1:11" s="272" customFormat="1" hidden="1">
      <c r="A184" s="697" t="s">
        <v>263</v>
      </c>
      <c r="B184" s="697">
        <v>3</v>
      </c>
      <c r="C184" s="710" t="s">
        <v>265</v>
      </c>
      <c r="D184" s="709">
        <v>3</v>
      </c>
      <c r="E184" s="714" t="s">
        <v>261</v>
      </c>
      <c r="F184" s="331" t="s">
        <v>266</v>
      </c>
      <c r="G184" s="670" t="s">
        <v>37</v>
      </c>
      <c r="H184" s="670"/>
      <c r="I184" s="670"/>
      <c r="J184" s="670"/>
      <c r="K184" s="670"/>
    </row>
    <row r="185" spans="1:11" s="272" customFormat="1" hidden="1">
      <c r="A185" s="697" t="s">
        <v>263</v>
      </c>
      <c r="B185" s="697">
        <v>3</v>
      </c>
      <c r="C185" s="710" t="s">
        <v>154</v>
      </c>
      <c r="D185" s="709">
        <v>3</v>
      </c>
      <c r="E185" s="714" t="s">
        <v>148</v>
      </c>
      <c r="F185" s="714" t="s">
        <v>149</v>
      </c>
      <c r="G185" s="670" t="s">
        <v>37</v>
      </c>
      <c r="H185" s="670"/>
      <c r="I185" s="670"/>
      <c r="J185" s="670"/>
      <c r="K185" s="670"/>
    </row>
    <row r="186" spans="1:11" s="272" customFormat="1" hidden="1">
      <c r="A186" s="697" t="s">
        <v>263</v>
      </c>
      <c r="B186" s="697">
        <v>3</v>
      </c>
      <c r="C186" s="710" t="s">
        <v>267</v>
      </c>
      <c r="D186" s="709">
        <v>3</v>
      </c>
      <c r="E186" s="715" t="s">
        <v>264</v>
      </c>
      <c r="F186" s="331" t="s">
        <v>152</v>
      </c>
      <c r="G186" s="670" t="s">
        <v>43</v>
      </c>
      <c r="H186" s="670"/>
      <c r="I186" s="670"/>
      <c r="J186" s="670"/>
      <c r="K186" s="670"/>
    </row>
    <row r="187" spans="1:11" s="272" customFormat="1" hidden="1">
      <c r="A187" s="697" t="s">
        <v>263</v>
      </c>
      <c r="B187" s="697">
        <v>3</v>
      </c>
      <c r="C187" s="708" t="s">
        <v>268</v>
      </c>
      <c r="D187" s="709">
        <v>3</v>
      </c>
      <c r="E187" s="714" t="s">
        <v>158</v>
      </c>
      <c r="F187" s="714" t="s">
        <v>133</v>
      </c>
      <c r="G187" s="670" t="s">
        <v>43</v>
      </c>
      <c r="H187" s="670"/>
      <c r="I187" s="670"/>
      <c r="J187" s="670"/>
      <c r="K187" s="670"/>
    </row>
    <row r="188" spans="1:11" s="646" customFormat="1" hidden="1">
      <c r="A188" s="701"/>
      <c r="B188" s="701"/>
      <c r="C188" s="716"/>
      <c r="D188" s="712"/>
      <c r="E188" s="717"/>
      <c r="F188" s="718"/>
      <c r="G188" s="719"/>
      <c r="H188" s="720"/>
      <c r="I188" s="720"/>
      <c r="J188" s="707"/>
      <c r="K188" s="707"/>
    </row>
    <row r="189" spans="1:11" s="272" customFormat="1" ht="31.5" hidden="1">
      <c r="A189" s="697" t="s">
        <v>269</v>
      </c>
      <c r="B189" s="698">
        <v>1</v>
      </c>
      <c r="C189" s="721" t="s">
        <v>270</v>
      </c>
      <c r="D189" s="722">
        <v>3</v>
      </c>
      <c r="E189" s="723" t="s">
        <v>271</v>
      </c>
      <c r="F189" s="723" t="s">
        <v>62</v>
      </c>
      <c r="G189" s="724" t="s">
        <v>15</v>
      </c>
      <c r="H189" s="724"/>
      <c r="I189" s="724"/>
      <c r="J189" s="725"/>
      <c r="K189" s="670"/>
    </row>
    <row r="190" spans="1:11" s="272" customFormat="1" ht="31.5" hidden="1">
      <c r="A190" s="697" t="s">
        <v>269</v>
      </c>
      <c r="B190" s="698">
        <v>1</v>
      </c>
      <c r="C190" s="721" t="s">
        <v>118</v>
      </c>
      <c r="D190" s="722">
        <v>3</v>
      </c>
      <c r="E190" s="723" t="s">
        <v>119</v>
      </c>
      <c r="F190" s="723" t="s">
        <v>48</v>
      </c>
      <c r="G190" s="724" t="s">
        <v>15</v>
      </c>
      <c r="H190" s="724"/>
      <c r="I190" s="723" t="s">
        <v>120</v>
      </c>
      <c r="J190" s="725"/>
      <c r="K190" s="670"/>
    </row>
    <row r="191" spans="1:11" s="272" customFormat="1" ht="15.75" hidden="1">
      <c r="A191" s="697" t="s">
        <v>269</v>
      </c>
      <c r="B191" s="698">
        <v>1</v>
      </c>
      <c r="C191" s="721" t="s">
        <v>272</v>
      </c>
      <c r="D191" s="722">
        <v>3</v>
      </c>
      <c r="E191" s="723" t="s">
        <v>273</v>
      </c>
      <c r="F191" s="723" t="s">
        <v>274</v>
      </c>
      <c r="G191" s="724" t="s">
        <v>24</v>
      </c>
      <c r="H191" s="724"/>
      <c r="I191" s="724"/>
      <c r="J191" s="725"/>
      <c r="K191" s="670"/>
    </row>
    <row r="192" spans="1:11" s="272" customFormat="1" ht="15.75" hidden="1">
      <c r="A192" s="697" t="s">
        <v>269</v>
      </c>
      <c r="B192" s="698">
        <v>1</v>
      </c>
      <c r="C192" s="721" t="s">
        <v>117</v>
      </c>
      <c r="D192" s="722">
        <v>3</v>
      </c>
      <c r="E192" s="723" t="s">
        <v>275</v>
      </c>
      <c r="F192" s="723" t="s">
        <v>41</v>
      </c>
      <c r="G192" s="724" t="s">
        <v>24</v>
      </c>
      <c r="H192" s="724"/>
      <c r="I192" s="724"/>
      <c r="J192" s="725"/>
      <c r="K192" s="670"/>
    </row>
    <row r="193" spans="1:11" s="272" customFormat="1" ht="15.75" hidden="1">
      <c r="A193" s="697" t="s">
        <v>276</v>
      </c>
      <c r="B193" s="698">
        <v>1</v>
      </c>
      <c r="C193" s="721" t="s">
        <v>272</v>
      </c>
      <c r="D193" s="722">
        <v>3</v>
      </c>
      <c r="E193" s="723" t="s">
        <v>273</v>
      </c>
      <c r="F193" s="723" t="s">
        <v>274</v>
      </c>
      <c r="G193" s="724" t="s">
        <v>37</v>
      </c>
      <c r="H193" s="724"/>
      <c r="I193" s="724"/>
      <c r="J193" s="725"/>
      <c r="K193" s="670"/>
    </row>
    <row r="194" spans="1:11" s="272" customFormat="1" ht="15.75" hidden="1">
      <c r="A194" s="697" t="s">
        <v>276</v>
      </c>
      <c r="B194" s="698">
        <v>1</v>
      </c>
      <c r="C194" s="721" t="s">
        <v>117</v>
      </c>
      <c r="D194" s="722">
        <v>3</v>
      </c>
      <c r="E194" s="723" t="s">
        <v>275</v>
      </c>
      <c r="F194" s="723" t="s">
        <v>41</v>
      </c>
      <c r="G194" s="724" t="s">
        <v>37</v>
      </c>
      <c r="H194" s="724"/>
      <c r="I194" s="724"/>
      <c r="J194" s="725"/>
      <c r="K194" s="670"/>
    </row>
    <row r="195" spans="1:11" s="272" customFormat="1" ht="31.5" hidden="1">
      <c r="A195" s="697" t="s">
        <v>276</v>
      </c>
      <c r="B195" s="698">
        <v>1</v>
      </c>
      <c r="C195" s="721" t="s">
        <v>270</v>
      </c>
      <c r="D195" s="722">
        <v>3</v>
      </c>
      <c r="E195" s="723" t="s">
        <v>271</v>
      </c>
      <c r="F195" s="723" t="s">
        <v>62</v>
      </c>
      <c r="G195" s="724" t="s">
        <v>43</v>
      </c>
      <c r="H195" s="724"/>
      <c r="I195" s="724"/>
      <c r="J195" s="725"/>
      <c r="K195" s="670"/>
    </row>
    <row r="196" spans="1:11" s="272" customFormat="1" ht="31.5" hidden="1">
      <c r="A196" s="697" t="s">
        <v>276</v>
      </c>
      <c r="B196" s="698">
        <v>1</v>
      </c>
      <c r="C196" s="721" t="s">
        <v>118</v>
      </c>
      <c r="D196" s="722">
        <v>3</v>
      </c>
      <c r="E196" s="723" t="s">
        <v>119</v>
      </c>
      <c r="F196" s="723" t="s">
        <v>48</v>
      </c>
      <c r="G196" s="724" t="s">
        <v>43</v>
      </c>
      <c r="H196" s="724"/>
      <c r="I196" s="723" t="s">
        <v>120</v>
      </c>
      <c r="J196" s="725"/>
      <c r="K196" s="670"/>
    </row>
    <row r="197" spans="1:11" s="272" customFormat="1" ht="31.5" hidden="1">
      <c r="A197" s="697" t="s">
        <v>277</v>
      </c>
      <c r="B197" s="697">
        <v>3</v>
      </c>
      <c r="C197" s="710" t="s">
        <v>124</v>
      </c>
      <c r="D197" s="726">
        <v>3</v>
      </c>
      <c r="E197" s="724" t="s">
        <v>278</v>
      </c>
      <c r="F197" s="723" t="s">
        <v>48</v>
      </c>
      <c r="G197" s="724" t="s">
        <v>24</v>
      </c>
      <c r="H197" s="724"/>
      <c r="I197" s="724"/>
      <c r="J197" s="725"/>
      <c r="K197" s="670"/>
    </row>
    <row r="198" spans="1:11" s="272" customFormat="1" ht="31.5" hidden="1">
      <c r="A198" s="697" t="s">
        <v>277</v>
      </c>
      <c r="B198" s="697">
        <v>3</v>
      </c>
      <c r="C198" s="708" t="s">
        <v>126</v>
      </c>
      <c r="D198" s="726">
        <v>3</v>
      </c>
      <c r="E198" s="328" t="s">
        <v>119</v>
      </c>
      <c r="F198" s="723" t="s">
        <v>48</v>
      </c>
      <c r="G198" s="724" t="s">
        <v>24</v>
      </c>
      <c r="H198" s="724"/>
      <c r="I198" s="724" t="s">
        <v>123</v>
      </c>
      <c r="J198" s="725"/>
      <c r="K198" s="670"/>
    </row>
    <row r="199" spans="1:11" s="272" customFormat="1" ht="31.5" hidden="1">
      <c r="A199" s="697" t="s">
        <v>279</v>
      </c>
      <c r="B199" s="697">
        <v>3</v>
      </c>
      <c r="C199" s="708" t="s">
        <v>126</v>
      </c>
      <c r="D199" s="726">
        <v>3</v>
      </c>
      <c r="E199" s="328" t="s">
        <v>119</v>
      </c>
      <c r="F199" s="723" t="s">
        <v>48</v>
      </c>
      <c r="G199" s="670" t="s">
        <v>37</v>
      </c>
      <c r="H199" s="670"/>
      <c r="I199" s="724" t="s">
        <v>123</v>
      </c>
      <c r="J199" s="670"/>
      <c r="K199" s="670"/>
    </row>
    <row r="200" spans="1:11" s="272" customFormat="1" ht="31.5" hidden="1">
      <c r="A200" s="697" t="s">
        <v>279</v>
      </c>
      <c r="B200" s="697">
        <v>3</v>
      </c>
      <c r="C200" s="710" t="s">
        <v>124</v>
      </c>
      <c r="D200" s="726">
        <v>3</v>
      </c>
      <c r="E200" s="724" t="s">
        <v>278</v>
      </c>
      <c r="F200" s="723" t="s">
        <v>48</v>
      </c>
      <c r="G200" s="670" t="s">
        <v>37</v>
      </c>
      <c r="H200" s="670"/>
      <c r="I200" s="670"/>
      <c r="J200" s="670"/>
      <c r="K200" s="670"/>
    </row>
    <row r="201" spans="1:11" s="646" customFormat="1" hidden="1">
      <c r="A201" s="701"/>
      <c r="B201" s="701"/>
      <c r="C201" s="727"/>
      <c r="D201" s="712"/>
      <c r="E201" s="705"/>
      <c r="F201" s="706"/>
      <c r="G201" s="713"/>
      <c r="H201" s="707"/>
      <c r="I201" s="707"/>
      <c r="J201" s="707"/>
      <c r="K201" s="707"/>
    </row>
    <row r="202" spans="1:11" s="272" customFormat="1" hidden="1">
      <c r="A202" s="697" t="s">
        <v>280</v>
      </c>
      <c r="B202" s="697">
        <v>1</v>
      </c>
      <c r="C202" s="710" t="s">
        <v>18</v>
      </c>
      <c r="D202" s="709">
        <v>2</v>
      </c>
      <c r="E202" s="328" t="s">
        <v>281</v>
      </c>
      <c r="F202" s="331" t="s">
        <v>282</v>
      </c>
      <c r="G202" s="670" t="s">
        <v>37</v>
      </c>
      <c r="H202" s="670"/>
      <c r="I202" s="670"/>
      <c r="J202" s="670"/>
      <c r="K202" s="670"/>
    </row>
    <row r="203" spans="1:11" s="272" customFormat="1" hidden="1">
      <c r="A203" s="697" t="s">
        <v>280</v>
      </c>
      <c r="B203" s="697">
        <v>1</v>
      </c>
      <c r="C203" s="710" t="s">
        <v>68</v>
      </c>
      <c r="D203" s="709">
        <v>2</v>
      </c>
      <c r="E203" s="328" t="s">
        <v>283</v>
      </c>
      <c r="F203" s="331" t="s">
        <v>231</v>
      </c>
      <c r="G203" s="670" t="s">
        <v>37</v>
      </c>
      <c r="H203" s="670"/>
      <c r="I203" s="670"/>
      <c r="J203" s="670"/>
      <c r="K203" s="670"/>
    </row>
    <row r="204" spans="1:11" s="272" customFormat="1" hidden="1">
      <c r="A204" s="697" t="s">
        <v>280</v>
      </c>
      <c r="B204" s="697">
        <v>1</v>
      </c>
      <c r="C204" s="710" t="s">
        <v>64</v>
      </c>
      <c r="D204" s="709">
        <v>3</v>
      </c>
      <c r="E204" s="328" t="s">
        <v>65</v>
      </c>
      <c r="F204" s="331" t="s">
        <v>66</v>
      </c>
      <c r="G204" s="670" t="s">
        <v>37</v>
      </c>
      <c r="H204" s="670"/>
      <c r="I204" s="670"/>
      <c r="J204" s="670"/>
      <c r="K204" s="670"/>
    </row>
    <row r="205" spans="1:11" s="272" customFormat="1" hidden="1">
      <c r="A205" s="697" t="s">
        <v>280</v>
      </c>
      <c r="B205" s="697">
        <v>1</v>
      </c>
      <c r="C205" s="710" t="s">
        <v>71</v>
      </c>
      <c r="D205" s="709">
        <v>3</v>
      </c>
      <c r="E205" s="331" t="s">
        <v>66</v>
      </c>
      <c r="F205" s="328" t="s">
        <v>65</v>
      </c>
      <c r="G205" s="670" t="s">
        <v>43</v>
      </c>
      <c r="H205" s="670"/>
      <c r="I205" s="670"/>
      <c r="J205" s="670"/>
      <c r="K205" s="670"/>
    </row>
    <row r="206" spans="1:11" s="272" customFormat="1" hidden="1">
      <c r="A206" s="697" t="s">
        <v>280</v>
      </c>
      <c r="B206" s="697">
        <v>1</v>
      </c>
      <c r="C206" s="710" t="s">
        <v>67</v>
      </c>
      <c r="D206" s="709">
        <v>3</v>
      </c>
      <c r="E206" s="328" t="s">
        <v>284</v>
      </c>
      <c r="F206" s="331" t="s">
        <v>41</v>
      </c>
      <c r="G206" s="670" t="s">
        <v>43</v>
      </c>
      <c r="H206" s="670"/>
      <c r="I206" s="670"/>
      <c r="J206" s="670"/>
      <c r="K206" s="670"/>
    </row>
    <row r="207" spans="1:11" s="272" customFormat="1" hidden="1">
      <c r="A207" s="697" t="s">
        <v>285</v>
      </c>
      <c r="B207" s="697">
        <v>3</v>
      </c>
      <c r="C207" s="710" t="s">
        <v>286</v>
      </c>
      <c r="D207" s="709">
        <v>3</v>
      </c>
      <c r="E207" s="328" t="s">
        <v>287</v>
      </c>
      <c r="F207" s="331" t="s">
        <v>288</v>
      </c>
      <c r="G207" s="670" t="s">
        <v>37</v>
      </c>
      <c r="H207" s="670"/>
      <c r="I207" s="670"/>
      <c r="J207" s="670"/>
      <c r="K207" s="670"/>
    </row>
    <row r="208" spans="1:11" s="272" customFormat="1" hidden="1">
      <c r="A208" s="697" t="s">
        <v>285</v>
      </c>
      <c r="B208" s="697">
        <v>3</v>
      </c>
      <c r="C208" s="710" t="s">
        <v>289</v>
      </c>
      <c r="D208" s="709">
        <v>3</v>
      </c>
      <c r="E208" s="328" t="s">
        <v>76</v>
      </c>
      <c r="F208" s="331" t="s">
        <v>255</v>
      </c>
      <c r="G208" s="670" t="s">
        <v>37</v>
      </c>
      <c r="H208" s="670"/>
      <c r="I208" s="670"/>
      <c r="J208" s="670"/>
      <c r="K208" s="670"/>
    </row>
    <row r="209" spans="1:11" s="272" customFormat="1" hidden="1">
      <c r="A209" s="697" t="s">
        <v>285</v>
      </c>
      <c r="B209" s="697">
        <v>3</v>
      </c>
      <c r="C209" s="710" t="s">
        <v>75</v>
      </c>
      <c r="D209" s="709">
        <v>3</v>
      </c>
      <c r="E209" s="328" t="s">
        <v>76</v>
      </c>
      <c r="F209" s="331" t="s">
        <v>255</v>
      </c>
      <c r="G209" s="670" t="s">
        <v>37</v>
      </c>
      <c r="H209" s="670"/>
      <c r="I209" s="670"/>
      <c r="J209" s="670"/>
      <c r="K209" s="670"/>
    </row>
    <row r="210" spans="1:11" s="272" customFormat="1" hidden="1">
      <c r="A210" s="697" t="s">
        <v>285</v>
      </c>
      <c r="B210" s="697">
        <v>3</v>
      </c>
      <c r="C210" s="710" t="s">
        <v>290</v>
      </c>
      <c r="D210" s="709">
        <v>3</v>
      </c>
      <c r="E210" s="328" t="s">
        <v>78</v>
      </c>
      <c r="F210" s="331" t="s">
        <v>291</v>
      </c>
      <c r="G210" s="670" t="s">
        <v>43</v>
      </c>
      <c r="H210" s="670"/>
      <c r="I210" s="670"/>
      <c r="J210" s="670"/>
      <c r="K210" s="670"/>
    </row>
    <row r="211" spans="1:11" s="272" customFormat="1" hidden="1">
      <c r="A211" s="697" t="s">
        <v>285</v>
      </c>
      <c r="B211" s="697">
        <v>3</v>
      </c>
      <c r="C211" s="710" t="s">
        <v>77</v>
      </c>
      <c r="D211" s="709">
        <v>3</v>
      </c>
      <c r="E211" s="328" t="s">
        <v>229</v>
      </c>
      <c r="F211" s="328" t="s">
        <v>229</v>
      </c>
      <c r="G211" s="670" t="s">
        <v>43</v>
      </c>
      <c r="H211" s="670"/>
      <c r="I211" s="670"/>
      <c r="J211" s="670"/>
      <c r="K211" s="670"/>
    </row>
    <row r="212" spans="1:11" s="646" customFormat="1" hidden="1">
      <c r="A212" s="701"/>
      <c r="B212" s="701"/>
      <c r="C212" s="711"/>
      <c r="D212" s="712"/>
      <c r="E212" s="705"/>
      <c r="F212" s="706"/>
      <c r="G212" s="713"/>
      <c r="H212" s="707"/>
      <c r="I212" s="707"/>
      <c r="J212" s="707"/>
      <c r="K212" s="707"/>
    </row>
    <row r="213" spans="1:11" s="272" customFormat="1" hidden="1">
      <c r="A213" s="697" t="s">
        <v>292</v>
      </c>
      <c r="B213" s="697">
        <v>1</v>
      </c>
      <c r="C213" s="710" t="s">
        <v>81</v>
      </c>
      <c r="D213" s="709">
        <v>3</v>
      </c>
      <c r="E213" s="328" t="s">
        <v>293</v>
      </c>
      <c r="F213" s="328" t="s">
        <v>294</v>
      </c>
      <c r="G213" s="670" t="s">
        <v>15</v>
      </c>
      <c r="H213" s="670"/>
      <c r="I213" s="670"/>
      <c r="J213" s="670"/>
      <c r="K213" s="670"/>
    </row>
    <row r="214" spans="1:11" s="272" customFormat="1" hidden="1">
      <c r="A214" s="697" t="s">
        <v>292</v>
      </c>
      <c r="B214" s="697">
        <v>1</v>
      </c>
      <c r="C214" s="710" t="s">
        <v>22</v>
      </c>
      <c r="D214" s="709">
        <v>3</v>
      </c>
      <c r="E214" s="328" t="s">
        <v>295</v>
      </c>
      <c r="F214" s="328" t="s">
        <v>296</v>
      </c>
      <c r="G214" s="670" t="s">
        <v>15</v>
      </c>
      <c r="H214" s="670"/>
      <c r="I214" s="670"/>
      <c r="J214" s="670"/>
      <c r="K214" s="670"/>
    </row>
    <row r="215" spans="1:11" s="272" customFormat="1" hidden="1">
      <c r="A215" s="697" t="s">
        <v>292</v>
      </c>
      <c r="B215" s="697">
        <v>1</v>
      </c>
      <c r="C215" s="710" t="s">
        <v>18</v>
      </c>
      <c r="D215" s="709">
        <v>3</v>
      </c>
      <c r="E215" s="328" t="s">
        <v>297</v>
      </c>
      <c r="F215" s="328" t="s">
        <v>298</v>
      </c>
      <c r="G215" s="670" t="s">
        <v>24</v>
      </c>
      <c r="H215" s="670"/>
      <c r="I215" s="670"/>
      <c r="J215" s="670"/>
      <c r="K215" s="670"/>
    </row>
    <row r="216" spans="1:11" s="272" customFormat="1" hidden="1">
      <c r="A216" s="697" t="s">
        <v>292</v>
      </c>
      <c r="B216" s="697">
        <v>1</v>
      </c>
      <c r="C216" s="710" t="s">
        <v>84</v>
      </c>
      <c r="D216" s="709">
        <v>3</v>
      </c>
      <c r="E216" s="328" t="s">
        <v>299</v>
      </c>
      <c r="F216" s="328" t="s">
        <v>300</v>
      </c>
      <c r="G216" s="670" t="s">
        <v>24</v>
      </c>
      <c r="H216" s="670"/>
      <c r="I216" s="670"/>
      <c r="J216" s="670"/>
      <c r="K216" s="670"/>
    </row>
    <row r="217" spans="1:11" s="272" customFormat="1" hidden="1">
      <c r="A217" s="697" t="s">
        <v>292</v>
      </c>
      <c r="B217" s="697">
        <v>1</v>
      </c>
      <c r="C217" s="710" t="s">
        <v>301</v>
      </c>
      <c r="D217" s="709">
        <v>3</v>
      </c>
      <c r="E217" s="328" t="s">
        <v>302</v>
      </c>
      <c r="F217" s="328" t="s">
        <v>303</v>
      </c>
      <c r="G217" s="670" t="s">
        <v>31</v>
      </c>
      <c r="H217" s="670"/>
      <c r="I217" s="670"/>
      <c r="J217" s="670"/>
      <c r="K217" s="670"/>
    </row>
    <row r="218" spans="1:11" s="272" customFormat="1" hidden="1">
      <c r="A218" s="697" t="s">
        <v>304</v>
      </c>
      <c r="B218" s="697">
        <v>1</v>
      </c>
      <c r="C218" s="710" t="s">
        <v>18</v>
      </c>
      <c r="D218" s="709">
        <v>3</v>
      </c>
      <c r="E218" s="331" t="s">
        <v>305</v>
      </c>
      <c r="F218" s="331" t="s">
        <v>306</v>
      </c>
      <c r="G218" s="670" t="s">
        <v>15</v>
      </c>
      <c r="H218" s="670"/>
      <c r="I218" s="670"/>
      <c r="J218" s="670"/>
      <c r="K218" s="670"/>
    </row>
    <row r="219" spans="1:11" s="272" customFormat="1" hidden="1">
      <c r="A219" s="697" t="s">
        <v>304</v>
      </c>
      <c r="B219" s="697">
        <v>1</v>
      </c>
      <c r="C219" s="710" t="s">
        <v>84</v>
      </c>
      <c r="D219" s="709">
        <v>3</v>
      </c>
      <c r="E219" s="331" t="s">
        <v>299</v>
      </c>
      <c r="F219" s="331" t="s">
        <v>300</v>
      </c>
      <c r="G219" s="670" t="s">
        <v>15</v>
      </c>
      <c r="H219" s="670"/>
      <c r="I219" s="670"/>
      <c r="J219" s="670"/>
      <c r="K219" s="670"/>
    </row>
    <row r="220" spans="1:11" s="272" customFormat="1" hidden="1">
      <c r="A220" s="697" t="s">
        <v>304</v>
      </c>
      <c r="B220" s="697">
        <v>1</v>
      </c>
      <c r="C220" s="710" t="s">
        <v>81</v>
      </c>
      <c r="D220" s="709">
        <v>3</v>
      </c>
      <c r="E220" s="331" t="s">
        <v>294</v>
      </c>
      <c r="F220" s="328" t="s">
        <v>293</v>
      </c>
      <c r="G220" s="670" t="s">
        <v>24</v>
      </c>
      <c r="H220" s="670"/>
      <c r="I220" s="670"/>
      <c r="J220" s="670"/>
      <c r="K220" s="670"/>
    </row>
    <row r="221" spans="1:11" s="272" customFormat="1" hidden="1">
      <c r="A221" s="697" t="s">
        <v>304</v>
      </c>
      <c r="B221" s="697">
        <v>1</v>
      </c>
      <c r="C221" s="710" t="s">
        <v>22</v>
      </c>
      <c r="D221" s="709">
        <v>3</v>
      </c>
      <c r="E221" s="328" t="s">
        <v>295</v>
      </c>
      <c r="F221" s="328" t="s">
        <v>307</v>
      </c>
      <c r="G221" s="670" t="s">
        <v>24</v>
      </c>
      <c r="H221" s="670"/>
      <c r="I221" s="670"/>
      <c r="J221" s="670"/>
      <c r="K221" s="670"/>
    </row>
    <row r="222" spans="1:11" s="272" customFormat="1" hidden="1">
      <c r="A222" s="697" t="s">
        <v>304</v>
      </c>
      <c r="B222" s="697">
        <v>1</v>
      </c>
      <c r="C222" s="710" t="s">
        <v>301</v>
      </c>
      <c r="D222" s="709">
        <v>3</v>
      </c>
      <c r="E222" s="328" t="s">
        <v>308</v>
      </c>
      <c r="F222" s="328" t="s">
        <v>309</v>
      </c>
      <c r="G222" s="670" t="s">
        <v>31</v>
      </c>
      <c r="H222" s="670"/>
      <c r="I222" s="670"/>
      <c r="J222" s="670"/>
      <c r="K222" s="670"/>
    </row>
    <row r="223" spans="1:11" s="272" customFormat="1" hidden="1">
      <c r="A223" s="697" t="s">
        <v>310</v>
      </c>
      <c r="B223" s="697">
        <v>1</v>
      </c>
      <c r="C223" s="710" t="s">
        <v>81</v>
      </c>
      <c r="D223" s="709">
        <v>3</v>
      </c>
      <c r="E223" s="670" t="s">
        <v>294</v>
      </c>
      <c r="F223" s="670" t="s">
        <v>311</v>
      </c>
      <c r="G223" s="670" t="s">
        <v>37</v>
      </c>
      <c r="H223" s="670"/>
      <c r="I223" s="670"/>
      <c r="J223" s="670"/>
      <c r="K223" s="670"/>
    </row>
    <row r="224" spans="1:11" s="272" customFormat="1" hidden="1">
      <c r="A224" s="697" t="s">
        <v>310</v>
      </c>
      <c r="B224" s="697">
        <v>1</v>
      </c>
      <c r="C224" s="710" t="s">
        <v>22</v>
      </c>
      <c r="D224" s="709">
        <v>3</v>
      </c>
      <c r="E224" s="670" t="s">
        <v>295</v>
      </c>
      <c r="F224" s="670" t="s">
        <v>312</v>
      </c>
      <c r="G224" s="670" t="s">
        <v>37</v>
      </c>
      <c r="H224" s="670"/>
      <c r="I224" s="670"/>
      <c r="J224" s="670"/>
      <c r="K224" s="670"/>
    </row>
    <row r="225" spans="1:11" s="272" customFormat="1" hidden="1">
      <c r="A225" s="697" t="s">
        <v>310</v>
      </c>
      <c r="B225" s="697">
        <v>1</v>
      </c>
      <c r="C225" s="710" t="s">
        <v>18</v>
      </c>
      <c r="D225" s="709">
        <v>3</v>
      </c>
      <c r="E225" s="670" t="s">
        <v>305</v>
      </c>
      <c r="F225" s="328" t="s">
        <v>313</v>
      </c>
      <c r="G225" s="670" t="s">
        <v>37</v>
      </c>
      <c r="H225" s="670"/>
      <c r="I225" s="670"/>
      <c r="J225" s="670"/>
      <c r="K225" s="670"/>
    </row>
    <row r="226" spans="1:11" s="272" customFormat="1" hidden="1">
      <c r="A226" s="697" t="s">
        <v>310</v>
      </c>
      <c r="B226" s="697">
        <v>1</v>
      </c>
      <c r="C226" s="710" t="s">
        <v>84</v>
      </c>
      <c r="D226" s="709">
        <v>3</v>
      </c>
      <c r="E226" s="328" t="s">
        <v>299</v>
      </c>
      <c r="F226" s="328" t="s">
        <v>300</v>
      </c>
      <c r="G226" s="670" t="s">
        <v>43</v>
      </c>
      <c r="H226" s="670"/>
      <c r="I226" s="670"/>
      <c r="J226" s="670"/>
      <c r="K226" s="670"/>
    </row>
    <row r="227" spans="1:11" s="272" customFormat="1" hidden="1">
      <c r="A227" s="697" t="s">
        <v>310</v>
      </c>
      <c r="B227" s="697">
        <v>1</v>
      </c>
      <c r="C227" s="710" t="s">
        <v>301</v>
      </c>
      <c r="D227" s="709">
        <v>3</v>
      </c>
      <c r="E227" s="328" t="s">
        <v>308</v>
      </c>
      <c r="F227" s="328" t="s">
        <v>309</v>
      </c>
      <c r="G227" s="670" t="s">
        <v>43</v>
      </c>
      <c r="H227" s="670"/>
      <c r="I227" s="670"/>
      <c r="J227" s="670"/>
      <c r="K227" s="670"/>
    </row>
    <row r="228" spans="1:11" s="272" customFormat="1" hidden="1">
      <c r="A228" s="697" t="s">
        <v>96</v>
      </c>
      <c r="B228" s="697">
        <v>3</v>
      </c>
      <c r="C228" s="710" t="s">
        <v>97</v>
      </c>
      <c r="D228" s="709">
        <v>3</v>
      </c>
      <c r="E228" s="331" t="s">
        <v>302</v>
      </c>
      <c r="F228" s="331" t="s">
        <v>314</v>
      </c>
      <c r="G228" s="670" t="s">
        <v>15</v>
      </c>
      <c r="H228" s="670"/>
      <c r="I228" s="670"/>
      <c r="J228" s="670"/>
      <c r="K228" s="670"/>
    </row>
    <row r="229" spans="1:11" s="272" customFormat="1" hidden="1">
      <c r="A229" s="697" t="s">
        <v>96</v>
      </c>
      <c r="B229" s="697">
        <v>3</v>
      </c>
      <c r="C229" s="710" t="s">
        <v>100</v>
      </c>
      <c r="D229" s="709">
        <v>3</v>
      </c>
      <c r="E229" s="331" t="s">
        <v>302</v>
      </c>
      <c r="F229" s="331" t="s">
        <v>303</v>
      </c>
      <c r="G229" s="670" t="s">
        <v>15</v>
      </c>
      <c r="H229" s="670"/>
      <c r="I229" s="670"/>
      <c r="J229" s="670"/>
      <c r="K229" s="670"/>
    </row>
    <row r="230" spans="1:11" s="272" customFormat="1" hidden="1">
      <c r="A230" s="697" t="s">
        <v>96</v>
      </c>
      <c r="B230" s="697">
        <v>3</v>
      </c>
      <c r="C230" s="710" t="s">
        <v>102</v>
      </c>
      <c r="D230" s="709">
        <v>3</v>
      </c>
      <c r="E230" s="331" t="s">
        <v>103</v>
      </c>
      <c r="F230" s="331"/>
      <c r="G230" s="670" t="s">
        <v>24</v>
      </c>
      <c r="H230" s="670"/>
      <c r="I230" s="670"/>
      <c r="J230" s="670"/>
      <c r="K230" s="670"/>
    </row>
    <row r="231" spans="1:11" s="272" customFormat="1" hidden="1">
      <c r="A231" s="697" t="s">
        <v>96</v>
      </c>
      <c r="B231" s="697">
        <v>3</v>
      </c>
      <c r="C231" s="710" t="s">
        <v>315</v>
      </c>
      <c r="D231" s="709">
        <v>3</v>
      </c>
      <c r="E231" s="331" t="s">
        <v>103</v>
      </c>
      <c r="F231" s="331"/>
      <c r="G231" s="670" t="s">
        <v>31</v>
      </c>
      <c r="H231" s="670"/>
      <c r="I231" s="670"/>
      <c r="J231" s="670"/>
      <c r="K231" s="670"/>
    </row>
    <row r="232" spans="1:11" s="272" customFormat="1" hidden="1">
      <c r="A232" s="697" t="s">
        <v>107</v>
      </c>
      <c r="B232" s="697">
        <v>3</v>
      </c>
      <c r="C232" s="710" t="s">
        <v>102</v>
      </c>
      <c r="D232" s="709">
        <v>3</v>
      </c>
      <c r="E232" s="331" t="s">
        <v>103</v>
      </c>
      <c r="F232" s="331"/>
      <c r="G232" s="670" t="s">
        <v>15</v>
      </c>
      <c r="H232" s="670"/>
      <c r="I232" s="670"/>
      <c r="J232" s="670"/>
      <c r="K232" s="670"/>
    </row>
    <row r="233" spans="1:11" s="272" customFormat="1" hidden="1">
      <c r="A233" s="697" t="s">
        <v>107</v>
      </c>
      <c r="B233" s="697">
        <v>3</v>
      </c>
      <c r="C233" s="710" t="s">
        <v>97</v>
      </c>
      <c r="D233" s="709">
        <v>3</v>
      </c>
      <c r="E233" s="328" t="s">
        <v>316</v>
      </c>
      <c r="F233" s="328" t="s">
        <v>317</v>
      </c>
      <c r="G233" s="670" t="s">
        <v>15</v>
      </c>
      <c r="H233" s="670"/>
      <c r="I233" s="670"/>
      <c r="J233" s="670"/>
      <c r="K233" s="670"/>
    </row>
    <row r="234" spans="1:11" s="272" customFormat="1" hidden="1">
      <c r="A234" s="697" t="s">
        <v>107</v>
      </c>
      <c r="B234" s="697">
        <v>3</v>
      </c>
      <c r="C234" s="710" t="s">
        <v>100</v>
      </c>
      <c r="D234" s="709">
        <v>3</v>
      </c>
      <c r="E234" s="328" t="s">
        <v>302</v>
      </c>
      <c r="F234" s="328" t="s">
        <v>303</v>
      </c>
      <c r="G234" s="670" t="s">
        <v>24</v>
      </c>
      <c r="H234" s="670"/>
      <c r="I234" s="670"/>
      <c r="J234" s="670"/>
      <c r="K234" s="670"/>
    </row>
    <row r="235" spans="1:11" s="272" customFormat="1" hidden="1">
      <c r="A235" s="697" t="s">
        <v>107</v>
      </c>
      <c r="B235" s="697">
        <v>3</v>
      </c>
      <c r="C235" s="710" t="s">
        <v>105</v>
      </c>
      <c r="D235" s="709">
        <v>3</v>
      </c>
      <c r="E235" s="331" t="s">
        <v>103</v>
      </c>
      <c r="F235" s="331"/>
      <c r="G235" s="670" t="s">
        <v>31</v>
      </c>
      <c r="H235" s="670"/>
      <c r="I235" s="670"/>
      <c r="J235" s="670"/>
      <c r="K235" s="670"/>
    </row>
    <row r="236" spans="1:11" s="272" customFormat="1" hidden="1">
      <c r="A236" s="697" t="s">
        <v>112</v>
      </c>
      <c r="B236" s="697">
        <v>3</v>
      </c>
      <c r="C236" s="670" t="s">
        <v>97</v>
      </c>
      <c r="D236" s="709">
        <v>3</v>
      </c>
      <c r="E236" s="272" t="s">
        <v>317</v>
      </c>
      <c r="F236" s="272" t="s">
        <v>316</v>
      </c>
      <c r="G236" s="670" t="s">
        <v>37</v>
      </c>
      <c r="H236" s="670"/>
      <c r="I236" s="670"/>
      <c r="J236" s="670"/>
      <c r="K236" s="670"/>
    </row>
    <row r="237" spans="1:11" s="272" customFormat="1" hidden="1">
      <c r="A237" s="697" t="s">
        <v>112</v>
      </c>
      <c r="B237" s="697">
        <v>3</v>
      </c>
      <c r="C237" s="670" t="s">
        <v>100</v>
      </c>
      <c r="D237" s="709">
        <v>3</v>
      </c>
      <c r="E237" s="328" t="s">
        <v>299</v>
      </c>
      <c r="F237" s="328" t="s">
        <v>318</v>
      </c>
      <c r="G237" s="670" t="s">
        <v>37</v>
      </c>
      <c r="H237" s="670"/>
      <c r="I237" s="670"/>
      <c r="J237" s="670"/>
      <c r="K237" s="670"/>
    </row>
    <row r="238" spans="1:11" s="272" customFormat="1" hidden="1">
      <c r="A238" s="697" t="s">
        <v>112</v>
      </c>
      <c r="B238" s="697">
        <v>3</v>
      </c>
      <c r="C238" s="710" t="s">
        <v>102</v>
      </c>
      <c r="D238" s="709">
        <v>3</v>
      </c>
      <c r="E238" s="331" t="s">
        <v>103</v>
      </c>
      <c r="F238" s="331"/>
      <c r="G238" s="670" t="s">
        <v>37</v>
      </c>
      <c r="H238" s="670"/>
      <c r="I238" s="670"/>
      <c r="J238" s="670"/>
      <c r="K238" s="670"/>
    </row>
    <row r="239" spans="1:11" s="272" customFormat="1" hidden="1">
      <c r="A239" s="697" t="s">
        <v>112</v>
      </c>
      <c r="B239" s="697">
        <v>3</v>
      </c>
      <c r="C239" s="710" t="s">
        <v>105</v>
      </c>
      <c r="D239" s="709">
        <v>3</v>
      </c>
      <c r="E239" s="331" t="s">
        <v>103</v>
      </c>
      <c r="F239" s="331"/>
      <c r="G239" s="670" t="s">
        <v>43</v>
      </c>
      <c r="H239" s="670"/>
      <c r="I239" s="670"/>
      <c r="J239" s="670"/>
      <c r="K239" s="670"/>
    </row>
    <row r="240" spans="1:11" s="646" customFormat="1" hidden="1">
      <c r="A240" s="701"/>
      <c r="B240" s="701"/>
      <c r="D240" s="712"/>
      <c r="E240" s="707"/>
      <c r="F240" s="706"/>
      <c r="G240" s="713"/>
      <c r="H240" s="707"/>
      <c r="I240" s="707"/>
      <c r="J240" s="707"/>
      <c r="K240" s="707"/>
    </row>
    <row r="241" spans="1:11" s="272" customFormat="1" hidden="1">
      <c r="A241" s="697"/>
      <c r="B241" s="697"/>
      <c r="C241" s="710"/>
      <c r="D241" s="709"/>
      <c r="E241" s="670"/>
      <c r="F241" s="331"/>
      <c r="G241" s="728"/>
      <c r="H241" s="670"/>
      <c r="I241" s="670"/>
      <c r="J241" s="670"/>
      <c r="K241" s="670"/>
    </row>
    <row r="242" spans="1:11" s="272" customFormat="1" hidden="1">
      <c r="A242" s="697"/>
      <c r="B242" s="697"/>
      <c r="C242" s="670"/>
      <c r="D242" s="709"/>
      <c r="E242" s="670"/>
      <c r="F242" s="331"/>
      <c r="G242" s="728"/>
      <c r="H242" s="670"/>
      <c r="I242" s="670"/>
      <c r="J242" s="670"/>
      <c r="K242" s="670"/>
    </row>
    <row r="243" spans="1:11" hidden="1"/>
    <row r="244" spans="1:11" hidden="1"/>
    <row r="245" spans="1:11" hidden="1"/>
    <row r="246" spans="1:11" hidden="1"/>
    <row r="247" spans="1:11" hidden="1"/>
    <row r="248" spans="1:11" hidden="1"/>
    <row r="249" spans="1:11" hidden="1"/>
    <row r="250" spans="1:11" hidden="1"/>
  </sheetData>
  <pageMargins left="0.70833333333333304" right="0.70833333333333304" top="0.74791666666666701" bottom="0.74791666666666701" header="0.31458333333333299" footer="0.31458333333333299"/>
  <pageSetup paperSize="5" scale="7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L145"/>
  <sheetViews>
    <sheetView workbookViewId="0">
      <selection activeCell="C5" sqref="C5"/>
    </sheetView>
  </sheetViews>
  <sheetFormatPr defaultColWidth="9" defaultRowHeight="15"/>
  <cols>
    <col min="1" max="1" width="4" customWidth="1"/>
    <col min="2" max="2" width="4.28515625" customWidth="1"/>
    <col min="3" max="3" width="45.85546875" customWidth="1"/>
    <col min="4" max="4" width="3.7109375" customWidth="1"/>
    <col min="5" max="5" width="8.28515625" customWidth="1"/>
    <col min="6" max="6" width="28.42578125" customWidth="1"/>
    <col min="7" max="7" width="31.7109375" customWidth="1"/>
    <col min="8" max="8" width="6.5703125" customWidth="1"/>
    <col min="9" max="9" width="10.85546875" customWidth="1"/>
    <col min="11" max="11" width="6.7109375" customWidth="1"/>
    <col min="12" max="12" width="3.5703125" customWidth="1"/>
  </cols>
  <sheetData>
    <row r="2" spans="1:12">
      <c r="B2" s="174" t="s">
        <v>1</v>
      </c>
      <c r="C2" s="174" t="s">
        <v>2</v>
      </c>
      <c r="D2" s="174" t="s">
        <v>3</v>
      </c>
      <c r="E2" s="179" t="s">
        <v>532</v>
      </c>
      <c r="F2" s="174" t="s">
        <v>5</v>
      </c>
      <c r="G2" s="174" t="s">
        <v>5</v>
      </c>
      <c r="H2" s="174" t="s">
        <v>6</v>
      </c>
      <c r="I2" s="174" t="s">
        <v>7</v>
      </c>
      <c r="J2" s="174" t="s">
        <v>533</v>
      </c>
      <c r="K2" s="174" t="s">
        <v>534</v>
      </c>
    </row>
    <row r="3" spans="1:12">
      <c r="A3">
        <v>93</v>
      </c>
      <c r="B3" s="192">
        <v>1</v>
      </c>
      <c r="C3" s="214" t="s">
        <v>634</v>
      </c>
      <c r="D3" s="192">
        <v>2</v>
      </c>
      <c r="E3" s="192"/>
      <c r="F3" s="215" t="s">
        <v>424</v>
      </c>
      <c r="G3" s="215" t="s">
        <v>281</v>
      </c>
      <c r="H3" s="192" t="s">
        <v>37</v>
      </c>
      <c r="I3" s="762" t="s">
        <v>549</v>
      </c>
      <c r="J3" s="175" t="s">
        <v>280</v>
      </c>
      <c r="K3" s="175" t="s">
        <v>614</v>
      </c>
      <c r="L3">
        <v>11</v>
      </c>
    </row>
    <row r="4" spans="1:12">
      <c r="A4">
        <v>94</v>
      </c>
      <c r="B4" s="192">
        <v>1</v>
      </c>
      <c r="C4" s="214" t="s">
        <v>64</v>
      </c>
      <c r="D4" s="192">
        <v>3</v>
      </c>
      <c r="E4" s="192"/>
      <c r="F4" s="215" t="s">
        <v>420</v>
      </c>
      <c r="G4" s="215" t="s">
        <v>430</v>
      </c>
      <c r="H4" s="192" t="s">
        <v>37</v>
      </c>
      <c r="I4" s="762" t="s">
        <v>553</v>
      </c>
      <c r="J4" s="175" t="s">
        <v>280</v>
      </c>
      <c r="K4" s="175" t="s">
        <v>614</v>
      </c>
    </row>
    <row r="5" spans="1:12">
      <c r="A5">
        <v>95</v>
      </c>
      <c r="B5" s="192">
        <v>1</v>
      </c>
      <c r="C5" s="214" t="s">
        <v>635</v>
      </c>
      <c r="D5" s="192">
        <v>3</v>
      </c>
      <c r="E5" s="192"/>
      <c r="F5" s="215" t="s">
        <v>379</v>
      </c>
      <c r="G5" s="215" t="s">
        <v>283</v>
      </c>
      <c r="H5" s="192" t="s">
        <v>37</v>
      </c>
      <c r="I5" s="762" t="s">
        <v>555</v>
      </c>
      <c r="J5" s="175" t="s">
        <v>280</v>
      </c>
      <c r="K5" s="175" t="s">
        <v>614</v>
      </c>
    </row>
    <row r="6" spans="1:12">
      <c r="A6">
        <v>96</v>
      </c>
      <c r="B6" s="192">
        <v>1</v>
      </c>
      <c r="C6" s="214" t="s">
        <v>71</v>
      </c>
      <c r="D6" s="192">
        <v>2</v>
      </c>
      <c r="E6" s="192"/>
      <c r="F6" s="215" t="s">
        <v>378</v>
      </c>
      <c r="G6" s="215" t="s">
        <v>66</v>
      </c>
      <c r="H6" s="192" t="s">
        <v>43</v>
      </c>
      <c r="I6" s="762" t="s">
        <v>556</v>
      </c>
      <c r="J6" s="175" t="s">
        <v>280</v>
      </c>
      <c r="K6" s="175" t="s">
        <v>614</v>
      </c>
    </row>
    <row r="7" spans="1:12">
      <c r="A7">
        <v>97</v>
      </c>
      <c r="B7" s="192">
        <v>1</v>
      </c>
      <c r="C7" s="214" t="s">
        <v>290</v>
      </c>
      <c r="D7" s="192">
        <v>3</v>
      </c>
      <c r="E7" s="192"/>
      <c r="F7" s="215" t="s">
        <v>417</v>
      </c>
      <c r="G7" s="215" t="s">
        <v>418</v>
      </c>
      <c r="H7" s="192" t="s">
        <v>43</v>
      </c>
      <c r="I7" s="762" t="s">
        <v>636</v>
      </c>
      <c r="J7" s="175" t="s">
        <v>280</v>
      </c>
      <c r="K7" s="175" t="s">
        <v>614</v>
      </c>
    </row>
    <row r="8" spans="1:12">
      <c r="A8">
        <v>0</v>
      </c>
      <c r="B8" s="172"/>
      <c r="C8" s="216"/>
      <c r="D8" s="217"/>
      <c r="E8" s="217"/>
      <c r="F8" s="217"/>
      <c r="G8" s="217"/>
      <c r="H8" s="172"/>
      <c r="I8" s="172"/>
      <c r="J8" s="176"/>
      <c r="K8" s="176"/>
    </row>
    <row r="9" spans="1:12">
      <c r="A9">
        <v>98</v>
      </c>
      <c r="B9" s="192">
        <v>3</v>
      </c>
      <c r="C9" s="214" t="s">
        <v>290</v>
      </c>
      <c r="D9" s="192">
        <v>3</v>
      </c>
      <c r="E9" s="192"/>
      <c r="F9" s="215" t="s">
        <v>417</v>
      </c>
      <c r="G9" s="215" t="s">
        <v>418</v>
      </c>
      <c r="H9" s="192" t="s">
        <v>37</v>
      </c>
      <c r="I9" s="762" t="s">
        <v>549</v>
      </c>
      <c r="J9" s="175" t="s">
        <v>285</v>
      </c>
      <c r="K9" s="175" t="s">
        <v>626</v>
      </c>
      <c r="L9">
        <v>5</v>
      </c>
    </row>
    <row r="10" spans="1:12">
      <c r="A10">
        <v>99</v>
      </c>
      <c r="B10" s="192">
        <v>3</v>
      </c>
      <c r="C10" s="214" t="s">
        <v>75</v>
      </c>
      <c r="D10" s="192">
        <v>3</v>
      </c>
      <c r="E10" s="192"/>
      <c r="F10" s="215" t="s">
        <v>419</v>
      </c>
      <c r="G10" s="215" t="s">
        <v>78</v>
      </c>
      <c r="H10" s="192" t="s">
        <v>37</v>
      </c>
      <c r="I10" s="762" t="s">
        <v>553</v>
      </c>
      <c r="J10" s="175" t="s">
        <v>285</v>
      </c>
      <c r="K10" s="175" t="s">
        <v>626</v>
      </c>
    </row>
    <row r="11" spans="1:12">
      <c r="A11">
        <v>100</v>
      </c>
      <c r="B11" s="192">
        <v>3</v>
      </c>
      <c r="C11" s="214" t="s">
        <v>77</v>
      </c>
      <c r="D11" s="192">
        <v>3</v>
      </c>
      <c r="E11" s="192"/>
      <c r="F11" s="215" t="s">
        <v>418</v>
      </c>
      <c r="G11" s="215" t="s">
        <v>420</v>
      </c>
      <c r="H11" s="192" t="s">
        <v>37</v>
      </c>
      <c r="I11" s="762" t="s">
        <v>555</v>
      </c>
      <c r="J11" s="175" t="s">
        <v>285</v>
      </c>
      <c r="K11" s="175" t="s">
        <v>626</v>
      </c>
    </row>
    <row r="12" spans="1:12">
      <c r="A12">
        <v>101</v>
      </c>
      <c r="B12" s="192">
        <v>3</v>
      </c>
      <c r="C12" s="214" t="s">
        <v>286</v>
      </c>
      <c r="D12" s="192">
        <v>3</v>
      </c>
      <c r="E12" s="192"/>
      <c r="F12" s="215" t="s">
        <v>415</v>
      </c>
      <c r="G12" s="215" t="s">
        <v>66</v>
      </c>
      <c r="H12" s="192" t="s">
        <v>43</v>
      </c>
      <c r="I12" s="762" t="s">
        <v>556</v>
      </c>
      <c r="J12" s="175" t="s">
        <v>285</v>
      </c>
      <c r="K12" s="175" t="s">
        <v>626</v>
      </c>
    </row>
    <row r="13" spans="1:12">
      <c r="A13">
        <v>102</v>
      </c>
      <c r="B13" s="192">
        <v>3</v>
      </c>
      <c r="C13" s="214" t="s">
        <v>289</v>
      </c>
      <c r="D13" s="192">
        <v>3</v>
      </c>
      <c r="E13" s="192"/>
      <c r="F13" s="215" t="s">
        <v>371</v>
      </c>
      <c r="G13" s="215" t="s">
        <v>419</v>
      </c>
      <c r="H13" s="192" t="s">
        <v>43</v>
      </c>
      <c r="I13" s="762" t="s">
        <v>636</v>
      </c>
      <c r="J13" s="175" t="s">
        <v>285</v>
      </c>
      <c r="K13" s="175" t="s">
        <v>626</v>
      </c>
    </row>
    <row r="15" spans="1:12">
      <c r="F15" s="173"/>
      <c r="G15" s="173"/>
    </row>
    <row r="16" spans="1:12">
      <c r="F16" s="173"/>
      <c r="G16" s="173"/>
    </row>
    <row r="17" spans="6:7">
      <c r="F17" s="173"/>
      <c r="G17" s="173"/>
    </row>
    <row r="18" spans="6:7">
      <c r="F18" s="173"/>
      <c r="G18" s="173"/>
    </row>
    <row r="19" spans="6:7">
      <c r="F19" s="173"/>
      <c r="G19" s="173"/>
    </row>
    <row r="20" spans="6:7">
      <c r="F20" s="173"/>
      <c r="G20" s="173"/>
    </row>
    <row r="21" spans="6:7">
      <c r="F21" s="173"/>
      <c r="G21" s="173"/>
    </row>
    <row r="22" spans="6:7">
      <c r="F22" s="173"/>
      <c r="G22" s="173"/>
    </row>
    <row r="23" spans="6:7">
      <c r="F23" s="173"/>
      <c r="G23" s="173"/>
    </row>
    <row r="24" spans="6:7">
      <c r="F24" s="173"/>
      <c r="G24" s="173"/>
    </row>
    <row r="25" spans="6:7">
      <c r="F25" s="173"/>
      <c r="G25" s="173"/>
    </row>
    <row r="26" spans="6:7">
      <c r="F26" s="173"/>
      <c r="G26" s="173"/>
    </row>
    <row r="27" spans="6:7">
      <c r="F27" s="173"/>
      <c r="G27" s="173"/>
    </row>
    <row r="28" spans="6:7">
      <c r="F28" s="173"/>
      <c r="G28" s="173"/>
    </row>
    <row r="29" spans="6:7">
      <c r="F29" s="173"/>
      <c r="G29" s="173"/>
    </row>
    <row r="30" spans="6:7">
      <c r="F30" s="173"/>
      <c r="G30" s="173"/>
    </row>
    <row r="31" spans="6:7">
      <c r="F31" s="173"/>
      <c r="G31" s="173"/>
    </row>
    <row r="32" spans="6:7">
      <c r="F32" s="173"/>
      <c r="G32" s="173"/>
    </row>
    <row r="33" spans="6:7">
      <c r="F33" s="173"/>
      <c r="G33" s="173"/>
    </row>
    <row r="34" spans="6:7">
      <c r="F34" s="173"/>
      <c r="G34" s="173"/>
    </row>
    <row r="35" spans="6:7">
      <c r="F35" s="173"/>
      <c r="G35" s="173"/>
    </row>
    <row r="36" spans="6:7">
      <c r="F36" s="173"/>
      <c r="G36" s="173"/>
    </row>
    <row r="37" spans="6:7">
      <c r="F37" s="173"/>
      <c r="G37" s="173"/>
    </row>
    <row r="38" spans="6:7">
      <c r="F38" s="173"/>
      <c r="G38" s="173"/>
    </row>
    <row r="39" spans="6:7">
      <c r="F39" s="173"/>
      <c r="G39" s="173"/>
    </row>
    <row r="40" spans="6:7">
      <c r="F40" s="173"/>
      <c r="G40" s="173"/>
    </row>
    <row r="41" spans="6:7">
      <c r="F41" s="173"/>
      <c r="G41" s="173"/>
    </row>
    <row r="42" spans="6:7">
      <c r="F42" s="173"/>
      <c r="G42" s="173"/>
    </row>
    <row r="43" spans="6:7">
      <c r="F43" s="173"/>
      <c r="G43" s="173"/>
    </row>
    <row r="44" spans="6:7">
      <c r="F44" s="173"/>
      <c r="G44" s="173"/>
    </row>
    <row r="45" spans="6:7">
      <c r="F45" s="173"/>
      <c r="G45" s="173"/>
    </row>
    <row r="46" spans="6:7">
      <c r="F46" s="173"/>
      <c r="G46" s="173"/>
    </row>
    <row r="47" spans="6:7">
      <c r="F47" s="173"/>
      <c r="G47" s="173"/>
    </row>
    <row r="48" spans="6:7">
      <c r="F48" s="173"/>
      <c r="G48" s="173"/>
    </row>
    <row r="49" spans="6:7">
      <c r="F49" s="173"/>
      <c r="G49" s="173"/>
    </row>
    <row r="50" spans="6:7">
      <c r="F50" s="173"/>
      <c r="G50" s="173"/>
    </row>
    <row r="51" spans="6:7">
      <c r="F51" s="173"/>
      <c r="G51" s="173"/>
    </row>
    <row r="52" spans="6:7">
      <c r="F52" s="173"/>
      <c r="G52" s="173"/>
    </row>
    <row r="53" spans="6:7">
      <c r="F53" s="173"/>
      <c r="G53" s="173"/>
    </row>
    <row r="54" spans="6:7">
      <c r="F54" s="173"/>
      <c r="G54" s="173"/>
    </row>
    <row r="55" spans="6:7">
      <c r="F55" s="173"/>
      <c r="G55" s="173"/>
    </row>
    <row r="56" spans="6:7">
      <c r="F56" s="173"/>
      <c r="G56" s="173"/>
    </row>
    <row r="57" spans="6:7">
      <c r="F57" s="173"/>
      <c r="G57" s="173"/>
    </row>
    <row r="58" spans="6:7">
      <c r="F58" s="173"/>
      <c r="G58" s="173"/>
    </row>
    <row r="59" spans="6:7">
      <c r="F59" s="173"/>
      <c r="G59" s="173"/>
    </row>
    <row r="60" spans="6:7">
      <c r="F60" s="173"/>
      <c r="G60" s="173"/>
    </row>
    <row r="61" spans="6:7">
      <c r="F61" s="173"/>
      <c r="G61" s="173"/>
    </row>
    <row r="62" spans="6:7">
      <c r="F62" s="173"/>
      <c r="G62" s="173"/>
    </row>
    <row r="63" spans="6:7">
      <c r="F63" s="173"/>
      <c r="G63" s="173"/>
    </row>
    <row r="64" spans="6:7">
      <c r="F64" s="173"/>
      <c r="G64" s="173"/>
    </row>
    <row r="65" spans="6:7">
      <c r="F65" s="173"/>
      <c r="G65" s="173"/>
    </row>
    <row r="66" spans="6:7">
      <c r="F66" s="173"/>
      <c r="G66" s="173"/>
    </row>
    <row r="67" spans="6:7">
      <c r="F67" s="173"/>
      <c r="G67" s="173"/>
    </row>
    <row r="68" spans="6:7">
      <c r="F68" s="173"/>
      <c r="G68" s="173"/>
    </row>
    <row r="69" spans="6:7">
      <c r="F69" s="173"/>
      <c r="G69" s="173"/>
    </row>
    <row r="70" spans="6:7">
      <c r="F70" s="173"/>
      <c r="G70" s="173"/>
    </row>
    <row r="71" spans="6:7">
      <c r="F71" s="173"/>
      <c r="G71" s="173"/>
    </row>
    <row r="72" spans="6:7">
      <c r="F72" s="173"/>
      <c r="G72" s="173"/>
    </row>
    <row r="73" spans="6:7">
      <c r="F73" s="173"/>
      <c r="G73" s="173"/>
    </row>
    <row r="74" spans="6:7">
      <c r="F74" s="173"/>
      <c r="G74" s="173"/>
    </row>
    <row r="75" spans="6:7">
      <c r="F75" s="173"/>
      <c r="G75" s="173"/>
    </row>
    <row r="76" spans="6:7">
      <c r="F76" s="173"/>
      <c r="G76" s="173"/>
    </row>
    <row r="77" spans="6:7">
      <c r="F77" s="173"/>
      <c r="G77" s="173"/>
    </row>
    <row r="78" spans="6:7">
      <c r="F78" s="173"/>
      <c r="G78" s="173"/>
    </row>
    <row r="79" spans="6:7">
      <c r="F79" s="173"/>
      <c r="G79" s="173"/>
    </row>
    <row r="80" spans="6:7">
      <c r="F80" s="173"/>
      <c r="G80" s="173"/>
    </row>
    <row r="81" spans="6:7">
      <c r="F81" s="173"/>
      <c r="G81" s="173"/>
    </row>
    <row r="82" spans="6:7">
      <c r="F82" s="173"/>
      <c r="G82" s="173"/>
    </row>
    <row r="83" spans="6:7">
      <c r="F83" s="173"/>
      <c r="G83" s="173"/>
    </row>
    <row r="84" spans="6:7">
      <c r="F84" s="173"/>
      <c r="G84" s="173"/>
    </row>
    <row r="85" spans="6:7">
      <c r="F85" s="173"/>
      <c r="G85" s="173"/>
    </row>
    <row r="86" spans="6:7">
      <c r="F86" s="173"/>
      <c r="G86" s="173"/>
    </row>
    <row r="87" spans="6:7">
      <c r="F87" s="173"/>
      <c r="G87" s="173"/>
    </row>
    <row r="88" spans="6:7">
      <c r="F88" s="173"/>
      <c r="G88" s="173"/>
    </row>
    <row r="89" spans="6:7">
      <c r="F89" s="173"/>
      <c r="G89" s="173"/>
    </row>
    <row r="90" spans="6:7">
      <c r="F90" s="173"/>
      <c r="G90" s="173"/>
    </row>
    <row r="91" spans="6:7">
      <c r="F91" s="173"/>
      <c r="G91" s="173"/>
    </row>
    <row r="92" spans="6:7">
      <c r="F92" s="173"/>
      <c r="G92" s="173"/>
    </row>
    <row r="93" spans="6:7">
      <c r="F93" s="173"/>
      <c r="G93" s="173"/>
    </row>
    <row r="94" spans="6:7">
      <c r="F94" s="173"/>
      <c r="G94" s="173"/>
    </row>
    <row r="95" spans="6:7">
      <c r="F95" s="173"/>
      <c r="G95" s="173"/>
    </row>
    <row r="96" spans="6:7">
      <c r="F96" s="173"/>
      <c r="G96" s="173"/>
    </row>
    <row r="97" spans="6:7">
      <c r="F97" s="173"/>
      <c r="G97" s="173"/>
    </row>
    <row r="98" spans="6:7">
      <c r="F98" s="173"/>
      <c r="G98" s="173"/>
    </row>
    <row r="99" spans="6:7">
      <c r="F99" s="173"/>
      <c r="G99" s="173"/>
    </row>
    <row r="100" spans="6:7">
      <c r="F100" s="173"/>
      <c r="G100" s="173"/>
    </row>
    <row r="101" spans="6:7">
      <c r="F101" s="173"/>
      <c r="G101" s="173"/>
    </row>
    <row r="102" spans="6:7">
      <c r="F102" s="173"/>
      <c r="G102" s="173"/>
    </row>
    <row r="103" spans="6:7">
      <c r="F103" s="173"/>
      <c r="G103" s="173"/>
    </row>
    <row r="104" spans="6:7">
      <c r="F104" s="173"/>
      <c r="G104" s="173"/>
    </row>
    <row r="105" spans="6:7">
      <c r="F105" s="173"/>
      <c r="G105" s="173"/>
    </row>
    <row r="106" spans="6:7">
      <c r="F106" s="173"/>
      <c r="G106" s="173"/>
    </row>
    <row r="107" spans="6:7">
      <c r="F107" s="173"/>
      <c r="G107" s="173"/>
    </row>
    <row r="108" spans="6:7">
      <c r="F108" s="173"/>
      <c r="G108" s="173"/>
    </row>
    <row r="109" spans="6:7">
      <c r="F109" s="173"/>
      <c r="G109" s="173"/>
    </row>
    <row r="110" spans="6:7">
      <c r="F110" s="173"/>
      <c r="G110" s="173"/>
    </row>
    <row r="111" spans="6:7">
      <c r="F111" s="173"/>
      <c r="G111" s="173"/>
    </row>
    <row r="112" spans="6:7">
      <c r="F112" s="173"/>
      <c r="G112" s="173"/>
    </row>
    <row r="113" spans="6:7">
      <c r="F113" s="173"/>
      <c r="G113" s="173"/>
    </row>
    <row r="114" spans="6:7">
      <c r="F114" s="173"/>
      <c r="G114" s="173"/>
    </row>
    <row r="115" spans="6:7">
      <c r="F115" s="173"/>
      <c r="G115" s="173"/>
    </row>
    <row r="116" spans="6:7">
      <c r="F116" s="173"/>
      <c r="G116" s="173"/>
    </row>
    <row r="117" spans="6:7">
      <c r="F117" s="173"/>
      <c r="G117" s="173"/>
    </row>
    <row r="118" spans="6:7">
      <c r="F118" s="173"/>
      <c r="G118" s="173"/>
    </row>
    <row r="119" spans="6:7">
      <c r="F119" s="173"/>
      <c r="G119" s="173"/>
    </row>
    <row r="120" spans="6:7">
      <c r="F120" s="173"/>
      <c r="G120" s="173"/>
    </row>
    <row r="121" spans="6:7">
      <c r="F121" s="173"/>
      <c r="G121" s="173"/>
    </row>
    <row r="122" spans="6:7">
      <c r="F122" s="173"/>
      <c r="G122" s="173"/>
    </row>
    <row r="123" spans="6:7">
      <c r="F123" s="173"/>
      <c r="G123" s="173"/>
    </row>
    <row r="124" spans="6:7">
      <c r="F124" s="173"/>
      <c r="G124" s="173"/>
    </row>
    <row r="125" spans="6:7">
      <c r="F125" s="177"/>
      <c r="G125" s="177"/>
    </row>
    <row r="126" spans="6:7">
      <c r="F126" s="177"/>
      <c r="G126" s="177"/>
    </row>
    <row r="144" spans="4:4">
      <c r="D144" s="218"/>
    </row>
    <row r="145" spans="4:4">
      <c r="D145" s="218"/>
    </row>
  </sheetData>
  <pageMargins left="0.39305555555555599" right="0.196527777777778" top="0.74791666666666701" bottom="0.74791666666666701" header="0.31458333333333299" footer="0.31458333333333299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2:L128"/>
  <sheetViews>
    <sheetView workbookViewId="0">
      <selection activeCell="C9" sqref="C9:C13"/>
    </sheetView>
  </sheetViews>
  <sheetFormatPr defaultColWidth="9" defaultRowHeight="15"/>
  <cols>
    <col min="1" max="1" width="4" customWidth="1"/>
    <col min="2" max="2" width="4.28515625" customWidth="1"/>
    <col min="3" max="3" width="35.28515625" customWidth="1"/>
    <col min="4" max="4" width="3.7109375" customWidth="1"/>
    <col min="5" max="5" width="12.7109375" customWidth="1"/>
    <col min="6" max="6" width="26.85546875" customWidth="1"/>
    <col min="7" max="7" width="33.42578125" customWidth="1"/>
    <col min="8" max="8" width="5.5703125" customWidth="1"/>
    <col min="9" max="9" width="10.42578125" customWidth="1"/>
    <col min="11" max="11" width="6.7109375" customWidth="1"/>
    <col min="12" max="12" width="3.140625" customWidth="1"/>
  </cols>
  <sheetData>
    <row r="2" spans="1:12">
      <c r="B2" s="174" t="s">
        <v>1</v>
      </c>
      <c r="C2" s="174" t="s">
        <v>2</v>
      </c>
      <c r="D2" s="174" t="s">
        <v>3</v>
      </c>
      <c r="E2" s="179" t="s">
        <v>532</v>
      </c>
      <c r="F2" s="174" t="s">
        <v>4</v>
      </c>
      <c r="G2" s="174" t="s">
        <v>5</v>
      </c>
      <c r="H2" s="174" t="s">
        <v>6</v>
      </c>
      <c r="I2" s="174" t="s">
        <v>7</v>
      </c>
      <c r="J2" s="174" t="s">
        <v>533</v>
      </c>
      <c r="K2" s="174" t="s">
        <v>534</v>
      </c>
    </row>
    <row r="3" spans="1:12">
      <c r="A3">
        <v>103</v>
      </c>
      <c r="B3" s="205">
        <v>1</v>
      </c>
      <c r="C3" s="206" t="s">
        <v>129</v>
      </c>
      <c r="D3" s="205">
        <v>3</v>
      </c>
      <c r="E3" s="205" t="s">
        <v>637</v>
      </c>
      <c r="F3" s="206" t="s">
        <v>393</v>
      </c>
      <c r="G3" s="206" t="s">
        <v>444</v>
      </c>
      <c r="H3" s="207" t="s">
        <v>37</v>
      </c>
      <c r="I3" s="763" t="s">
        <v>549</v>
      </c>
      <c r="J3" s="212" t="s">
        <v>638</v>
      </c>
      <c r="K3" s="212" t="s">
        <v>639</v>
      </c>
      <c r="L3">
        <v>21</v>
      </c>
    </row>
    <row r="4" spans="1:12">
      <c r="A4">
        <v>104</v>
      </c>
      <c r="B4" s="205">
        <v>1</v>
      </c>
      <c r="C4" s="206" t="s">
        <v>18</v>
      </c>
      <c r="D4" s="205">
        <v>2</v>
      </c>
      <c r="E4" s="205"/>
      <c r="F4" s="206" t="s">
        <v>389</v>
      </c>
      <c r="G4" s="206" t="s">
        <v>376</v>
      </c>
      <c r="H4" s="205" t="s">
        <v>37</v>
      </c>
      <c r="I4" s="764" t="s">
        <v>553</v>
      </c>
      <c r="J4" s="212" t="s">
        <v>638</v>
      </c>
      <c r="K4" s="212" t="s">
        <v>639</v>
      </c>
    </row>
    <row r="5" spans="1:12">
      <c r="A5">
        <v>105</v>
      </c>
      <c r="B5" s="205">
        <v>1</v>
      </c>
      <c r="C5" s="206" t="s">
        <v>640</v>
      </c>
      <c r="D5" s="205">
        <v>3</v>
      </c>
      <c r="E5" s="205"/>
      <c r="F5" s="206" t="s">
        <v>386</v>
      </c>
      <c r="G5" s="206" t="s">
        <v>395</v>
      </c>
      <c r="H5" s="205" t="s">
        <v>37</v>
      </c>
      <c r="I5" s="764" t="s">
        <v>555</v>
      </c>
      <c r="J5" s="212" t="s">
        <v>638</v>
      </c>
      <c r="K5" s="212" t="s">
        <v>639</v>
      </c>
    </row>
    <row r="6" spans="1:12">
      <c r="A6">
        <v>106</v>
      </c>
      <c r="B6" s="205">
        <v>1</v>
      </c>
      <c r="C6" s="206" t="s">
        <v>22</v>
      </c>
      <c r="D6" s="205">
        <v>2</v>
      </c>
      <c r="E6" s="205"/>
      <c r="F6" s="206" t="s">
        <v>275</v>
      </c>
      <c r="G6" s="206" t="s">
        <v>417</v>
      </c>
      <c r="H6" s="205" t="s">
        <v>43</v>
      </c>
      <c r="I6" s="764" t="s">
        <v>556</v>
      </c>
      <c r="J6" s="212" t="s">
        <v>638</v>
      </c>
      <c r="K6" s="212" t="s">
        <v>639</v>
      </c>
    </row>
    <row r="7" spans="1:12">
      <c r="A7">
        <v>107</v>
      </c>
      <c r="B7" s="205">
        <v>1</v>
      </c>
      <c r="C7" s="206" t="s">
        <v>641</v>
      </c>
      <c r="D7" s="205">
        <v>3</v>
      </c>
      <c r="E7" s="205"/>
      <c r="F7" s="206" t="s">
        <v>231</v>
      </c>
      <c r="G7" s="206" t="s">
        <v>379</v>
      </c>
      <c r="H7" s="205" t="s">
        <v>43</v>
      </c>
      <c r="I7" s="764" t="s">
        <v>558</v>
      </c>
      <c r="J7" s="212" t="s">
        <v>638</v>
      </c>
      <c r="K7" s="212" t="s">
        <v>639</v>
      </c>
    </row>
    <row r="8" spans="1:12">
      <c r="A8">
        <v>0</v>
      </c>
      <c r="B8" s="172"/>
      <c r="C8" s="172"/>
      <c r="D8" s="172"/>
      <c r="E8" s="172"/>
      <c r="F8" s="172"/>
      <c r="G8" s="172"/>
      <c r="H8" s="172"/>
      <c r="I8" s="172"/>
      <c r="J8" s="176"/>
      <c r="K8" s="176"/>
    </row>
    <row r="9" spans="1:12">
      <c r="A9">
        <v>108</v>
      </c>
      <c r="B9" s="205">
        <v>3</v>
      </c>
      <c r="C9" s="206" t="s">
        <v>642</v>
      </c>
      <c r="D9" s="205">
        <v>2</v>
      </c>
      <c r="E9" s="205" t="s">
        <v>643</v>
      </c>
      <c r="F9" s="206" t="s">
        <v>370</v>
      </c>
      <c r="G9" s="206" t="s">
        <v>397</v>
      </c>
      <c r="H9" s="207" t="s">
        <v>37</v>
      </c>
      <c r="I9" s="763" t="s">
        <v>549</v>
      </c>
      <c r="J9" s="212" t="s">
        <v>644</v>
      </c>
      <c r="K9" s="212" t="s">
        <v>539</v>
      </c>
      <c r="L9">
        <v>21</v>
      </c>
    </row>
    <row r="10" spans="1:12">
      <c r="A10">
        <v>109</v>
      </c>
      <c r="B10" s="205">
        <v>3</v>
      </c>
      <c r="C10" s="206" t="s">
        <v>645</v>
      </c>
      <c r="D10" s="205">
        <v>2</v>
      </c>
      <c r="E10" s="205" t="s">
        <v>646</v>
      </c>
      <c r="F10" s="206" t="s">
        <v>135</v>
      </c>
      <c r="G10" s="206" t="s">
        <v>395</v>
      </c>
      <c r="H10" s="205" t="s">
        <v>37</v>
      </c>
      <c r="I10" s="764" t="s">
        <v>553</v>
      </c>
      <c r="J10" s="212" t="s">
        <v>644</v>
      </c>
      <c r="K10" s="212" t="s">
        <v>539</v>
      </c>
    </row>
    <row r="11" spans="1:12">
      <c r="A11">
        <v>110</v>
      </c>
      <c r="B11" s="205">
        <v>3</v>
      </c>
      <c r="C11" s="206" t="s">
        <v>315</v>
      </c>
      <c r="D11" s="205">
        <v>3</v>
      </c>
      <c r="E11" s="205" t="s">
        <v>647</v>
      </c>
      <c r="F11" s="206" t="s">
        <v>135</v>
      </c>
      <c r="G11" s="206" t="s">
        <v>393</v>
      </c>
      <c r="H11" s="205" t="s">
        <v>37</v>
      </c>
      <c r="I11" s="764" t="s">
        <v>555</v>
      </c>
      <c r="J11" s="212" t="s">
        <v>644</v>
      </c>
      <c r="K11" s="212" t="s">
        <v>539</v>
      </c>
    </row>
    <row r="12" spans="1:12">
      <c r="A12">
        <v>111</v>
      </c>
      <c r="B12" s="205">
        <v>3</v>
      </c>
      <c r="C12" s="206" t="s">
        <v>648</v>
      </c>
      <c r="D12" s="205">
        <v>3</v>
      </c>
      <c r="E12" s="205" t="s">
        <v>649</v>
      </c>
      <c r="F12" s="206" t="s">
        <v>426</v>
      </c>
      <c r="G12" s="206" t="s">
        <v>333</v>
      </c>
      <c r="H12" s="205" t="s">
        <v>43</v>
      </c>
      <c r="I12" s="764" t="s">
        <v>556</v>
      </c>
      <c r="J12" s="212" t="s">
        <v>644</v>
      </c>
      <c r="K12" s="212" t="s">
        <v>539</v>
      </c>
    </row>
    <row r="13" spans="1:12">
      <c r="A13">
        <v>112</v>
      </c>
      <c r="B13" s="205">
        <v>3</v>
      </c>
      <c r="C13" s="206" t="s">
        <v>650</v>
      </c>
      <c r="D13" s="205">
        <v>2</v>
      </c>
      <c r="E13" s="205" t="s">
        <v>651</v>
      </c>
      <c r="F13" s="206" t="s">
        <v>396</v>
      </c>
      <c r="G13" s="206" t="s">
        <v>443</v>
      </c>
      <c r="H13" s="205" t="s">
        <v>43</v>
      </c>
      <c r="I13" s="764" t="s">
        <v>558</v>
      </c>
      <c r="J13" s="212" t="s">
        <v>644</v>
      </c>
      <c r="K13" s="212" t="s">
        <v>539</v>
      </c>
    </row>
    <row r="14" spans="1:12">
      <c r="A14">
        <v>113</v>
      </c>
      <c r="B14" s="205">
        <v>3</v>
      </c>
      <c r="C14" s="206" t="s">
        <v>102</v>
      </c>
      <c r="D14" s="205">
        <v>2</v>
      </c>
      <c r="E14" s="205" t="s">
        <v>652</v>
      </c>
      <c r="F14" s="206" t="s">
        <v>590</v>
      </c>
      <c r="G14" s="206" t="s">
        <v>591</v>
      </c>
      <c r="H14" s="205" t="s">
        <v>43</v>
      </c>
      <c r="I14" s="764" t="s">
        <v>558</v>
      </c>
      <c r="J14" s="212" t="s">
        <v>644</v>
      </c>
      <c r="K14" s="212" t="s">
        <v>539</v>
      </c>
    </row>
    <row r="15" spans="1:12">
      <c r="H15" s="208"/>
    </row>
    <row r="16" spans="1:12">
      <c r="B16" s="208"/>
      <c r="C16" s="209"/>
      <c r="D16" s="208"/>
      <c r="E16" s="210"/>
      <c r="F16" s="211"/>
      <c r="G16" s="211"/>
      <c r="H16" s="208"/>
      <c r="I16" s="213"/>
    </row>
    <row r="17" spans="2:9">
      <c r="B17" s="208"/>
      <c r="C17" s="209"/>
      <c r="D17" s="208"/>
      <c r="E17" s="173"/>
      <c r="F17" s="211"/>
      <c r="G17" s="173"/>
      <c r="H17" s="208"/>
      <c r="I17" s="213"/>
    </row>
    <row r="18" spans="2:9">
      <c r="B18" s="208"/>
      <c r="C18" s="209"/>
      <c r="D18" s="208"/>
      <c r="E18" s="210"/>
      <c r="F18" s="173"/>
      <c r="G18" s="173"/>
      <c r="H18" s="208"/>
      <c r="I18" s="213"/>
    </row>
    <row r="19" spans="2:9">
      <c r="B19" s="208"/>
      <c r="C19" s="209"/>
      <c r="D19" s="208"/>
      <c r="E19" s="210"/>
      <c r="F19" s="173"/>
      <c r="G19" s="173"/>
      <c r="H19" s="208"/>
      <c r="I19" s="213"/>
    </row>
    <row r="20" spans="2:9">
      <c r="F20" s="173"/>
      <c r="G20" s="173"/>
    </row>
    <row r="21" spans="2:9">
      <c r="B21" s="208"/>
      <c r="C21" s="209"/>
      <c r="D21" s="208"/>
      <c r="E21" s="210"/>
      <c r="F21" s="173"/>
      <c r="G21" s="173"/>
      <c r="H21" s="208"/>
      <c r="I21" s="213"/>
    </row>
    <row r="22" spans="2:9">
      <c r="F22" s="173"/>
      <c r="G22" s="173"/>
    </row>
    <row r="23" spans="2:9">
      <c r="B23" s="208"/>
      <c r="C23" s="209"/>
      <c r="D23" s="208"/>
      <c r="E23" s="210"/>
      <c r="F23" s="173"/>
      <c r="G23" s="173"/>
      <c r="H23" s="208"/>
      <c r="I23" s="213"/>
    </row>
    <row r="24" spans="2:9">
      <c r="F24" s="173"/>
      <c r="G24" s="173"/>
    </row>
    <row r="25" spans="2:9">
      <c r="B25" s="208"/>
      <c r="C25" s="209"/>
      <c r="D25" s="208"/>
      <c r="E25" s="210"/>
      <c r="F25" s="173"/>
      <c r="G25" s="173"/>
      <c r="H25" s="208"/>
      <c r="I25" s="213"/>
    </row>
    <row r="26" spans="2:9">
      <c r="F26" s="173"/>
      <c r="G26" s="173"/>
    </row>
    <row r="27" spans="2:9">
      <c r="B27" s="208"/>
      <c r="C27" s="209"/>
      <c r="D27" s="208"/>
      <c r="E27" s="210"/>
      <c r="F27" s="173"/>
      <c r="G27" s="173"/>
      <c r="H27" s="208"/>
      <c r="I27" s="213"/>
    </row>
    <row r="28" spans="2:9">
      <c r="F28" s="173"/>
      <c r="G28" s="173"/>
    </row>
    <row r="29" spans="2:9">
      <c r="F29" s="173"/>
      <c r="G29" s="173"/>
    </row>
    <row r="30" spans="2:9">
      <c r="F30" s="173"/>
      <c r="G30" s="173"/>
    </row>
    <row r="31" spans="2:9">
      <c r="F31" s="173"/>
      <c r="G31" s="173"/>
    </row>
    <row r="32" spans="2:9">
      <c r="F32" s="173"/>
      <c r="G32" s="173"/>
    </row>
    <row r="33" spans="6:7">
      <c r="F33" s="173"/>
      <c r="G33" s="173"/>
    </row>
    <row r="34" spans="6:7">
      <c r="F34" s="173"/>
      <c r="G34" s="173"/>
    </row>
    <row r="35" spans="6:7">
      <c r="F35" s="173"/>
      <c r="G35" s="173"/>
    </row>
    <row r="36" spans="6:7">
      <c r="F36" s="173"/>
      <c r="G36" s="173"/>
    </row>
    <row r="37" spans="6:7">
      <c r="F37" s="173"/>
      <c r="G37" s="173"/>
    </row>
    <row r="38" spans="6:7">
      <c r="F38" s="173"/>
      <c r="G38" s="173"/>
    </row>
    <row r="39" spans="6:7">
      <c r="F39" s="173"/>
      <c r="G39" s="173"/>
    </row>
    <row r="40" spans="6:7">
      <c r="F40" s="173"/>
      <c r="G40" s="173"/>
    </row>
    <row r="41" spans="6:7">
      <c r="F41" s="173"/>
      <c r="G41" s="173"/>
    </row>
    <row r="42" spans="6:7">
      <c r="F42" s="173"/>
      <c r="G42" s="173"/>
    </row>
    <row r="43" spans="6:7">
      <c r="F43" s="173"/>
      <c r="G43" s="173"/>
    </row>
    <row r="44" spans="6:7">
      <c r="F44" s="173"/>
      <c r="G44" s="173"/>
    </row>
    <row r="45" spans="6:7">
      <c r="F45" s="173"/>
      <c r="G45" s="173"/>
    </row>
    <row r="46" spans="6:7">
      <c r="F46" s="173"/>
      <c r="G46" s="173"/>
    </row>
    <row r="47" spans="6:7">
      <c r="F47" s="173"/>
      <c r="G47" s="173"/>
    </row>
    <row r="48" spans="6:7">
      <c r="F48" s="173"/>
      <c r="G48" s="173"/>
    </row>
    <row r="49" spans="6:7">
      <c r="F49" s="173"/>
      <c r="G49" s="173"/>
    </row>
    <row r="50" spans="6:7">
      <c r="F50" s="173"/>
      <c r="G50" s="173"/>
    </row>
    <row r="51" spans="6:7">
      <c r="F51" s="173"/>
      <c r="G51" s="173"/>
    </row>
    <row r="52" spans="6:7">
      <c r="F52" s="173"/>
      <c r="G52" s="173"/>
    </row>
    <row r="53" spans="6:7">
      <c r="F53" s="173"/>
      <c r="G53" s="173"/>
    </row>
    <row r="54" spans="6:7">
      <c r="F54" s="173"/>
      <c r="G54" s="173"/>
    </row>
    <row r="55" spans="6:7">
      <c r="F55" s="173"/>
      <c r="G55" s="173"/>
    </row>
    <row r="56" spans="6:7">
      <c r="F56" s="173"/>
      <c r="G56" s="173"/>
    </row>
    <row r="57" spans="6:7">
      <c r="F57" s="173"/>
      <c r="G57" s="173"/>
    </row>
    <row r="58" spans="6:7">
      <c r="F58" s="173"/>
      <c r="G58" s="173"/>
    </row>
    <row r="59" spans="6:7">
      <c r="F59" s="173"/>
      <c r="G59" s="173"/>
    </row>
    <row r="60" spans="6:7">
      <c r="F60" s="173"/>
      <c r="G60" s="173"/>
    </row>
    <row r="61" spans="6:7">
      <c r="F61" s="173"/>
      <c r="G61" s="173"/>
    </row>
    <row r="62" spans="6:7">
      <c r="F62" s="173"/>
      <c r="G62" s="173"/>
    </row>
    <row r="63" spans="6:7">
      <c r="F63" s="173"/>
      <c r="G63" s="173"/>
    </row>
    <row r="64" spans="6:7">
      <c r="F64" s="173"/>
      <c r="G64" s="173"/>
    </row>
    <row r="65" spans="6:7">
      <c r="F65" s="173"/>
      <c r="G65" s="173"/>
    </row>
    <row r="66" spans="6:7">
      <c r="F66" s="173"/>
      <c r="G66" s="173"/>
    </row>
    <row r="67" spans="6:7">
      <c r="F67" s="173"/>
      <c r="G67" s="173"/>
    </row>
    <row r="68" spans="6:7">
      <c r="F68" s="173"/>
      <c r="G68" s="173"/>
    </row>
    <row r="69" spans="6:7">
      <c r="F69" s="173"/>
      <c r="G69" s="173"/>
    </row>
    <row r="70" spans="6:7">
      <c r="F70" s="173"/>
      <c r="G70" s="173"/>
    </row>
    <row r="71" spans="6:7">
      <c r="F71" s="173"/>
      <c r="G71" s="173"/>
    </row>
    <row r="72" spans="6:7">
      <c r="F72" s="173"/>
      <c r="G72" s="173"/>
    </row>
    <row r="73" spans="6:7">
      <c r="F73" s="173"/>
      <c r="G73" s="173"/>
    </row>
    <row r="74" spans="6:7">
      <c r="F74" s="173"/>
      <c r="G74" s="173"/>
    </row>
    <row r="75" spans="6:7">
      <c r="F75" s="173"/>
      <c r="G75" s="173"/>
    </row>
    <row r="76" spans="6:7">
      <c r="F76" s="173"/>
      <c r="G76" s="173"/>
    </row>
    <row r="77" spans="6:7">
      <c r="F77" s="173"/>
      <c r="G77" s="173"/>
    </row>
    <row r="78" spans="6:7">
      <c r="F78" s="173"/>
      <c r="G78" s="173"/>
    </row>
    <row r="79" spans="6:7">
      <c r="F79" s="173"/>
      <c r="G79" s="173"/>
    </row>
    <row r="80" spans="6:7">
      <c r="F80" s="173"/>
      <c r="G80" s="173"/>
    </row>
    <row r="81" spans="6:7">
      <c r="F81" s="173"/>
      <c r="G81" s="173"/>
    </row>
    <row r="82" spans="6:7">
      <c r="F82" s="173"/>
      <c r="G82" s="173"/>
    </row>
    <row r="83" spans="6:7">
      <c r="F83" s="173"/>
      <c r="G83" s="173"/>
    </row>
    <row r="84" spans="6:7">
      <c r="F84" s="173"/>
      <c r="G84" s="173"/>
    </row>
    <row r="85" spans="6:7">
      <c r="F85" s="173"/>
      <c r="G85" s="173"/>
    </row>
    <row r="86" spans="6:7">
      <c r="F86" s="173"/>
      <c r="G86" s="173"/>
    </row>
    <row r="87" spans="6:7">
      <c r="F87" s="173"/>
      <c r="G87" s="173"/>
    </row>
    <row r="88" spans="6:7">
      <c r="F88" s="173"/>
      <c r="G88" s="173"/>
    </row>
    <row r="89" spans="6:7">
      <c r="F89" s="173"/>
      <c r="G89" s="173"/>
    </row>
    <row r="90" spans="6:7">
      <c r="F90" s="173"/>
      <c r="G90" s="173"/>
    </row>
    <row r="91" spans="6:7">
      <c r="F91" s="173"/>
      <c r="G91" s="173"/>
    </row>
    <row r="92" spans="6:7">
      <c r="F92" s="173"/>
      <c r="G92" s="173"/>
    </row>
    <row r="93" spans="6:7">
      <c r="F93" s="173"/>
      <c r="G93" s="173"/>
    </row>
    <row r="94" spans="6:7">
      <c r="F94" s="173"/>
      <c r="G94" s="173"/>
    </row>
    <row r="95" spans="6:7">
      <c r="F95" s="173"/>
      <c r="G95" s="173"/>
    </row>
    <row r="96" spans="6:7">
      <c r="F96" s="173"/>
      <c r="G96" s="173"/>
    </row>
    <row r="97" spans="6:7">
      <c r="F97" s="173"/>
      <c r="G97" s="173"/>
    </row>
    <row r="98" spans="6:7">
      <c r="F98" s="173"/>
      <c r="G98" s="173"/>
    </row>
    <row r="99" spans="6:7">
      <c r="F99" s="173"/>
      <c r="G99" s="173"/>
    </row>
    <row r="100" spans="6:7">
      <c r="F100" s="173"/>
      <c r="G100" s="173"/>
    </row>
    <row r="101" spans="6:7">
      <c r="F101" s="173"/>
      <c r="G101" s="173"/>
    </row>
    <row r="102" spans="6:7">
      <c r="F102" s="173"/>
      <c r="G102" s="173"/>
    </row>
    <row r="103" spans="6:7">
      <c r="F103" s="173"/>
      <c r="G103" s="173"/>
    </row>
    <row r="104" spans="6:7">
      <c r="F104" s="173"/>
      <c r="G104" s="173"/>
    </row>
    <row r="105" spans="6:7">
      <c r="F105" s="173"/>
      <c r="G105" s="173"/>
    </row>
    <row r="106" spans="6:7">
      <c r="F106" s="173"/>
      <c r="G106" s="173"/>
    </row>
    <row r="107" spans="6:7">
      <c r="F107" s="173"/>
      <c r="G107" s="173"/>
    </row>
    <row r="108" spans="6:7">
      <c r="F108" s="173"/>
      <c r="G108" s="173"/>
    </row>
    <row r="109" spans="6:7">
      <c r="F109" s="173"/>
      <c r="G109" s="173"/>
    </row>
    <row r="110" spans="6:7">
      <c r="F110" s="173"/>
      <c r="G110" s="173"/>
    </row>
    <row r="111" spans="6:7">
      <c r="F111" s="173"/>
      <c r="G111" s="173"/>
    </row>
    <row r="112" spans="6:7">
      <c r="F112" s="173"/>
      <c r="G112" s="173"/>
    </row>
    <row r="113" spans="6:7">
      <c r="F113" s="173"/>
      <c r="G113" s="173"/>
    </row>
    <row r="114" spans="6:7">
      <c r="F114" s="173"/>
      <c r="G114" s="173"/>
    </row>
    <row r="115" spans="6:7">
      <c r="F115" s="173"/>
      <c r="G115" s="173"/>
    </row>
    <row r="116" spans="6:7">
      <c r="F116" s="173"/>
      <c r="G116" s="173"/>
    </row>
    <row r="117" spans="6:7">
      <c r="F117" s="173"/>
      <c r="G117" s="173"/>
    </row>
    <row r="118" spans="6:7">
      <c r="F118" s="173"/>
      <c r="G118" s="173"/>
    </row>
    <row r="119" spans="6:7">
      <c r="F119" s="173"/>
      <c r="G119" s="173"/>
    </row>
    <row r="120" spans="6:7">
      <c r="F120" s="173"/>
      <c r="G120" s="173"/>
    </row>
    <row r="121" spans="6:7">
      <c r="F121" s="173"/>
      <c r="G121" s="173"/>
    </row>
    <row r="122" spans="6:7">
      <c r="F122" s="173"/>
      <c r="G122" s="173"/>
    </row>
    <row r="123" spans="6:7">
      <c r="F123" s="173"/>
      <c r="G123" s="173"/>
    </row>
    <row r="124" spans="6:7">
      <c r="F124" s="173"/>
      <c r="G124" s="173"/>
    </row>
    <row r="125" spans="6:7">
      <c r="F125" s="173"/>
      <c r="G125" s="173"/>
    </row>
    <row r="126" spans="6:7">
      <c r="F126" s="173"/>
      <c r="G126" s="173"/>
    </row>
    <row r="127" spans="6:7">
      <c r="F127" s="177"/>
      <c r="G127" s="177"/>
    </row>
    <row r="128" spans="6:7">
      <c r="F128" s="177"/>
      <c r="G128" s="177"/>
    </row>
  </sheetData>
  <pageMargins left="0.39305555555555599" right="0.196527777777778" top="0.74791666666666701" bottom="0.74791666666666701" header="0.31458333333333299" footer="0.314583333333332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2:L127"/>
  <sheetViews>
    <sheetView workbookViewId="0"/>
  </sheetViews>
  <sheetFormatPr defaultColWidth="9" defaultRowHeight="15"/>
  <cols>
    <col min="1" max="1" width="4" customWidth="1"/>
    <col min="2" max="2" width="6" customWidth="1"/>
    <col min="3" max="3" width="38.140625" customWidth="1"/>
    <col min="4" max="4" width="6.5703125" customWidth="1"/>
    <col min="5" max="5" width="13.7109375" hidden="1" customWidth="1"/>
    <col min="6" max="6" width="30.5703125" customWidth="1"/>
    <col min="7" max="7" width="35.140625" customWidth="1"/>
    <col min="8" max="8" width="6.5703125" customWidth="1"/>
    <col min="9" max="9" width="10.85546875" customWidth="1"/>
    <col min="12" max="12" width="3.42578125" customWidth="1"/>
  </cols>
  <sheetData>
    <row r="2" spans="1:12" ht="33" customHeight="1">
      <c r="B2" s="161" t="s">
        <v>1</v>
      </c>
      <c r="C2" s="162" t="s">
        <v>2</v>
      </c>
      <c r="D2" s="162" t="s">
        <v>3</v>
      </c>
      <c r="E2" s="163" t="s">
        <v>532</v>
      </c>
      <c r="F2" s="162" t="s">
        <v>4</v>
      </c>
      <c r="G2" s="162" t="s">
        <v>5</v>
      </c>
      <c r="H2" s="162" t="s">
        <v>6</v>
      </c>
      <c r="I2" s="162" t="s">
        <v>7</v>
      </c>
      <c r="J2" s="174" t="s">
        <v>533</v>
      </c>
      <c r="K2" s="174" t="s">
        <v>534</v>
      </c>
    </row>
    <row r="3" spans="1:12" ht="15.75">
      <c r="A3">
        <v>114</v>
      </c>
      <c r="B3" s="164">
        <v>1</v>
      </c>
      <c r="C3" s="165" t="s">
        <v>260</v>
      </c>
      <c r="D3" s="166">
        <v>3</v>
      </c>
      <c r="E3" s="166"/>
      <c r="F3" s="167" t="s">
        <v>398</v>
      </c>
      <c r="G3" s="167" t="s">
        <v>423</v>
      </c>
      <c r="H3" s="168" t="s">
        <v>37</v>
      </c>
      <c r="I3" s="765" t="s">
        <v>549</v>
      </c>
      <c r="J3" s="175" t="s">
        <v>653</v>
      </c>
      <c r="K3" s="175" t="s">
        <v>654</v>
      </c>
      <c r="L3">
        <v>12</v>
      </c>
    </row>
    <row r="4" spans="1:12" ht="15.75">
      <c r="A4">
        <v>115</v>
      </c>
      <c r="B4" s="169">
        <v>1</v>
      </c>
      <c r="C4" s="170" t="s">
        <v>655</v>
      </c>
      <c r="D4" s="168">
        <v>3</v>
      </c>
      <c r="E4" s="168"/>
      <c r="F4" s="167" t="s">
        <v>402</v>
      </c>
      <c r="G4" s="167" t="s">
        <v>446</v>
      </c>
      <c r="H4" s="168" t="s">
        <v>37</v>
      </c>
      <c r="I4" s="765" t="s">
        <v>553</v>
      </c>
      <c r="J4" s="175" t="s">
        <v>653</v>
      </c>
      <c r="K4" s="175" t="s">
        <v>654</v>
      </c>
    </row>
    <row r="5" spans="1:12" s="160" customFormat="1" ht="15.75">
      <c r="A5">
        <v>116</v>
      </c>
      <c r="B5" s="169">
        <v>1</v>
      </c>
      <c r="C5" s="171" t="s">
        <v>144</v>
      </c>
      <c r="D5" s="168">
        <v>3</v>
      </c>
      <c r="E5" s="168"/>
      <c r="F5" s="167" t="s">
        <v>401</v>
      </c>
      <c r="G5" s="167" t="s">
        <v>148</v>
      </c>
      <c r="H5" s="168" t="s">
        <v>37</v>
      </c>
      <c r="I5" s="765" t="s">
        <v>555</v>
      </c>
      <c r="J5" s="175" t="s">
        <v>653</v>
      </c>
      <c r="K5" s="175" t="s">
        <v>654</v>
      </c>
    </row>
    <row r="6" spans="1:12" ht="30">
      <c r="A6">
        <v>117</v>
      </c>
      <c r="B6" s="169">
        <v>1</v>
      </c>
      <c r="C6" s="170" t="s">
        <v>142</v>
      </c>
      <c r="D6" s="168">
        <v>2</v>
      </c>
      <c r="E6" s="168"/>
      <c r="F6" s="167" t="s">
        <v>238</v>
      </c>
      <c r="G6" s="167" t="s">
        <v>401</v>
      </c>
      <c r="H6" s="168" t="s">
        <v>43</v>
      </c>
      <c r="I6" s="765" t="s">
        <v>556</v>
      </c>
      <c r="J6" s="175" t="s">
        <v>653</v>
      </c>
      <c r="K6" s="175" t="s">
        <v>654</v>
      </c>
    </row>
    <row r="7" spans="1:12" ht="15.75">
      <c r="A7">
        <v>118</v>
      </c>
      <c r="B7" s="169">
        <v>1</v>
      </c>
      <c r="C7" s="170" t="s">
        <v>154</v>
      </c>
      <c r="D7" s="168">
        <v>3</v>
      </c>
      <c r="E7" s="168"/>
      <c r="F7" s="167" t="s">
        <v>400</v>
      </c>
      <c r="G7" s="167" t="s">
        <v>447</v>
      </c>
      <c r="H7" s="168" t="s">
        <v>43</v>
      </c>
      <c r="I7" s="168" t="s">
        <v>558</v>
      </c>
      <c r="J7" s="175" t="s">
        <v>653</v>
      </c>
      <c r="K7" s="175" t="s">
        <v>654</v>
      </c>
    </row>
    <row r="8" spans="1:12" ht="21" customHeight="1">
      <c r="A8" s="172">
        <v>0</v>
      </c>
      <c r="B8" s="172"/>
      <c r="C8" s="172"/>
      <c r="D8" s="172"/>
      <c r="E8" s="172"/>
      <c r="F8" s="172"/>
      <c r="G8" s="172"/>
      <c r="H8" s="172"/>
      <c r="I8" s="172"/>
      <c r="J8" s="176"/>
      <c r="K8" s="176"/>
    </row>
    <row r="9" spans="1:12" ht="15.75">
      <c r="A9">
        <v>119</v>
      </c>
      <c r="B9" s="169">
        <v>3</v>
      </c>
      <c r="C9" s="170" t="s">
        <v>268</v>
      </c>
      <c r="D9" s="168">
        <v>3</v>
      </c>
      <c r="E9" s="168"/>
      <c r="F9" s="167" t="s">
        <v>398</v>
      </c>
      <c r="G9" s="167" t="s">
        <v>400</v>
      </c>
      <c r="H9" s="168" t="s">
        <v>37</v>
      </c>
      <c r="I9" s="765" t="s">
        <v>549</v>
      </c>
      <c r="J9" s="175" t="s">
        <v>656</v>
      </c>
      <c r="K9" s="175" t="s">
        <v>657</v>
      </c>
      <c r="L9">
        <v>10</v>
      </c>
    </row>
    <row r="10" spans="1:12" ht="15.75">
      <c r="A10">
        <v>120</v>
      </c>
      <c r="B10" s="169">
        <v>3</v>
      </c>
      <c r="C10" s="171" t="s">
        <v>154</v>
      </c>
      <c r="D10" s="168">
        <v>3</v>
      </c>
      <c r="E10" s="168"/>
      <c r="F10" s="167" t="s">
        <v>401</v>
      </c>
      <c r="G10" s="167" t="s">
        <v>446</v>
      </c>
      <c r="H10" s="168" t="s">
        <v>37</v>
      </c>
      <c r="I10" s="765" t="s">
        <v>553</v>
      </c>
      <c r="J10" s="175" t="s">
        <v>656</v>
      </c>
      <c r="K10" s="175" t="s">
        <v>657</v>
      </c>
    </row>
    <row r="11" spans="1:12" s="160" customFormat="1" ht="15.75">
      <c r="A11">
        <v>121</v>
      </c>
      <c r="B11" s="169">
        <v>3</v>
      </c>
      <c r="C11" s="170" t="s">
        <v>265</v>
      </c>
      <c r="D11" s="168">
        <v>3</v>
      </c>
      <c r="E11" s="168"/>
      <c r="F11" s="167" t="s">
        <v>238</v>
      </c>
      <c r="G11" s="204" t="s">
        <v>379</v>
      </c>
      <c r="H11" s="168" t="s">
        <v>37</v>
      </c>
      <c r="I11" s="765" t="s">
        <v>555</v>
      </c>
      <c r="J11" s="175" t="s">
        <v>656</v>
      </c>
      <c r="K11" s="175" t="s">
        <v>657</v>
      </c>
    </row>
    <row r="12" spans="1:12" ht="15.75">
      <c r="A12">
        <v>122</v>
      </c>
      <c r="B12" s="169">
        <v>3</v>
      </c>
      <c r="C12" s="170" t="s">
        <v>150</v>
      </c>
      <c r="D12" s="168">
        <v>3</v>
      </c>
      <c r="E12" s="168"/>
      <c r="F12" s="167" t="s">
        <v>400</v>
      </c>
      <c r="G12" s="167" t="s">
        <v>447</v>
      </c>
      <c r="H12" s="168" t="s">
        <v>43</v>
      </c>
      <c r="I12" s="765" t="s">
        <v>556</v>
      </c>
      <c r="J12" s="175" t="s">
        <v>656</v>
      </c>
      <c r="K12" s="175" t="s">
        <v>657</v>
      </c>
    </row>
    <row r="13" spans="1:12" ht="15.75">
      <c r="A13">
        <v>123</v>
      </c>
      <c r="B13" s="169">
        <v>3</v>
      </c>
      <c r="C13" s="170" t="s">
        <v>267</v>
      </c>
      <c r="D13" s="168">
        <v>3</v>
      </c>
      <c r="E13" s="168"/>
      <c r="F13" s="167" t="s">
        <v>402</v>
      </c>
      <c r="G13" s="167" t="s">
        <v>148</v>
      </c>
      <c r="H13" s="168" t="s">
        <v>43</v>
      </c>
      <c r="I13" s="168" t="s">
        <v>558</v>
      </c>
      <c r="J13" s="175" t="s">
        <v>656</v>
      </c>
      <c r="K13" s="175" t="s">
        <v>657</v>
      </c>
    </row>
    <row r="16" spans="1:12">
      <c r="F16" s="173"/>
    </row>
    <row r="17" spans="6:7">
      <c r="F17" s="173"/>
      <c r="G17" s="173"/>
    </row>
    <row r="18" spans="6:7">
      <c r="F18" s="173"/>
      <c r="G18" s="173"/>
    </row>
    <row r="19" spans="6:7">
      <c r="F19" s="173"/>
      <c r="G19" s="173"/>
    </row>
    <row r="20" spans="6:7">
      <c r="F20" s="173"/>
      <c r="G20" s="173"/>
    </row>
    <row r="21" spans="6:7">
      <c r="F21" s="173"/>
      <c r="G21" s="173"/>
    </row>
    <row r="22" spans="6:7">
      <c r="F22" s="173"/>
      <c r="G22" s="173"/>
    </row>
    <row r="23" spans="6:7">
      <c r="F23" s="173"/>
      <c r="G23" s="173"/>
    </row>
    <row r="24" spans="6:7">
      <c r="F24" s="173"/>
      <c r="G24" s="173"/>
    </row>
    <row r="25" spans="6:7">
      <c r="F25" s="173"/>
      <c r="G25" s="173"/>
    </row>
    <row r="26" spans="6:7">
      <c r="F26" s="173"/>
      <c r="G26" s="173"/>
    </row>
    <row r="27" spans="6:7">
      <c r="F27" s="173"/>
      <c r="G27" s="173"/>
    </row>
    <row r="28" spans="6:7">
      <c r="F28" s="173"/>
      <c r="G28" s="173"/>
    </row>
    <row r="29" spans="6:7">
      <c r="F29" s="173"/>
      <c r="G29" s="173"/>
    </row>
    <row r="30" spans="6:7">
      <c r="F30" s="173"/>
      <c r="G30" s="173"/>
    </row>
    <row r="31" spans="6:7">
      <c r="F31" s="173"/>
      <c r="G31" s="173"/>
    </row>
    <row r="32" spans="6:7">
      <c r="F32" s="173"/>
      <c r="G32" s="173"/>
    </row>
    <row r="33" spans="6:7">
      <c r="F33" s="173"/>
      <c r="G33" s="173"/>
    </row>
    <row r="34" spans="6:7">
      <c r="F34" s="173"/>
      <c r="G34" s="173"/>
    </row>
    <row r="35" spans="6:7">
      <c r="F35" s="173"/>
      <c r="G35" s="173"/>
    </row>
    <row r="36" spans="6:7">
      <c r="F36" s="173"/>
      <c r="G36" s="173"/>
    </row>
    <row r="37" spans="6:7">
      <c r="F37" s="173"/>
      <c r="G37" s="173"/>
    </row>
    <row r="38" spans="6:7">
      <c r="F38" s="173"/>
      <c r="G38" s="173"/>
    </row>
    <row r="39" spans="6:7">
      <c r="F39" s="173"/>
      <c r="G39" s="173"/>
    </row>
    <row r="40" spans="6:7">
      <c r="F40" s="173"/>
      <c r="G40" s="173"/>
    </row>
    <row r="41" spans="6:7">
      <c r="F41" s="173"/>
      <c r="G41" s="173"/>
    </row>
    <row r="42" spans="6:7">
      <c r="F42" s="173"/>
      <c r="G42" s="173"/>
    </row>
    <row r="43" spans="6:7">
      <c r="F43" s="173"/>
      <c r="G43" s="173"/>
    </row>
    <row r="44" spans="6:7">
      <c r="F44" s="173"/>
      <c r="G44" s="173"/>
    </row>
    <row r="45" spans="6:7">
      <c r="F45" s="173"/>
      <c r="G45" s="173"/>
    </row>
    <row r="46" spans="6:7">
      <c r="F46" s="173"/>
      <c r="G46" s="173"/>
    </row>
    <row r="47" spans="6:7">
      <c r="F47" s="173"/>
      <c r="G47" s="173"/>
    </row>
    <row r="48" spans="6:7">
      <c r="F48" s="173"/>
      <c r="G48" s="173"/>
    </row>
    <row r="49" spans="6:7">
      <c r="F49" s="173"/>
      <c r="G49" s="173"/>
    </row>
    <row r="50" spans="6:7">
      <c r="F50" s="173"/>
      <c r="G50" s="173"/>
    </row>
    <row r="51" spans="6:7">
      <c r="F51" s="173"/>
      <c r="G51" s="173"/>
    </row>
    <row r="52" spans="6:7">
      <c r="F52" s="173"/>
      <c r="G52" s="173"/>
    </row>
    <row r="53" spans="6:7">
      <c r="F53" s="173"/>
      <c r="G53" s="173"/>
    </row>
    <row r="54" spans="6:7">
      <c r="F54" s="173"/>
      <c r="G54" s="173"/>
    </row>
    <row r="55" spans="6:7">
      <c r="F55" s="173"/>
      <c r="G55" s="173"/>
    </row>
    <row r="56" spans="6:7">
      <c r="F56" s="173"/>
      <c r="G56" s="173"/>
    </row>
    <row r="57" spans="6:7">
      <c r="F57" s="173"/>
      <c r="G57" s="173"/>
    </row>
    <row r="58" spans="6:7">
      <c r="F58" s="173"/>
      <c r="G58" s="173"/>
    </row>
    <row r="59" spans="6:7">
      <c r="F59" s="173"/>
      <c r="G59" s="173"/>
    </row>
    <row r="60" spans="6:7">
      <c r="F60" s="173"/>
      <c r="G60" s="173"/>
    </row>
    <row r="61" spans="6:7">
      <c r="F61" s="173"/>
      <c r="G61" s="173"/>
    </row>
    <row r="62" spans="6:7">
      <c r="F62" s="173"/>
      <c r="G62" s="173"/>
    </row>
    <row r="63" spans="6:7">
      <c r="F63" s="173"/>
      <c r="G63" s="173"/>
    </row>
    <row r="64" spans="6:7">
      <c r="F64" s="173"/>
      <c r="G64" s="173"/>
    </row>
    <row r="65" spans="6:7">
      <c r="F65" s="173"/>
      <c r="G65" s="173"/>
    </row>
    <row r="66" spans="6:7">
      <c r="F66" s="173"/>
      <c r="G66" s="173"/>
    </row>
    <row r="67" spans="6:7">
      <c r="F67" s="173"/>
      <c r="G67" s="173"/>
    </row>
    <row r="68" spans="6:7">
      <c r="F68" s="173"/>
      <c r="G68" s="173"/>
    </row>
    <row r="69" spans="6:7">
      <c r="F69" s="173"/>
      <c r="G69" s="173"/>
    </row>
    <row r="70" spans="6:7">
      <c r="F70" s="173"/>
      <c r="G70" s="173"/>
    </row>
    <row r="71" spans="6:7">
      <c r="F71" s="173"/>
      <c r="G71" s="173"/>
    </row>
    <row r="72" spans="6:7">
      <c r="F72" s="173"/>
      <c r="G72" s="173"/>
    </row>
    <row r="73" spans="6:7">
      <c r="F73" s="173"/>
      <c r="G73" s="173"/>
    </row>
    <row r="74" spans="6:7">
      <c r="F74" s="173"/>
      <c r="G74" s="173"/>
    </row>
    <row r="75" spans="6:7">
      <c r="F75" s="173"/>
      <c r="G75" s="173"/>
    </row>
    <row r="76" spans="6:7">
      <c r="F76" s="173"/>
      <c r="G76" s="173"/>
    </row>
    <row r="77" spans="6:7">
      <c r="F77" s="173"/>
      <c r="G77" s="173"/>
    </row>
    <row r="78" spans="6:7">
      <c r="F78" s="173"/>
      <c r="G78" s="173"/>
    </row>
    <row r="79" spans="6:7">
      <c r="F79" s="173"/>
      <c r="G79" s="173"/>
    </row>
    <row r="80" spans="6:7">
      <c r="F80" s="173"/>
      <c r="G80" s="173"/>
    </row>
    <row r="81" spans="6:7">
      <c r="F81" s="173"/>
      <c r="G81" s="173"/>
    </row>
    <row r="82" spans="6:7">
      <c r="F82" s="173"/>
      <c r="G82" s="173"/>
    </row>
    <row r="83" spans="6:7">
      <c r="F83" s="173"/>
      <c r="G83" s="173"/>
    </row>
    <row r="84" spans="6:7">
      <c r="F84" s="173"/>
      <c r="G84" s="173"/>
    </row>
    <row r="85" spans="6:7">
      <c r="F85" s="173"/>
      <c r="G85" s="173"/>
    </row>
    <row r="86" spans="6:7">
      <c r="F86" s="173"/>
      <c r="G86" s="173"/>
    </row>
    <row r="87" spans="6:7">
      <c r="F87" s="173"/>
      <c r="G87" s="173"/>
    </row>
    <row r="88" spans="6:7">
      <c r="F88" s="173"/>
      <c r="G88" s="173"/>
    </row>
    <row r="89" spans="6:7">
      <c r="F89" s="173"/>
      <c r="G89" s="173"/>
    </row>
    <row r="90" spans="6:7">
      <c r="F90" s="173"/>
      <c r="G90" s="173"/>
    </row>
    <row r="91" spans="6:7">
      <c r="F91" s="173"/>
      <c r="G91" s="173"/>
    </row>
    <row r="92" spans="6:7">
      <c r="F92" s="173"/>
      <c r="G92" s="173"/>
    </row>
    <row r="93" spans="6:7">
      <c r="F93" s="173"/>
      <c r="G93" s="173"/>
    </row>
    <row r="94" spans="6:7">
      <c r="F94" s="173"/>
      <c r="G94" s="173"/>
    </row>
    <row r="95" spans="6:7">
      <c r="F95" s="173"/>
      <c r="G95" s="173"/>
    </row>
    <row r="96" spans="6:7">
      <c r="F96" s="173"/>
      <c r="G96" s="173"/>
    </row>
    <row r="97" spans="6:7">
      <c r="F97" s="173"/>
      <c r="G97" s="173"/>
    </row>
    <row r="98" spans="6:7">
      <c r="F98" s="173"/>
      <c r="G98" s="173"/>
    </row>
    <row r="99" spans="6:7">
      <c r="F99" s="173"/>
      <c r="G99" s="173"/>
    </row>
    <row r="100" spans="6:7">
      <c r="F100" s="173"/>
      <c r="G100" s="173"/>
    </row>
    <row r="101" spans="6:7">
      <c r="F101" s="173"/>
      <c r="G101" s="173"/>
    </row>
    <row r="102" spans="6:7">
      <c r="F102" s="173"/>
      <c r="G102" s="173"/>
    </row>
    <row r="103" spans="6:7">
      <c r="F103" s="173"/>
      <c r="G103" s="173"/>
    </row>
    <row r="104" spans="6:7">
      <c r="F104" s="173"/>
      <c r="G104" s="173"/>
    </row>
    <row r="105" spans="6:7">
      <c r="F105" s="173"/>
      <c r="G105" s="173"/>
    </row>
    <row r="106" spans="6:7">
      <c r="F106" s="173"/>
      <c r="G106" s="173"/>
    </row>
    <row r="107" spans="6:7">
      <c r="F107" s="173"/>
      <c r="G107" s="173"/>
    </row>
    <row r="108" spans="6:7">
      <c r="F108" s="173"/>
      <c r="G108" s="173"/>
    </row>
    <row r="109" spans="6:7">
      <c r="F109" s="173"/>
      <c r="G109" s="173"/>
    </row>
    <row r="110" spans="6:7">
      <c r="F110" s="173"/>
      <c r="G110" s="173"/>
    </row>
    <row r="111" spans="6:7">
      <c r="F111" s="173"/>
      <c r="G111" s="173"/>
    </row>
    <row r="112" spans="6:7">
      <c r="F112" s="173"/>
      <c r="G112" s="173"/>
    </row>
    <row r="113" spans="6:7">
      <c r="F113" s="173"/>
      <c r="G113" s="173"/>
    </row>
    <row r="114" spans="6:7">
      <c r="F114" s="173"/>
      <c r="G114" s="173"/>
    </row>
    <row r="115" spans="6:7">
      <c r="F115" s="173"/>
      <c r="G115" s="173"/>
    </row>
    <row r="116" spans="6:7">
      <c r="F116" s="173"/>
      <c r="G116" s="173"/>
    </row>
    <row r="117" spans="6:7">
      <c r="F117" s="173"/>
      <c r="G117" s="173"/>
    </row>
    <row r="118" spans="6:7">
      <c r="F118" s="173"/>
      <c r="G118" s="173"/>
    </row>
    <row r="119" spans="6:7">
      <c r="F119" s="173"/>
      <c r="G119" s="173"/>
    </row>
    <row r="120" spans="6:7">
      <c r="F120" s="173"/>
      <c r="G120" s="173"/>
    </row>
    <row r="121" spans="6:7">
      <c r="F121" s="173"/>
      <c r="G121" s="173"/>
    </row>
    <row r="122" spans="6:7">
      <c r="F122" s="173"/>
      <c r="G122" s="173"/>
    </row>
    <row r="123" spans="6:7">
      <c r="F123" s="173"/>
      <c r="G123" s="173"/>
    </row>
    <row r="124" spans="6:7">
      <c r="F124" s="173"/>
      <c r="G124" s="173"/>
    </row>
    <row r="125" spans="6:7">
      <c r="F125" s="173"/>
      <c r="G125" s="173"/>
    </row>
    <row r="126" spans="6:7">
      <c r="F126" s="177"/>
      <c r="G126" s="177"/>
    </row>
    <row r="127" spans="6:7">
      <c r="F127" s="177"/>
      <c r="G127" s="177"/>
    </row>
  </sheetData>
  <pageMargins left="0.39305555555555599" right="0.196527777777778" top="0.74791666666666701" bottom="0.74791666666666701" header="0.31458333333333299" footer="0.31458333333333299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2:N128"/>
  <sheetViews>
    <sheetView zoomScale="85" zoomScaleNormal="85" workbookViewId="0">
      <selection activeCell="C8" sqref="C8"/>
    </sheetView>
  </sheetViews>
  <sheetFormatPr defaultColWidth="9" defaultRowHeight="15"/>
  <cols>
    <col min="1" max="1" width="4" customWidth="1"/>
    <col min="2" max="2" width="5.85546875" customWidth="1"/>
    <col min="3" max="3" width="45.140625" style="178" customWidth="1"/>
    <col min="4" max="4" width="6" customWidth="1"/>
    <col min="5" max="5" width="6.140625" customWidth="1"/>
    <col min="6" max="8" width="30.28515625" style="178" customWidth="1"/>
    <col min="9" max="9" width="6.5703125" customWidth="1"/>
    <col min="10" max="10" width="10.85546875" customWidth="1"/>
    <col min="13" max="13" width="31.5703125" customWidth="1"/>
    <col min="14" max="14" width="3.140625" customWidth="1"/>
    <col min="15" max="16" width="10" customWidth="1"/>
    <col min="19" max="19" width="5.140625" customWidth="1"/>
    <col min="20" max="20" width="39.5703125" customWidth="1"/>
    <col min="21" max="21" width="6.140625" customWidth="1"/>
    <col min="22" max="22" width="23.140625" customWidth="1"/>
    <col min="23" max="23" width="27.28515625" customWidth="1"/>
    <col min="24" max="24" width="10.7109375" customWidth="1"/>
  </cols>
  <sheetData>
    <row r="2" spans="1:14" ht="25.5">
      <c r="B2" s="174" t="s">
        <v>1</v>
      </c>
      <c r="C2" s="179" t="s">
        <v>2</v>
      </c>
      <c r="D2" s="174" t="s">
        <v>3</v>
      </c>
      <c r="E2" s="179" t="s">
        <v>532</v>
      </c>
      <c r="F2" s="179" t="s">
        <v>4</v>
      </c>
      <c r="G2" s="179" t="s">
        <v>5</v>
      </c>
      <c r="H2" s="179" t="s">
        <v>8</v>
      </c>
      <c r="I2" s="174" t="s">
        <v>6</v>
      </c>
      <c r="J2" s="174" t="s">
        <v>7</v>
      </c>
      <c r="K2" s="174" t="s">
        <v>533</v>
      </c>
      <c r="L2" s="174" t="s">
        <v>534</v>
      </c>
      <c r="M2" s="174" t="s">
        <v>8</v>
      </c>
    </row>
    <row r="3" spans="1:14" ht="30">
      <c r="A3">
        <v>124</v>
      </c>
      <c r="B3" s="180">
        <v>1</v>
      </c>
      <c r="C3" s="181" t="s">
        <v>658</v>
      </c>
      <c r="D3" s="180">
        <v>3</v>
      </c>
      <c r="E3" s="180"/>
      <c r="F3" s="182" t="s">
        <v>441</v>
      </c>
      <c r="G3" s="182" t="s">
        <v>372</v>
      </c>
      <c r="H3" s="182" t="s">
        <v>371</v>
      </c>
      <c r="I3" s="183" t="s">
        <v>37</v>
      </c>
      <c r="J3" s="766" t="s">
        <v>549</v>
      </c>
      <c r="K3" s="175" t="s">
        <v>659</v>
      </c>
      <c r="L3" s="175" t="s">
        <v>660</v>
      </c>
      <c r="M3" s="201"/>
      <c r="N3">
        <v>18</v>
      </c>
    </row>
    <row r="4" spans="1:14">
      <c r="A4">
        <v>125</v>
      </c>
      <c r="B4" s="183">
        <v>1</v>
      </c>
      <c r="C4" s="181" t="s">
        <v>18</v>
      </c>
      <c r="D4" s="183">
        <v>3</v>
      </c>
      <c r="E4" s="180"/>
      <c r="F4" s="184" t="s">
        <v>449</v>
      </c>
      <c r="G4" s="185" t="s">
        <v>231</v>
      </c>
      <c r="H4" s="185" t="s">
        <v>370</v>
      </c>
      <c r="I4" s="183" t="s">
        <v>37</v>
      </c>
      <c r="J4" s="767" t="s">
        <v>553</v>
      </c>
      <c r="K4" s="175" t="s">
        <v>659</v>
      </c>
      <c r="L4" s="175" t="s">
        <v>660</v>
      </c>
      <c r="M4" s="202"/>
    </row>
    <row r="5" spans="1:14" ht="30">
      <c r="A5">
        <v>126</v>
      </c>
      <c r="B5" s="180">
        <v>1</v>
      </c>
      <c r="C5" s="186" t="s">
        <v>661</v>
      </c>
      <c r="D5" s="180">
        <v>3</v>
      </c>
      <c r="E5" s="183"/>
      <c r="F5" s="182" t="s">
        <v>48</v>
      </c>
      <c r="G5" s="182" t="s">
        <v>442</v>
      </c>
      <c r="H5" s="187" t="s">
        <v>369</v>
      </c>
      <c r="I5" s="180" t="s">
        <v>37</v>
      </c>
      <c r="J5" s="767" t="s">
        <v>555</v>
      </c>
      <c r="K5" s="175" t="s">
        <v>659</v>
      </c>
      <c r="L5" s="175" t="s">
        <v>660</v>
      </c>
      <c r="M5" s="202"/>
    </row>
    <row r="6" spans="1:14" ht="31.5" customHeight="1">
      <c r="A6">
        <v>127</v>
      </c>
      <c r="B6" s="180">
        <v>1</v>
      </c>
      <c r="C6" s="181" t="s">
        <v>662</v>
      </c>
      <c r="D6" s="180">
        <v>3</v>
      </c>
      <c r="E6" s="180"/>
      <c r="F6" s="182" t="s">
        <v>355</v>
      </c>
      <c r="G6" s="184" t="s">
        <v>449</v>
      </c>
      <c r="H6" s="182" t="s">
        <v>50</v>
      </c>
      <c r="I6" s="180" t="s">
        <v>43</v>
      </c>
      <c r="J6" s="767" t="s">
        <v>556</v>
      </c>
      <c r="K6" s="175" t="s">
        <v>659</v>
      </c>
      <c r="L6" s="175" t="s">
        <v>660</v>
      </c>
    </row>
    <row r="7" spans="1:14">
      <c r="A7">
        <v>128</v>
      </c>
      <c r="B7" s="172"/>
      <c r="C7" s="188"/>
      <c r="D7" s="172"/>
      <c r="E7" s="189"/>
      <c r="F7" s="190"/>
      <c r="G7" s="190"/>
      <c r="H7" s="190"/>
      <c r="I7" s="172"/>
      <c r="J7" s="172"/>
      <c r="K7" s="176"/>
      <c r="L7" s="176"/>
    </row>
    <row r="8" spans="1:14" ht="30">
      <c r="A8">
        <v>129</v>
      </c>
      <c r="B8" s="180">
        <v>3</v>
      </c>
      <c r="C8" s="186" t="s">
        <v>124</v>
      </c>
      <c r="D8" s="183">
        <v>3</v>
      </c>
      <c r="E8" s="183"/>
      <c r="F8" s="182" t="s">
        <v>439</v>
      </c>
      <c r="G8" s="182" t="s">
        <v>48</v>
      </c>
      <c r="H8" s="187" t="s">
        <v>231</v>
      </c>
      <c r="I8" s="183" t="s">
        <v>24</v>
      </c>
      <c r="J8" s="766" t="s">
        <v>537</v>
      </c>
      <c r="K8" s="175" t="s">
        <v>663</v>
      </c>
      <c r="L8" s="175" t="s">
        <v>664</v>
      </c>
      <c r="M8" s="201"/>
      <c r="N8">
        <v>9</v>
      </c>
    </row>
    <row r="9" spans="1:14" ht="25.5">
      <c r="A9">
        <v>130</v>
      </c>
      <c r="B9" s="183">
        <v>3</v>
      </c>
      <c r="C9" s="181" t="s">
        <v>665</v>
      </c>
      <c r="D9" s="180">
        <v>3</v>
      </c>
      <c r="E9" s="180"/>
      <c r="F9" s="182" t="s">
        <v>440</v>
      </c>
      <c r="G9" s="182" t="s">
        <v>381</v>
      </c>
      <c r="H9" s="182" t="s">
        <v>123</v>
      </c>
      <c r="I9" s="180" t="s">
        <v>24</v>
      </c>
      <c r="J9" s="767" t="s">
        <v>542</v>
      </c>
      <c r="K9" s="175" t="s">
        <v>663</v>
      </c>
      <c r="L9" s="175" t="s">
        <v>664</v>
      </c>
      <c r="M9" s="201"/>
    </row>
    <row r="10" spans="1:14">
      <c r="A10">
        <v>131</v>
      </c>
      <c r="C10" s="191"/>
      <c r="D10" s="177"/>
      <c r="E10" s="177"/>
      <c r="F10" s="191"/>
      <c r="G10" s="191"/>
      <c r="H10" s="191"/>
      <c r="I10" s="203"/>
      <c r="J10" s="203"/>
      <c r="L10" s="176"/>
    </row>
    <row r="11" spans="1:14" ht="30">
      <c r="A11">
        <v>132</v>
      </c>
      <c r="B11" s="192">
        <v>1</v>
      </c>
      <c r="C11" s="193" t="s">
        <v>666</v>
      </c>
      <c r="D11" s="192">
        <v>3</v>
      </c>
      <c r="E11" s="192"/>
      <c r="F11" s="194" t="s">
        <v>165</v>
      </c>
      <c r="G11" s="194" t="s">
        <v>414</v>
      </c>
      <c r="H11" s="194" t="s">
        <v>393</v>
      </c>
      <c r="I11" s="195" t="s">
        <v>37</v>
      </c>
      <c r="J11" s="768" t="s">
        <v>549</v>
      </c>
      <c r="K11" s="175" t="s">
        <v>667</v>
      </c>
      <c r="L11" s="175" t="s">
        <v>660</v>
      </c>
      <c r="M11" s="201"/>
      <c r="N11" t="s">
        <v>668</v>
      </c>
    </row>
    <row r="12" spans="1:14" ht="25.5">
      <c r="A12">
        <v>133</v>
      </c>
      <c r="B12" s="195">
        <v>1</v>
      </c>
      <c r="C12" s="193" t="s">
        <v>669</v>
      </c>
      <c r="D12" s="195">
        <v>3</v>
      </c>
      <c r="E12" s="192"/>
      <c r="F12" s="194" t="s">
        <v>372</v>
      </c>
      <c r="G12" s="194" t="s">
        <v>275</v>
      </c>
      <c r="H12" s="196" t="s">
        <v>376</v>
      </c>
      <c r="I12" s="195" t="s">
        <v>37</v>
      </c>
      <c r="J12" s="762" t="s">
        <v>553</v>
      </c>
      <c r="K12" s="175" t="s">
        <v>670</v>
      </c>
      <c r="L12" s="175" t="s">
        <v>660</v>
      </c>
      <c r="M12" s="202"/>
    </row>
    <row r="13" spans="1:14" ht="25.5">
      <c r="A13">
        <v>134</v>
      </c>
      <c r="B13" s="192">
        <v>1</v>
      </c>
      <c r="C13" s="197" t="s">
        <v>671</v>
      </c>
      <c r="D13" s="192">
        <v>3</v>
      </c>
      <c r="E13" s="195"/>
      <c r="F13" s="194" t="s">
        <v>439</v>
      </c>
      <c r="G13" s="194" t="s">
        <v>389</v>
      </c>
      <c r="H13" s="198" t="s">
        <v>168</v>
      </c>
      <c r="I13" s="192" t="s">
        <v>37</v>
      </c>
      <c r="J13" s="762" t="s">
        <v>555</v>
      </c>
      <c r="K13" s="175" t="s">
        <v>672</v>
      </c>
      <c r="L13" s="175" t="s">
        <v>660</v>
      </c>
      <c r="M13" s="202"/>
    </row>
    <row r="14" spans="1:14" ht="25.5">
      <c r="A14">
        <v>135</v>
      </c>
      <c r="B14" s="192">
        <v>1</v>
      </c>
      <c r="C14" s="193" t="s">
        <v>673</v>
      </c>
      <c r="D14" s="192">
        <v>3</v>
      </c>
      <c r="E14" s="192"/>
      <c r="F14" s="194" t="s">
        <v>355</v>
      </c>
      <c r="G14" s="194" t="s">
        <v>374</v>
      </c>
      <c r="H14" s="194" t="s">
        <v>375</v>
      </c>
      <c r="I14" s="192" t="s">
        <v>43</v>
      </c>
      <c r="J14" s="762" t="s">
        <v>556</v>
      </c>
      <c r="K14" s="175" t="s">
        <v>674</v>
      </c>
      <c r="L14" s="175" t="s">
        <v>660</v>
      </c>
    </row>
    <row r="15" spans="1:14">
      <c r="A15" s="199"/>
      <c r="C15" s="191"/>
      <c r="D15" s="177"/>
      <c r="E15" s="177"/>
      <c r="F15" s="191"/>
      <c r="G15" s="191"/>
      <c r="H15" s="191"/>
      <c r="I15" s="203"/>
      <c r="J15" s="203"/>
      <c r="L15" s="176"/>
    </row>
    <row r="16" spans="1:14">
      <c r="A16" s="199"/>
      <c r="C16" s="191"/>
      <c r="D16" s="191"/>
      <c r="E16" s="191"/>
      <c r="F16" s="191"/>
      <c r="G16"/>
      <c r="H16"/>
      <c r="J16" s="203"/>
      <c r="L16" s="176"/>
    </row>
    <row r="17" spans="1:8">
      <c r="A17" s="199"/>
      <c r="F17" s="191"/>
      <c r="G17" s="200"/>
      <c r="H17" s="200"/>
    </row>
    <row r="18" spans="1:8">
      <c r="F18" s="200"/>
      <c r="H18" s="200"/>
    </row>
    <row r="19" spans="1:8">
      <c r="F19" s="200"/>
      <c r="H19" s="200"/>
    </row>
    <row r="20" spans="1:8">
      <c r="F20" s="200"/>
      <c r="H20" s="200"/>
    </row>
    <row r="21" spans="1:8">
      <c r="F21" s="200"/>
      <c r="H21" s="200"/>
    </row>
    <row r="22" spans="1:8">
      <c r="F22" s="200"/>
      <c r="H22" s="200"/>
    </row>
    <row r="23" spans="1:8">
      <c r="F23" s="200"/>
      <c r="H23" s="200"/>
    </row>
    <row r="24" spans="1:8">
      <c r="F24" s="200"/>
      <c r="G24" s="200"/>
      <c r="H24" s="200"/>
    </row>
    <row r="25" spans="1:8">
      <c r="F25" s="200"/>
      <c r="G25" s="200"/>
      <c r="H25" s="200"/>
    </row>
    <row r="26" spans="1:8">
      <c r="F26" s="200"/>
      <c r="G26" s="200"/>
      <c r="H26" s="200"/>
    </row>
    <row r="27" spans="1:8">
      <c r="F27" s="200"/>
      <c r="G27" s="200"/>
      <c r="H27" s="200"/>
    </row>
    <row r="28" spans="1:8">
      <c r="F28" s="200"/>
      <c r="G28" s="200"/>
      <c r="H28" s="200"/>
    </row>
    <row r="29" spans="1:8">
      <c r="F29" s="200"/>
      <c r="G29" s="200"/>
      <c r="H29" s="200"/>
    </row>
    <row r="30" spans="1:8">
      <c r="F30" s="200"/>
      <c r="G30" s="200"/>
      <c r="H30" s="200"/>
    </row>
    <row r="31" spans="1:8">
      <c r="F31" s="200"/>
      <c r="G31" s="200"/>
      <c r="H31" s="200"/>
    </row>
    <row r="32" spans="1:8">
      <c r="F32" s="200"/>
      <c r="G32" s="200"/>
      <c r="H32" s="200"/>
    </row>
    <row r="33" spans="6:8">
      <c r="F33" s="200"/>
      <c r="G33" s="200"/>
      <c r="H33" s="200"/>
    </row>
    <row r="34" spans="6:8">
      <c r="F34" s="200"/>
      <c r="G34" s="200"/>
      <c r="H34" s="200"/>
    </row>
    <row r="35" spans="6:8">
      <c r="F35" s="200"/>
      <c r="G35" s="200"/>
      <c r="H35" s="200"/>
    </row>
    <row r="36" spans="6:8">
      <c r="F36" s="200"/>
      <c r="G36" s="200"/>
      <c r="H36" s="200"/>
    </row>
    <row r="37" spans="6:8">
      <c r="F37" s="200"/>
      <c r="G37" s="200"/>
      <c r="H37" s="200"/>
    </row>
    <row r="38" spans="6:8">
      <c r="F38" s="200"/>
      <c r="G38" s="200"/>
      <c r="H38" s="200"/>
    </row>
    <row r="39" spans="6:8">
      <c r="F39" s="200"/>
      <c r="G39" s="200"/>
      <c r="H39" s="200"/>
    </row>
    <row r="40" spans="6:8">
      <c r="F40" s="200"/>
      <c r="G40" s="200"/>
      <c r="H40" s="200"/>
    </row>
    <row r="41" spans="6:8">
      <c r="F41" s="200"/>
      <c r="G41" s="200"/>
      <c r="H41" s="200"/>
    </row>
    <row r="42" spans="6:8">
      <c r="F42" s="200"/>
      <c r="G42" s="200"/>
      <c r="H42" s="200"/>
    </row>
    <row r="43" spans="6:8">
      <c r="F43" s="200"/>
      <c r="G43" s="200"/>
      <c r="H43" s="200"/>
    </row>
    <row r="44" spans="6:8">
      <c r="F44" s="200"/>
      <c r="G44" s="200"/>
      <c r="H44" s="200"/>
    </row>
    <row r="45" spans="6:8">
      <c r="F45" s="200"/>
      <c r="G45" s="200"/>
      <c r="H45" s="200"/>
    </row>
    <row r="46" spans="6:8">
      <c r="F46" s="200"/>
      <c r="G46" s="200"/>
      <c r="H46" s="200"/>
    </row>
    <row r="47" spans="6:8">
      <c r="F47" s="200"/>
      <c r="G47" s="200"/>
      <c r="H47" s="200"/>
    </row>
    <row r="48" spans="6:8">
      <c r="F48" s="200"/>
      <c r="G48" s="200"/>
      <c r="H48" s="200"/>
    </row>
    <row r="49" spans="6:8">
      <c r="F49" s="200"/>
      <c r="G49" s="200"/>
      <c r="H49" s="200"/>
    </row>
    <row r="50" spans="6:8">
      <c r="F50" s="200"/>
      <c r="G50" s="200"/>
      <c r="H50" s="200"/>
    </row>
    <row r="51" spans="6:8">
      <c r="F51" s="200"/>
      <c r="G51" s="200"/>
      <c r="H51" s="200"/>
    </row>
    <row r="52" spans="6:8">
      <c r="F52" s="200"/>
      <c r="G52" s="200"/>
      <c r="H52" s="200"/>
    </row>
    <row r="53" spans="6:8">
      <c r="F53" s="200"/>
      <c r="G53" s="200"/>
      <c r="H53" s="200"/>
    </row>
    <row r="54" spans="6:8">
      <c r="F54" s="200"/>
      <c r="G54" s="200"/>
      <c r="H54" s="200"/>
    </row>
    <row r="55" spans="6:8">
      <c r="F55" s="200"/>
      <c r="G55" s="200"/>
      <c r="H55" s="200"/>
    </row>
    <row r="56" spans="6:8">
      <c r="F56" s="200"/>
      <c r="G56" s="200"/>
      <c r="H56" s="200"/>
    </row>
    <row r="57" spans="6:8">
      <c r="F57" s="200"/>
      <c r="G57" s="200"/>
      <c r="H57" s="200"/>
    </row>
    <row r="58" spans="6:8">
      <c r="F58" s="200"/>
      <c r="G58" s="200"/>
      <c r="H58" s="200"/>
    </row>
    <row r="59" spans="6:8">
      <c r="F59" s="200"/>
      <c r="G59" s="200"/>
      <c r="H59" s="200"/>
    </row>
    <row r="60" spans="6:8">
      <c r="F60" s="200"/>
      <c r="G60" s="200"/>
      <c r="H60" s="200"/>
    </row>
    <row r="61" spans="6:8">
      <c r="F61" s="200"/>
      <c r="G61" s="200"/>
      <c r="H61" s="200"/>
    </row>
    <row r="62" spans="6:8">
      <c r="F62" s="200"/>
      <c r="G62" s="200"/>
      <c r="H62" s="200"/>
    </row>
    <row r="63" spans="6:8">
      <c r="F63" s="200"/>
      <c r="G63" s="200"/>
      <c r="H63" s="200"/>
    </row>
    <row r="64" spans="6:8">
      <c r="F64" s="200"/>
      <c r="G64" s="200"/>
      <c r="H64" s="200"/>
    </row>
    <row r="65" spans="6:8">
      <c r="F65" s="200"/>
      <c r="G65" s="200"/>
      <c r="H65" s="200"/>
    </row>
    <row r="66" spans="6:8">
      <c r="F66" s="200"/>
      <c r="G66" s="200"/>
      <c r="H66" s="200"/>
    </row>
    <row r="67" spans="6:8">
      <c r="F67" s="200"/>
      <c r="G67" s="200"/>
      <c r="H67" s="200"/>
    </row>
    <row r="68" spans="6:8">
      <c r="F68" s="200"/>
      <c r="G68" s="200"/>
      <c r="H68" s="200"/>
    </row>
    <row r="69" spans="6:8">
      <c r="F69" s="200"/>
      <c r="G69" s="200"/>
      <c r="H69" s="200"/>
    </row>
    <row r="70" spans="6:8">
      <c r="F70" s="200"/>
      <c r="G70" s="200"/>
      <c r="H70" s="200"/>
    </row>
    <row r="71" spans="6:8">
      <c r="F71" s="200"/>
      <c r="G71" s="200"/>
      <c r="H71" s="200"/>
    </row>
    <row r="72" spans="6:8">
      <c r="F72" s="200"/>
      <c r="G72" s="200"/>
      <c r="H72" s="200"/>
    </row>
    <row r="73" spans="6:8">
      <c r="F73" s="200"/>
      <c r="G73" s="200"/>
      <c r="H73" s="200"/>
    </row>
    <row r="74" spans="6:8">
      <c r="F74" s="200"/>
      <c r="G74" s="200"/>
      <c r="H74" s="200"/>
    </row>
    <row r="75" spans="6:8">
      <c r="F75" s="200"/>
      <c r="G75" s="200"/>
      <c r="H75" s="200"/>
    </row>
    <row r="76" spans="6:8">
      <c r="F76" s="200"/>
      <c r="G76" s="200"/>
      <c r="H76" s="200"/>
    </row>
    <row r="77" spans="6:8">
      <c r="F77" s="200"/>
      <c r="G77" s="200"/>
      <c r="H77" s="200"/>
    </row>
    <row r="78" spans="6:8">
      <c r="F78" s="200"/>
      <c r="G78" s="200"/>
      <c r="H78" s="200"/>
    </row>
    <row r="79" spans="6:8">
      <c r="F79" s="200"/>
      <c r="G79" s="200"/>
      <c r="H79" s="200"/>
    </row>
    <row r="80" spans="6:8">
      <c r="F80" s="200"/>
      <c r="G80" s="200"/>
      <c r="H80" s="200"/>
    </row>
    <row r="81" spans="6:8">
      <c r="F81" s="200"/>
      <c r="G81" s="200"/>
      <c r="H81" s="200"/>
    </row>
    <row r="82" spans="6:8">
      <c r="F82" s="200"/>
      <c r="G82" s="200"/>
      <c r="H82" s="200"/>
    </row>
    <row r="83" spans="6:8">
      <c r="F83" s="200"/>
      <c r="G83" s="200"/>
      <c r="H83" s="200"/>
    </row>
    <row r="84" spans="6:8">
      <c r="F84" s="200"/>
      <c r="G84" s="200"/>
      <c r="H84" s="200"/>
    </row>
    <row r="85" spans="6:8">
      <c r="F85" s="200"/>
      <c r="G85" s="200"/>
      <c r="H85" s="200"/>
    </row>
    <row r="86" spans="6:8">
      <c r="F86" s="200"/>
      <c r="G86" s="200"/>
      <c r="H86" s="200"/>
    </row>
    <row r="87" spans="6:8">
      <c r="F87" s="200"/>
      <c r="G87" s="200"/>
      <c r="H87" s="200"/>
    </row>
    <row r="88" spans="6:8">
      <c r="F88" s="200"/>
      <c r="G88" s="200"/>
      <c r="H88" s="200"/>
    </row>
    <row r="89" spans="6:8">
      <c r="F89" s="200"/>
      <c r="G89" s="200"/>
      <c r="H89" s="200"/>
    </row>
    <row r="90" spans="6:8">
      <c r="F90" s="200"/>
      <c r="G90" s="200"/>
      <c r="H90" s="200"/>
    </row>
    <row r="91" spans="6:8">
      <c r="F91" s="200"/>
      <c r="G91" s="200"/>
      <c r="H91" s="200"/>
    </row>
    <row r="92" spans="6:8">
      <c r="F92" s="200"/>
      <c r="G92" s="200"/>
      <c r="H92" s="200"/>
    </row>
    <row r="93" spans="6:8">
      <c r="F93" s="200"/>
      <c r="G93" s="200"/>
      <c r="H93" s="200"/>
    </row>
    <row r="94" spans="6:8">
      <c r="F94" s="200"/>
      <c r="G94" s="200"/>
      <c r="H94" s="200"/>
    </row>
    <row r="95" spans="6:8">
      <c r="F95" s="200"/>
      <c r="G95" s="200"/>
      <c r="H95" s="200"/>
    </row>
    <row r="96" spans="6:8">
      <c r="F96" s="200"/>
      <c r="G96" s="200"/>
      <c r="H96" s="200"/>
    </row>
    <row r="97" spans="6:8">
      <c r="F97" s="200"/>
      <c r="G97" s="200"/>
      <c r="H97" s="200"/>
    </row>
    <row r="98" spans="6:8">
      <c r="F98" s="200"/>
      <c r="G98" s="200"/>
      <c r="H98" s="200"/>
    </row>
    <row r="99" spans="6:8">
      <c r="F99" s="200"/>
      <c r="G99" s="200"/>
      <c r="H99" s="200"/>
    </row>
    <row r="100" spans="6:8">
      <c r="F100" s="200"/>
      <c r="G100" s="200"/>
      <c r="H100" s="200"/>
    </row>
    <row r="101" spans="6:8">
      <c r="F101" s="200"/>
      <c r="G101" s="200"/>
      <c r="H101" s="200"/>
    </row>
    <row r="102" spans="6:8">
      <c r="F102" s="200"/>
      <c r="G102" s="200"/>
      <c r="H102" s="200"/>
    </row>
    <row r="103" spans="6:8">
      <c r="F103" s="200"/>
      <c r="G103" s="200"/>
      <c r="H103" s="200"/>
    </row>
    <row r="104" spans="6:8">
      <c r="F104" s="200"/>
      <c r="G104" s="200"/>
      <c r="H104" s="200"/>
    </row>
    <row r="105" spans="6:8">
      <c r="F105" s="200"/>
      <c r="G105" s="200"/>
      <c r="H105" s="200"/>
    </row>
    <row r="106" spans="6:8">
      <c r="F106" s="200"/>
      <c r="G106" s="200"/>
      <c r="H106" s="200"/>
    </row>
    <row r="107" spans="6:8">
      <c r="F107" s="200"/>
      <c r="G107" s="200"/>
      <c r="H107" s="200"/>
    </row>
    <row r="108" spans="6:8">
      <c r="F108" s="200"/>
      <c r="G108" s="200"/>
      <c r="H108" s="200"/>
    </row>
    <row r="109" spans="6:8">
      <c r="F109" s="200"/>
      <c r="G109" s="200"/>
      <c r="H109" s="200"/>
    </row>
    <row r="110" spans="6:8">
      <c r="F110" s="200"/>
      <c r="G110" s="200"/>
      <c r="H110" s="200"/>
    </row>
    <row r="111" spans="6:8">
      <c r="F111" s="200"/>
      <c r="G111" s="200"/>
      <c r="H111" s="200"/>
    </row>
    <row r="112" spans="6:8">
      <c r="F112" s="200"/>
      <c r="G112" s="200"/>
      <c r="H112" s="200"/>
    </row>
    <row r="113" spans="6:8">
      <c r="F113" s="200"/>
      <c r="G113" s="200"/>
      <c r="H113" s="200"/>
    </row>
    <row r="114" spans="6:8">
      <c r="F114" s="200"/>
      <c r="G114" s="200"/>
      <c r="H114" s="200"/>
    </row>
    <row r="115" spans="6:8">
      <c r="F115" s="200"/>
      <c r="G115" s="200"/>
      <c r="H115" s="200"/>
    </row>
    <row r="116" spans="6:8">
      <c r="F116" s="200"/>
      <c r="G116" s="200"/>
      <c r="H116" s="200"/>
    </row>
    <row r="117" spans="6:8">
      <c r="F117" s="200"/>
      <c r="G117" s="200"/>
      <c r="H117" s="200"/>
    </row>
    <row r="118" spans="6:8">
      <c r="F118" s="200"/>
      <c r="G118" s="200"/>
      <c r="H118" s="200"/>
    </row>
    <row r="119" spans="6:8">
      <c r="F119" s="200"/>
      <c r="G119" s="200"/>
      <c r="H119" s="200"/>
    </row>
    <row r="120" spans="6:8">
      <c r="F120" s="200"/>
      <c r="G120" s="200"/>
      <c r="H120" s="200"/>
    </row>
    <row r="121" spans="6:8">
      <c r="F121" s="200"/>
      <c r="G121" s="200"/>
      <c r="H121" s="200"/>
    </row>
    <row r="122" spans="6:8">
      <c r="F122" s="200"/>
      <c r="G122" s="200"/>
      <c r="H122" s="200"/>
    </row>
    <row r="123" spans="6:8">
      <c r="F123" s="200"/>
      <c r="G123" s="200"/>
      <c r="H123" s="200"/>
    </row>
    <row r="124" spans="6:8">
      <c r="F124" s="200"/>
      <c r="G124" s="200"/>
      <c r="H124" s="200"/>
    </row>
    <row r="125" spans="6:8">
      <c r="F125" s="200"/>
      <c r="G125" s="200"/>
      <c r="H125" s="200"/>
    </row>
    <row r="126" spans="6:8">
      <c r="F126" s="200"/>
      <c r="G126" s="200"/>
      <c r="H126" s="200"/>
    </row>
    <row r="127" spans="6:8">
      <c r="F127" s="191"/>
      <c r="G127" s="191"/>
      <c r="H127" s="191"/>
    </row>
    <row r="128" spans="6:8">
      <c r="F128" s="191"/>
      <c r="G128" s="191"/>
      <c r="H128" s="191"/>
    </row>
  </sheetData>
  <pageMargins left="0.39370078740157499" right="0.196850393700787" top="0.74803149606299202" bottom="0.74803149606299202" header="0.31496062992126" footer="0.31496062992126"/>
  <pageSetup paperSize="9" scale="8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127"/>
  <sheetViews>
    <sheetView workbookViewId="0"/>
  </sheetViews>
  <sheetFormatPr defaultColWidth="9" defaultRowHeight="15"/>
  <cols>
    <col min="1" max="1" width="4" customWidth="1"/>
    <col min="2" max="2" width="6" customWidth="1"/>
    <col min="3" max="3" width="40.42578125" customWidth="1"/>
    <col min="4" max="4" width="6.5703125" customWidth="1"/>
    <col min="5" max="5" width="13.7109375" hidden="1" customWidth="1"/>
    <col min="6" max="6" width="36.5703125" customWidth="1"/>
    <col min="7" max="7" width="33.42578125" customWidth="1"/>
    <col min="8" max="8" width="6.5703125" customWidth="1"/>
    <col min="9" max="9" width="10.85546875" customWidth="1"/>
    <col min="12" max="12" width="3.42578125" customWidth="1"/>
  </cols>
  <sheetData>
    <row r="2" spans="1:12" ht="33" customHeight="1">
      <c r="B2" s="161" t="s">
        <v>1</v>
      </c>
      <c r="C2" s="162" t="s">
        <v>2</v>
      </c>
      <c r="D2" s="162" t="s">
        <v>3</v>
      </c>
      <c r="E2" s="163" t="s">
        <v>532</v>
      </c>
      <c r="F2" s="162" t="s">
        <v>4</v>
      </c>
      <c r="G2" s="162" t="s">
        <v>5</v>
      </c>
      <c r="H2" s="162" t="s">
        <v>6</v>
      </c>
      <c r="I2" s="162" t="s">
        <v>7</v>
      </c>
      <c r="J2" s="174" t="s">
        <v>533</v>
      </c>
      <c r="K2" s="174" t="s">
        <v>534</v>
      </c>
    </row>
    <row r="3" spans="1:12" ht="15.75">
      <c r="A3">
        <v>122</v>
      </c>
      <c r="B3" s="164">
        <v>1</v>
      </c>
      <c r="C3" s="165"/>
      <c r="D3" s="166"/>
      <c r="E3" s="166"/>
      <c r="F3" s="167"/>
      <c r="G3" s="167"/>
      <c r="H3" s="168" t="s">
        <v>37</v>
      </c>
      <c r="I3" s="765" t="s">
        <v>549</v>
      </c>
      <c r="J3" s="175" t="s">
        <v>675</v>
      </c>
      <c r="K3" s="175" t="s">
        <v>621</v>
      </c>
      <c r="L3" t="s">
        <v>668</v>
      </c>
    </row>
    <row r="4" spans="1:12" ht="15.75">
      <c r="A4">
        <v>123</v>
      </c>
      <c r="B4" s="169">
        <v>1</v>
      </c>
      <c r="C4" s="170"/>
      <c r="D4" s="168"/>
      <c r="E4" s="168"/>
      <c r="F4" s="167"/>
      <c r="G4" s="167"/>
      <c r="H4" s="168" t="s">
        <v>37</v>
      </c>
      <c r="I4" s="765" t="s">
        <v>553</v>
      </c>
      <c r="J4" s="175" t="s">
        <v>675</v>
      </c>
      <c r="K4" s="175" t="s">
        <v>621</v>
      </c>
    </row>
    <row r="5" spans="1:12" s="160" customFormat="1" ht="15.75">
      <c r="A5">
        <v>124</v>
      </c>
      <c r="B5" s="169">
        <v>1</v>
      </c>
      <c r="C5" s="171"/>
      <c r="D5" s="168"/>
      <c r="E5" s="168"/>
      <c r="F5" s="167"/>
      <c r="G5" s="167"/>
      <c r="H5" s="168" t="s">
        <v>37</v>
      </c>
      <c r="I5" s="765" t="s">
        <v>555</v>
      </c>
      <c r="J5" s="175" t="s">
        <v>675</v>
      </c>
      <c r="K5" s="175" t="s">
        <v>621</v>
      </c>
    </row>
    <row r="6" spans="1:12" ht="15.75">
      <c r="A6">
        <v>125</v>
      </c>
      <c r="B6" s="169">
        <v>1</v>
      </c>
      <c r="C6" s="170"/>
      <c r="D6" s="168"/>
      <c r="E6" s="168"/>
      <c r="F6" s="167"/>
      <c r="G6" s="167"/>
      <c r="H6" s="168" t="s">
        <v>43</v>
      </c>
      <c r="I6" s="765" t="s">
        <v>556</v>
      </c>
      <c r="J6" s="175" t="s">
        <v>675</v>
      </c>
      <c r="K6" s="175" t="s">
        <v>621</v>
      </c>
    </row>
    <row r="7" spans="1:12" ht="15.75">
      <c r="A7">
        <v>126</v>
      </c>
      <c r="B7" s="169">
        <v>1</v>
      </c>
      <c r="C7" s="170"/>
      <c r="D7" s="168"/>
      <c r="E7" s="168"/>
      <c r="F7" s="167"/>
      <c r="G7" s="167"/>
      <c r="H7" s="168" t="s">
        <v>43</v>
      </c>
      <c r="I7" s="168" t="s">
        <v>558</v>
      </c>
      <c r="J7" s="175" t="s">
        <v>675</v>
      </c>
      <c r="K7" s="175" t="s">
        <v>621</v>
      </c>
    </row>
    <row r="8" spans="1:12" ht="21" customHeight="1">
      <c r="A8" s="172"/>
      <c r="B8" s="172"/>
      <c r="C8" s="172"/>
      <c r="D8" s="172"/>
      <c r="E8" s="172"/>
      <c r="F8" s="172"/>
      <c r="G8" s="172"/>
      <c r="H8" s="172"/>
      <c r="I8" s="172"/>
      <c r="J8" s="176"/>
      <c r="K8" s="176"/>
    </row>
    <row r="11" spans="1:12" s="160" customFormat="1">
      <c r="A11"/>
      <c r="B11"/>
      <c r="C11"/>
      <c r="D11"/>
      <c r="E11"/>
      <c r="F11"/>
      <c r="G11"/>
      <c r="H11"/>
      <c r="I11"/>
      <c r="J11"/>
      <c r="K11"/>
      <c r="L11"/>
    </row>
    <row r="16" spans="1:12">
      <c r="F16" s="173"/>
      <c r="G16" s="173"/>
    </row>
    <row r="17" spans="6:7">
      <c r="F17" s="173"/>
      <c r="G17" s="173"/>
    </row>
    <row r="18" spans="6:7">
      <c r="F18" s="173"/>
      <c r="G18" s="173"/>
    </row>
    <row r="19" spans="6:7">
      <c r="F19" s="173"/>
      <c r="G19" s="173"/>
    </row>
    <row r="20" spans="6:7">
      <c r="F20" s="173"/>
      <c r="G20" s="173"/>
    </row>
    <row r="21" spans="6:7">
      <c r="F21" s="173"/>
      <c r="G21" s="173"/>
    </row>
    <row r="22" spans="6:7">
      <c r="F22" s="173"/>
      <c r="G22" s="173"/>
    </row>
    <row r="23" spans="6:7">
      <c r="F23" s="173"/>
      <c r="G23" s="173"/>
    </row>
    <row r="24" spans="6:7">
      <c r="F24" s="173"/>
      <c r="G24" s="173"/>
    </row>
    <row r="25" spans="6:7">
      <c r="F25" s="173"/>
      <c r="G25" s="173"/>
    </row>
    <row r="26" spans="6:7">
      <c r="F26" s="173"/>
      <c r="G26" s="173"/>
    </row>
    <row r="27" spans="6:7">
      <c r="F27" s="173"/>
      <c r="G27" s="173"/>
    </row>
    <row r="28" spans="6:7">
      <c r="F28" s="173"/>
      <c r="G28" s="173"/>
    </row>
    <row r="29" spans="6:7">
      <c r="F29" s="173"/>
      <c r="G29" s="173"/>
    </row>
    <row r="30" spans="6:7">
      <c r="F30" s="173"/>
      <c r="G30" s="173"/>
    </row>
    <row r="31" spans="6:7">
      <c r="F31" s="173"/>
      <c r="G31" s="173"/>
    </row>
    <row r="32" spans="6:7">
      <c r="F32" s="173"/>
      <c r="G32" s="173"/>
    </row>
    <row r="33" spans="6:7">
      <c r="F33" s="173"/>
      <c r="G33" s="173"/>
    </row>
    <row r="34" spans="6:7">
      <c r="F34" s="173"/>
      <c r="G34" s="173"/>
    </row>
    <row r="35" spans="6:7">
      <c r="F35" s="173"/>
      <c r="G35" s="173"/>
    </row>
    <row r="36" spans="6:7">
      <c r="F36" s="173"/>
      <c r="G36" s="173"/>
    </row>
    <row r="37" spans="6:7">
      <c r="F37" s="173"/>
      <c r="G37" s="173"/>
    </row>
    <row r="38" spans="6:7">
      <c r="F38" s="173"/>
      <c r="G38" s="173"/>
    </row>
    <row r="39" spans="6:7">
      <c r="F39" s="173"/>
      <c r="G39" s="173"/>
    </row>
    <row r="40" spans="6:7">
      <c r="F40" s="173"/>
      <c r="G40" s="173"/>
    </row>
    <row r="41" spans="6:7">
      <c r="F41" s="173"/>
      <c r="G41" s="173"/>
    </row>
    <row r="42" spans="6:7">
      <c r="F42" s="173"/>
      <c r="G42" s="173"/>
    </row>
    <row r="43" spans="6:7">
      <c r="F43" s="173"/>
      <c r="G43" s="173"/>
    </row>
    <row r="44" spans="6:7">
      <c r="F44" s="173"/>
      <c r="G44" s="173"/>
    </row>
    <row r="45" spans="6:7">
      <c r="F45" s="173"/>
      <c r="G45" s="173"/>
    </row>
    <row r="46" spans="6:7">
      <c r="F46" s="173"/>
      <c r="G46" s="173"/>
    </row>
    <row r="47" spans="6:7">
      <c r="F47" s="173"/>
      <c r="G47" s="173"/>
    </row>
    <row r="48" spans="6:7">
      <c r="F48" s="173"/>
      <c r="G48" s="173"/>
    </row>
    <row r="49" spans="6:7">
      <c r="F49" s="173"/>
      <c r="G49" s="173"/>
    </row>
    <row r="50" spans="6:7">
      <c r="F50" s="173"/>
      <c r="G50" s="173"/>
    </row>
    <row r="51" spans="6:7">
      <c r="F51" s="173"/>
      <c r="G51" s="173"/>
    </row>
    <row r="52" spans="6:7">
      <c r="F52" s="173"/>
      <c r="G52" s="173"/>
    </row>
    <row r="53" spans="6:7">
      <c r="F53" s="173"/>
      <c r="G53" s="173"/>
    </row>
    <row r="54" spans="6:7">
      <c r="F54" s="173"/>
      <c r="G54" s="173"/>
    </row>
    <row r="55" spans="6:7">
      <c r="F55" s="173"/>
      <c r="G55" s="173"/>
    </row>
    <row r="56" spans="6:7">
      <c r="F56" s="173"/>
      <c r="G56" s="173"/>
    </row>
    <row r="57" spans="6:7">
      <c r="F57" s="173"/>
      <c r="G57" s="173"/>
    </row>
    <row r="58" spans="6:7">
      <c r="F58" s="173"/>
      <c r="G58" s="173"/>
    </row>
    <row r="59" spans="6:7">
      <c r="F59" s="173"/>
      <c r="G59" s="173"/>
    </row>
    <row r="60" spans="6:7">
      <c r="F60" s="173"/>
      <c r="G60" s="173"/>
    </row>
    <row r="61" spans="6:7">
      <c r="F61" s="173"/>
      <c r="G61" s="173"/>
    </row>
    <row r="62" spans="6:7">
      <c r="F62" s="173"/>
      <c r="G62" s="173"/>
    </row>
    <row r="63" spans="6:7">
      <c r="F63" s="173"/>
      <c r="G63" s="173"/>
    </row>
    <row r="64" spans="6:7">
      <c r="F64" s="173"/>
      <c r="G64" s="173"/>
    </row>
    <row r="65" spans="6:7">
      <c r="F65" s="173"/>
      <c r="G65" s="173"/>
    </row>
    <row r="66" spans="6:7">
      <c r="F66" s="173"/>
      <c r="G66" s="173"/>
    </row>
    <row r="67" spans="6:7">
      <c r="F67" s="173"/>
      <c r="G67" s="173"/>
    </row>
    <row r="68" spans="6:7">
      <c r="F68" s="173"/>
      <c r="G68" s="173"/>
    </row>
    <row r="69" spans="6:7">
      <c r="F69" s="173"/>
      <c r="G69" s="173"/>
    </row>
    <row r="70" spans="6:7">
      <c r="F70" s="173"/>
      <c r="G70" s="173"/>
    </row>
    <row r="71" spans="6:7">
      <c r="F71" s="173"/>
      <c r="G71" s="173"/>
    </row>
    <row r="72" spans="6:7">
      <c r="F72" s="173"/>
      <c r="G72" s="173"/>
    </row>
    <row r="73" spans="6:7">
      <c r="F73" s="173"/>
      <c r="G73" s="173"/>
    </row>
    <row r="74" spans="6:7">
      <c r="F74" s="173"/>
      <c r="G74" s="173"/>
    </row>
    <row r="75" spans="6:7">
      <c r="F75" s="173"/>
      <c r="G75" s="173"/>
    </row>
    <row r="76" spans="6:7">
      <c r="F76" s="173"/>
      <c r="G76" s="173"/>
    </row>
    <row r="77" spans="6:7">
      <c r="F77" s="173"/>
      <c r="G77" s="173"/>
    </row>
    <row r="78" spans="6:7">
      <c r="F78" s="173"/>
      <c r="G78" s="173"/>
    </row>
    <row r="79" spans="6:7">
      <c r="F79" s="173"/>
      <c r="G79" s="173"/>
    </row>
    <row r="80" spans="6:7">
      <c r="F80" s="173"/>
      <c r="G80" s="173"/>
    </row>
    <row r="81" spans="6:7">
      <c r="F81" s="173"/>
      <c r="G81" s="173"/>
    </row>
    <row r="82" spans="6:7">
      <c r="F82" s="173"/>
      <c r="G82" s="173"/>
    </row>
    <row r="83" spans="6:7">
      <c r="F83" s="173"/>
      <c r="G83" s="173"/>
    </row>
    <row r="84" spans="6:7">
      <c r="F84" s="173"/>
      <c r="G84" s="173"/>
    </row>
    <row r="85" spans="6:7">
      <c r="F85" s="173"/>
      <c r="G85" s="173"/>
    </row>
    <row r="86" spans="6:7">
      <c r="F86" s="173"/>
      <c r="G86" s="173"/>
    </row>
    <row r="87" spans="6:7">
      <c r="F87" s="173"/>
      <c r="G87" s="173"/>
    </row>
    <row r="88" spans="6:7">
      <c r="F88" s="173"/>
      <c r="G88" s="173"/>
    </row>
    <row r="89" spans="6:7">
      <c r="F89" s="173"/>
      <c r="G89" s="173"/>
    </row>
    <row r="90" spans="6:7">
      <c r="F90" s="173"/>
      <c r="G90" s="173"/>
    </row>
    <row r="91" spans="6:7">
      <c r="F91" s="173"/>
      <c r="G91" s="173"/>
    </row>
    <row r="92" spans="6:7">
      <c r="F92" s="173"/>
      <c r="G92" s="173"/>
    </row>
    <row r="93" spans="6:7">
      <c r="F93" s="173"/>
      <c r="G93" s="173"/>
    </row>
    <row r="94" spans="6:7">
      <c r="F94" s="173"/>
      <c r="G94" s="173"/>
    </row>
    <row r="95" spans="6:7">
      <c r="F95" s="173"/>
      <c r="G95" s="173"/>
    </row>
    <row r="96" spans="6:7">
      <c r="F96" s="173"/>
      <c r="G96" s="173"/>
    </row>
    <row r="97" spans="6:7">
      <c r="F97" s="173"/>
      <c r="G97" s="173"/>
    </row>
    <row r="98" spans="6:7">
      <c r="F98" s="173"/>
      <c r="G98" s="173"/>
    </row>
    <row r="99" spans="6:7">
      <c r="F99" s="173"/>
      <c r="G99" s="173"/>
    </row>
    <row r="100" spans="6:7">
      <c r="F100" s="173"/>
      <c r="G100" s="173"/>
    </row>
    <row r="101" spans="6:7">
      <c r="F101" s="173"/>
      <c r="G101" s="173"/>
    </row>
    <row r="102" spans="6:7">
      <c r="F102" s="173"/>
      <c r="G102" s="173"/>
    </row>
    <row r="103" spans="6:7">
      <c r="F103" s="173"/>
      <c r="G103" s="173"/>
    </row>
    <row r="104" spans="6:7">
      <c r="F104" s="173"/>
      <c r="G104" s="173"/>
    </row>
    <row r="105" spans="6:7">
      <c r="F105" s="173"/>
      <c r="G105" s="173"/>
    </row>
    <row r="106" spans="6:7">
      <c r="F106" s="173"/>
      <c r="G106" s="173"/>
    </row>
    <row r="107" spans="6:7">
      <c r="F107" s="173"/>
      <c r="G107" s="173"/>
    </row>
    <row r="108" spans="6:7">
      <c r="F108" s="173"/>
      <c r="G108" s="173"/>
    </row>
    <row r="109" spans="6:7">
      <c r="F109" s="173"/>
      <c r="G109" s="173"/>
    </row>
    <row r="110" spans="6:7">
      <c r="F110" s="173"/>
      <c r="G110" s="173"/>
    </row>
    <row r="111" spans="6:7">
      <c r="F111" s="173"/>
      <c r="G111" s="173"/>
    </row>
    <row r="112" spans="6:7">
      <c r="F112" s="173"/>
      <c r="G112" s="173"/>
    </row>
    <row r="113" spans="6:7">
      <c r="F113" s="173"/>
      <c r="G113" s="173"/>
    </row>
    <row r="114" spans="6:7">
      <c r="F114" s="173"/>
      <c r="G114" s="173"/>
    </row>
    <row r="115" spans="6:7">
      <c r="F115" s="173"/>
      <c r="G115" s="173"/>
    </row>
    <row r="116" spans="6:7">
      <c r="F116" s="173"/>
      <c r="G116" s="173"/>
    </row>
    <row r="117" spans="6:7">
      <c r="F117" s="173"/>
      <c r="G117" s="173"/>
    </row>
    <row r="118" spans="6:7">
      <c r="F118" s="173"/>
      <c r="G118" s="173"/>
    </row>
    <row r="119" spans="6:7">
      <c r="F119" s="173"/>
      <c r="G119" s="173"/>
    </row>
    <row r="120" spans="6:7">
      <c r="F120" s="173"/>
      <c r="G120" s="173"/>
    </row>
    <row r="121" spans="6:7">
      <c r="F121" s="173"/>
      <c r="G121" s="173"/>
    </row>
    <row r="122" spans="6:7">
      <c r="F122" s="173"/>
      <c r="G122" s="173"/>
    </row>
    <row r="123" spans="6:7">
      <c r="F123" s="173"/>
      <c r="G123" s="173"/>
    </row>
    <row r="124" spans="6:7">
      <c r="F124" s="173"/>
      <c r="G124" s="173"/>
    </row>
    <row r="125" spans="6:7">
      <c r="F125" s="173"/>
      <c r="G125" s="173"/>
    </row>
    <row r="126" spans="6:7">
      <c r="F126" s="177"/>
      <c r="G126" s="177"/>
    </row>
    <row r="127" spans="6:7">
      <c r="F127" s="177"/>
      <c r="G127" s="17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G84"/>
  <sheetViews>
    <sheetView workbookViewId="0"/>
  </sheetViews>
  <sheetFormatPr defaultColWidth="9" defaultRowHeight="15"/>
  <cols>
    <col min="1" max="1" width="7.7109375" customWidth="1"/>
    <col min="2" max="2" width="10.28515625" customWidth="1"/>
    <col min="3" max="3" width="27.28515625" customWidth="1"/>
    <col min="4" max="4" width="7.140625" customWidth="1"/>
    <col min="5" max="5" width="31.7109375" customWidth="1"/>
    <col min="6" max="6" width="10.85546875" customWidth="1"/>
  </cols>
  <sheetData>
    <row r="1" spans="1:7" ht="15.75">
      <c r="A1" s="111"/>
      <c r="B1" s="112"/>
      <c r="C1" s="787" t="s">
        <v>676</v>
      </c>
      <c r="D1" s="787"/>
      <c r="E1" s="787"/>
      <c r="F1" s="787"/>
      <c r="G1" s="787"/>
    </row>
    <row r="2" spans="1:7" ht="18">
      <c r="A2" s="113"/>
      <c r="B2" s="114"/>
      <c r="C2" s="788" t="s">
        <v>677</v>
      </c>
      <c r="D2" s="788"/>
      <c r="E2" s="788"/>
      <c r="F2" s="788"/>
      <c r="G2" s="788"/>
    </row>
    <row r="3" spans="1:7" ht="27.75">
      <c r="A3" s="115"/>
      <c r="B3" s="116"/>
      <c r="C3" s="789" t="s">
        <v>678</v>
      </c>
      <c r="D3" s="789"/>
      <c r="E3" s="789"/>
      <c r="F3" s="789"/>
      <c r="G3" s="789"/>
    </row>
    <row r="4" spans="1:7">
      <c r="A4" s="117"/>
      <c r="B4" s="118"/>
      <c r="C4" s="790" t="s">
        <v>679</v>
      </c>
      <c r="D4" s="790"/>
      <c r="E4" s="790"/>
      <c r="F4" s="790"/>
      <c r="G4" s="790"/>
    </row>
    <row r="5" spans="1:7" ht="15.75">
      <c r="A5" s="117"/>
      <c r="B5" s="118"/>
      <c r="C5" s="790" t="s">
        <v>680</v>
      </c>
      <c r="D5" s="790"/>
      <c r="E5" s="790"/>
      <c r="F5" s="790"/>
      <c r="G5" s="790"/>
    </row>
    <row r="6" spans="1:7" ht="18.75">
      <c r="A6" s="119"/>
      <c r="B6" s="119"/>
      <c r="C6" s="119"/>
      <c r="D6" s="119"/>
      <c r="E6" s="119"/>
      <c r="F6" s="119"/>
      <c r="G6" s="119"/>
    </row>
    <row r="7" spans="1:7" ht="18">
      <c r="A7" s="791" t="s">
        <v>681</v>
      </c>
      <c r="B7" s="791"/>
      <c r="C7" s="791"/>
      <c r="D7" s="791"/>
      <c r="E7" s="791"/>
      <c r="F7" s="791"/>
      <c r="G7" s="791"/>
    </row>
    <row r="8" spans="1:7" ht="16.5">
      <c r="A8" s="120"/>
      <c r="B8" s="121"/>
      <c r="C8" s="122"/>
      <c r="D8" s="122"/>
      <c r="E8" s="123"/>
      <c r="F8" s="121"/>
      <c r="G8" s="121"/>
    </row>
    <row r="9" spans="1:7" ht="16.5">
      <c r="A9" s="138" t="s">
        <v>682</v>
      </c>
      <c r="B9" s="121"/>
      <c r="C9" s="122"/>
      <c r="D9" s="122"/>
      <c r="F9" s="138" t="s">
        <v>683</v>
      </c>
      <c r="G9" s="121"/>
    </row>
    <row r="10" spans="1:7" ht="21" customHeight="1">
      <c r="A10" s="127" t="s">
        <v>6</v>
      </c>
      <c r="B10" s="127" t="s">
        <v>684</v>
      </c>
      <c r="C10" s="127" t="s">
        <v>685</v>
      </c>
      <c r="D10" s="127" t="s">
        <v>3</v>
      </c>
      <c r="E10" s="127" t="s">
        <v>338</v>
      </c>
      <c r="F10" s="127" t="s">
        <v>686</v>
      </c>
      <c r="G10" s="127" t="s">
        <v>534</v>
      </c>
    </row>
    <row r="11" spans="1:7" ht="15" customHeight="1">
      <c r="A11" s="792" t="s">
        <v>687</v>
      </c>
      <c r="B11" s="796" t="str">
        <f>MPIS2!I3</f>
        <v>12.45-14.45</v>
      </c>
      <c r="C11" s="800" t="str">
        <f>MPIS2!C3</f>
        <v>Supervisi Pendidikan</v>
      </c>
      <c r="D11" s="800">
        <f>MPIS2!D3</f>
        <v>2</v>
      </c>
      <c r="E11" s="128" t="str">
        <f>MPIS2!F3</f>
        <v>Prof. Dr. H. Moh. Khusnuridlo, M.Pd.</v>
      </c>
      <c r="F11" s="800" t="str">
        <f>MPIS2!E3</f>
        <v xml:space="preserve">S21701U003 </v>
      </c>
      <c r="G11" s="805" t="s">
        <v>688</v>
      </c>
    </row>
    <row r="12" spans="1:7" ht="15" customHeight="1">
      <c r="A12" s="793"/>
      <c r="B12" s="797"/>
      <c r="C12" s="797"/>
      <c r="D12" s="797"/>
      <c r="E12" s="128" t="str">
        <f>MPIS2!G3</f>
        <v>Dr. Hj. St. Rodliyah, M.Pd.</v>
      </c>
      <c r="F12" s="797"/>
      <c r="G12" s="806"/>
    </row>
    <row r="13" spans="1:7" ht="15" customHeight="1">
      <c r="A13" s="793"/>
      <c r="B13" s="796" t="str">
        <f>MPIS2!I4</f>
        <v>15.15-17.15</v>
      </c>
      <c r="C13" s="800" t="str">
        <f>MPIS2!C4</f>
        <v>Manajemen Institusi pendidikan Islam</v>
      </c>
      <c r="D13" s="800">
        <f>MPIS2!D4</f>
        <v>3</v>
      </c>
      <c r="E13" s="128" t="str">
        <f>MPIS2!F4</f>
        <v>Dr. H. Suhadi Winoto, M.Pd.</v>
      </c>
      <c r="F13" s="800" t="str">
        <f>MPIS2!E4</f>
        <v>S21701U001</v>
      </c>
      <c r="G13" s="806"/>
    </row>
    <row r="14" spans="1:7" ht="15" customHeight="1">
      <c r="A14" s="794"/>
      <c r="B14" s="797"/>
      <c r="C14" s="797"/>
      <c r="D14" s="797"/>
      <c r="E14" s="128" t="str">
        <f>MPIS2!G4</f>
        <v>Dr. H. Sofyan Tsauri, M.M.</v>
      </c>
      <c r="F14" s="797"/>
      <c r="G14" s="806"/>
    </row>
    <row r="15" spans="1:7" ht="15" customHeight="1">
      <c r="A15" s="792" t="s">
        <v>689</v>
      </c>
      <c r="B15" s="796" t="str">
        <f>MPIS2!I5</f>
        <v>12.45-14.45</v>
      </c>
      <c r="C15" s="800" t="str">
        <f>MPIS2!C5</f>
        <v>Studi Al Qur'an dan Hadist</v>
      </c>
      <c r="D15" s="800">
        <f>MPIS2!D5</f>
        <v>2</v>
      </c>
      <c r="E15" s="128" t="str">
        <f>MPIS2!F5</f>
        <v>Dr. H. Sutrisno RS., M.H.I.</v>
      </c>
      <c r="F15" s="800" t="str">
        <f>MPIS2!E5</f>
        <v>INS217D001</v>
      </c>
      <c r="G15" s="806"/>
    </row>
    <row r="16" spans="1:7" ht="15" customHeight="1">
      <c r="A16" s="793"/>
      <c r="B16" s="797"/>
      <c r="C16" s="797"/>
      <c r="D16" s="797"/>
      <c r="E16" s="128" t="str">
        <f>MPIS2!G5</f>
        <v>Dr. H. Rafid Abbas, MA.</v>
      </c>
      <c r="F16" s="797"/>
      <c r="G16" s="806"/>
    </row>
    <row r="17" spans="1:7" ht="15" customHeight="1">
      <c r="A17" s="793"/>
      <c r="B17" s="796" t="str">
        <f>MPIS2!I6</f>
        <v>15.15-17.15</v>
      </c>
      <c r="C17" s="800" t="str">
        <f>MPIS2!C6</f>
        <v>Filsafat Ilmu</v>
      </c>
      <c r="D17" s="800">
        <f>MPIS2!D6</f>
        <v>3</v>
      </c>
      <c r="E17" s="128" t="str">
        <f>MPIS2!F6</f>
        <v>H. Moch. Imam Machfudi, S.S., M.Pd. Ph.D.</v>
      </c>
      <c r="F17" s="800" t="str">
        <f>MPIS2!E6</f>
        <v>INS217D003</v>
      </c>
      <c r="G17" s="806"/>
    </row>
    <row r="18" spans="1:7" ht="15" customHeight="1">
      <c r="A18" s="794"/>
      <c r="B18" s="797"/>
      <c r="C18" s="797"/>
      <c r="D18" s="797"/>
      <c r="E18" s="128" t="str">
        <f>MPIS2!G6</f>
        <v>Dr. Win Usuluddin, M.Hum.</v>
      </c>
      <c r="F18" s="797"/>
      <c r="G18" s="806"/>
    </row>
    <row r="19" spans="1:7" ht="15" customHeight="1">
      <c r="A19" s="792" t="s">
        <v>690</v>
      </c>
      <c r="B19" s="796" t="str">
        <f>MPIS2!I7</f>
        <v>12.45-14.45</v>
      </c>
      <c r="C19" s="800" t="str">
        <f>MPIS2!C7</f>
        <v>Sistem Informasi Manajemen Pendidikan</v>
      </c>
      <c r="D19" s="800">
        <f>MPIS2!D7</f>
        <v>3</v>
      </c>
      <c r="E19" s="128" t="str">
        <f>MPIS2!G7</f>
        <v>Dr. Zainal Abidin, S.Pd.I, M.S.I.</v>
      </c>
      <c r="F19" s="800" t="str">
        <f>MPIS2!E7</f>
        <v>S21701U002</v>
      </c>
      <c r="G19" s="806"/>
    </row>
    <row r="20" spans="1:7" ht="15" customHeight="1">
      <c r="A20" s="793"/>
      <c r="B20" s="797"/>
      <c r="C20" s="797"/>
      <c r="D20" s="797"/>
      <c r="E20" s="128" t="str">
        <f>MPIS2!F7</f>
        <v>Dr. Khotibul Umam, MA.</v>
      </c>
      <c r="F20" s="797"/>
      <c r="G20" s="806"/>
    </row>
    <row r="21" spans="1:7" ht="15" customHeight="1">
      <c r="A21" s="793"/>
      <c r="B21" s="798"/>
      <c r="C21" s="798"/>
      <c r="D21" s="130"/>
      <c r="E21" s="152"/>
      <c r="F21" s="135"/>
      <c r="G21" s="806"/>
    </row>
    <row r="22" spans="1:7" ht="15" customHeight="1">
      <c r="A22" s="794"/>
      <c r="B22" s="799"/>
      <c r="C22" s="799"/>
      <c r="D22" s="153"/>
      <c r="E22" s="154"/>
      <c r="F22" s="135"/>
      <c r="G22" s="807"/>
    </row>
    <row r="23" spans="1:7" ht="15" customHeight="1">
      <c r="A23" s="131"/>
      <c r="B23" s="132"/>
      <c r="C23" s="132"/>
      <c r="D23" s="133"/>
      <c r="E23" s="134"/>
      <c r="F23" s="132"/>
      <c r="G23" s="157"/>
    </row>
    <row r="24" spans="1:7" ht="15" customHeight="1">
      <c r="A24" s="131"/>
      <c r="B24" s="132"/>
      <c r="C24" s="133"/>
      <c r="D24" s="133"/>
      <c r="E24" s="134"/>
      <c r="F24" s="132"/>
      <c r="G24" s="133"/>
    </row>
    <row r="25" spans="1:7" ht="16.5">
      <c r="A25" s="138" t="s">
        <v>682</v>
      </c>
      <c r="B25" s="121"/>
      <c r="C25" s="122"/>
      <c r="D25" s="122"/>
      <c r="F25" s="138" t="s">
        <v>691</v>
      </c>
      <c r="G25" s="121"/>
    </row>
    <row r="26" spans="1:7" ht="21" customHeight="1">
      <c r="A26" s="127" t="s">
        <v>6</v>
      </c>
      <c r="B26" s="127" t="s">
        <v>684</v>
      </c>
      <c r="C26" s="127" t="s">
        <v>685</v>
      </c>
      <c r="D26" s="127" t="s">
        <v>3</v>
      </c>
      <c r="E26" s="127" t="s">
        <v>338</v>
      </c>
      <c r="F26" s="127" t="s">
        <v>686</v>
      </c>
      <c r="G26" s="127" t="s">
        <v>534</v>
      </c>
    </row>
    <row r="27" spans="1:7" ht="15" customHeight="1">
      <c r="A27" s="792" t="s">
        <v>692</v>
      </c>
      <c r="B27" s="796" t="str">
        <f>MPIS2!I11</f>
        <v>18.00-20.00</v>
      </c>
      <c r="C27" s="800" t="str">
        <f>MPIS2!C11</f>
        <v>Filsafat Ilmu</v>
      </c>
      <c r="D27" s="800">
        <f>MPIS2!D11</f>
        <v>3</v>
      </c>
      <c r="E27" s="128" t="str">
        <f>MPIS2!F11</f>
        <v>H. Moch. Imam Machfudi, S.S., M.Pd. Ph.D.</v>
      </c>
      <c r="F27" s="800" t="str">
        <f>MPIS2!E11</f>
        <v>INS217D002</v>
      </c>
      <c r="G27" s="808" t="s">
        <v>693</v>
      </c>
    </row>
    <row r="28" spans="1:7" ht="15" customHeight="1">
      <c r="A28" s="793"/>
      <c r="B28" s="797"/>
      <c r="C28" s="797"/>
      <c r="D28" s="797"/>
      <c r="E28" s="128" t="str">
        <f>MPIS2!G11</f>
        <v>Dr. H. Matkur, S.Pd.I, M.SI.</v>
      </c>
      <c r="F28" s="797"/>
      <c r="G28" s="809"/>
    </row>
    <row r="29" spans="1:7" ht="15" customHeight="1">
      <c r="A29" s="793"/>
      <c r="B29" s="796" t="str">
        <f>MPIS2!I10</f>
        <v>15.30-17.30</v>
      </c>
      <c r="C29" s="800" t="str">
        <f>MPIS2!C10</f>
        <v>Manajemen Institusi pendidikan Islam</v>
      </c>
      <c r="D29" s="800">
        <f>MPIS2!D10</f>
        <v>4</v>
      </c>
      <c r="E29" s="128" t="str">
        <f>MPIS2!F10</f>
        <v>Prof. Dr. Hj. Titiek Rohanah Hidayati, M.Pd.</v>
      </c>
      <c r="F29" s="800" t="str">
        <f>MPIS2!E10</f>
        <v>INS217D004</v>
      </c>
      <c r="G29" s="809"/>
    </row>
    <row r="30" spans="1:7" ht="15" customHeight="1">
      <c r="A30" s="793"/>
      <c r="B30" s="797"/>
      <c r="C30" s="797"/>
      <c r="D30" s="797"/>
      <c r="E30" s="128" t="str">
        <f>MPIS2!G10</f>
        <v>Dr. Hj. Erma Fatmawati, M.Pd.I</v>
      </c>
      <c r="F30" s="797"/>
      <c r="G30" s="809"/>
    </row>
    <row r="31" spans="1:7" ht="15" customHeight="1">
      <c r="A31" s="793"/>
      <c r="B31" s="800" t="str">
        <f>MPIS2!I13</f>
        <v>09.30-11.30</v>
      </c>
      <c r="C31" s="800" t="str">
        <f>MPIS2!C13</f>
        <v>Sisten Informasi Pendidikan Islam</v>
      </c>
      <c r="D31" s="800">
        <f>MPIS2!D13</f>
        <v>3</v>
      </c>
      <c r="E31" s="128" t="str">
        <f>MPIS2!F13</f>
        <v>Dr. Khotibul Umam, MA.</v>
      </c>
      <c r="F31" s="800" t="str">
        <f>MPIS2!E13</f>
        <v xml:space="preserve">S21701U003 </v>
      </c>
      <c r="G31" s="809"/>
    </row>
    <row r="32" spans="1:7" ht="15" customHeight="1">
      <c r="A32" s="794"/>
      <c r="B32" s="797"/>
      <c r="C32" s="797"/>
      <c r="D32" s="797"/>
      <c r="E32" s="128" t="str">
        <f>MPIS2!G13</f>
        <v>Dr. Zainal Abidin, S.Pd.I, M.S.I.</v>
      </c>
      <c r="F32" s="797"/>
      <c r="G32" s="809"/>
    </row>
    <row r="33" spans="1:7" ht="15" customHeight="1">
      <c r="A33" s="792" t="s">
        <v>70</v>
      </c>
      <c r="B33" s="801" t="str">
        <f>MPIS2!I9</f>
        <v>13.15-15.15</v>
      </c>
      <c r="C33" s="800" t="str">
        <f>MPIS2!C9</f>
        <v>Supervisi Pendidikan</v>
      </c>
      <c r="D33" s="800">
        <f>MPIS2!D9</f>
        <v>3</v>
      </c>
      <c r="E33" s="128" t="str">
        <f>MPIS2!F9</f>
        <v>Dr. Hj. St. Rodliyah, M.Pd.</v>
      </c>
      <c r="F33" s="800" t="str">
        <f>MPIS2!E9</f>
        <v>S21701U002</v>
      </c>
      <c r="G33" s="809"/>
    </row>
    <row r="34" spans="1:7" ht="15" customHeight="1">
      <c r="A34" s="793"/>
      <c r="B34" s="802"/>
      <c r="C34" s="797"/>
      <c r="D34" s="797"/>
      <c r="E34" s="128" t="str">
        <f>MPIS2!G9</f>
        <v>Dr. H. Zainuddin Al Haj, Lc, M.Pd.I.</v>
      </c>
      <c r="F34" s="797"/>
      <c r="G34" s="809"/>
    </row>
    <row r="35" spans="1:7" ht="15" customHeight="1">
      <c r="A35" s="793"/>
      <c r="B35" s="796" t="str">
        <f>MPIS2!I12</f>
        <v>07.30-09.30</v>
      </c>
      <c r="C35" s="800" t="str">
        <f>MPIS2!C12</f>
        <v>Studi Al Qur'an dan Hadist</v>
      </c>
      <c r="D35" s="800">
        <f>MPIS2!D12</f>
        <v>3</v>
      </c>
      <c r="E35" s="128" t="str">
        <f>MPIS2!F12</f>
        <v>Dr. H. Aminullah, M.Ag.</v>
      </c>
      <c r="F35" s="800" t="str">
        <f>MPIS2!E12</f>
        <v>S21701U001</v>
      </c>
      <c r="G35" s="809"/>
    </row>
    <row r="36" spans="1:7" ht="15" customHeight="1">
      <c r="A36" s="794"/>
      <c r="B36" s="797"/>
      <c r="C36" s="797"/>
      <c r="D36" s="797"/>
      <c r="E36" s="128" t="str">
        <f>MPIS2!G12</f>
        <v>Dr. H. Faisol Nasar Bin Madi, MA.</v>
      </c>
      <c r="F36" s="797"/>
      <c r="G36" s="810"/>
    </row>
    <row r="37" spans="1:7" ht="15" customHeight="1">
      <c r="A37" s="131"/>
      <c r="B37" s="132"/>
      <c r="C37" s="132"/>
      <c r="D37" s="132"/>
      <c r="E37" s="158"/>
      <c r="F37" s="132"/>
      <c r="G37" s="159"/>
    </row>
    <row r="38" spans="1:7" ht="15" customHeight="1">
      <c r="A38" s="131"/>
      <c r="B38" s="132"/>
      <c r="C38" s="132"/>
      <c r="D38" s="132"/>
      <c r="E38" s="158"/>
      <c r="F38" s="132"/>
      <c r="G38" s="159"/>
    </row>
    <row r="39" spans="1:7" ht="16.5">
      <c r="A39" s="138" t="s">
        <v>694</v>
      </c>
      <c r="B39" s="121"/>
      <c r="C39" s="122"/>
      <c r="D39" s="122"/>
      <c r="F39" s="138" t="s">
        <v>695</v>
      </c>
      <c r="G39" s="121"/>
    </row>
    <row r="40" spans="1:7" ht="21" customHeight="1">
      <c r="A40" s="127" t="s">
        <v>6</v>
      </c>
      <c r="B40" s="127" t="s">
        <v>684</v>
      </c>
      <c r="C40" s="127" t="s">
        <v>685</v>
      </c>
      <c r="D40" s="127" t="s">
        <v>3</v>
      </c>
      <c r="E40" s="127" t="s">
        <v>338</v>
      </c>
      <c r="F40" s="127" t="s">
        <v>686</v>
      </c>
      <c r="G40" s="127" t="s">
        <v>534</v>
      </c>
    </row>
    <row r="41" spans="1:7" ht="15" customHeight="1">
      <c r="A41" s="792" t="s">
        <v>687</v>
      </c>
      <c r="B41" s="800" t="s">
        <v>696</v>
      </c>
      <c r="C41" s="800" t="e">
        <f>MPIS2!#REF!</f>
        <v>#REF!</v>
      </c>
      <c r="D41" s="800" t="e">
        <f>MPIS2!#REF!</f>
        <v>#REF!</v>
      </c>
      <c r="E41" s="128" t="e">
        <f>MPIS2!#REF!</f>
        <v>#REF!</v>
      </c>
      <c r="F41" s="800" t="e">
        <f>MPIS2!#REF!</f>
        <v>#REF!</v>
      </c>
      <c r="G41" s="808" t="s">
        <v>697</v>
      </c>
    </row>
    <row r="42" spans="1:7" ht="15" customHeight="1">
      <c r="A42" s="793"/>
      <c r="B42" s="797"/>
      <c r="C42" s="797"/>
      <c r="D42" s="797"/>
      <c r="E42" s="128" t="e">
        <f>MPIS2!#REF!</f>
        <v>#REF!</v>
      </c>
      <c r="F42" s="797"/>
      <c r="G42" s="809"/>
    </row>
    <row r="43" spans="1:7" ht="15" customHeight="1">
      <c r="A43" s="793"/>
      <c r="B43" s="800" t="s">
        <v>698</v>
      </c>
      <c r="C43" s="800" t="e">
        <f>MPIS2!#REF!</f>
        <v>#REF!</v>
      </c>
      <c r="D43" s="800" t="e">
        <f>MPIS2!#REF!</f>
        <v>#REF!</v>
      </c>
      <c r="E43" s="128" t="e">
        <f>MPIS2!#REF!</f>
        <v>#REF!</v>
      </c>
      <c r="F43" s="800" t="e">
        <f>MPIS2!#REF!</f>
        <v>#REF!</v>
      </c>
      <c r="G43" s="809"/>
    </row>
    <row r="44" spans="1:7" ht="15" customHeight="1">
      <c r="A44" s="794"/>
      <c r="B44" s="797"/>
      <c r="C44" s="797"/>
      <c r="D44" s="797"/>
      <c r="E44" s="128" t="e">
        <f>MPIS2!#REF!</f>
        <v>#REF!</v>
      </c>
      <c r="F44" s="797"/>
      <c r="G44" s="809"/>
    </row>
    <row r="45" spans="1:7" ht="15" customHeight="1">
      <c r="A45" s="792" t="s">
        <v>689</v>
      </c>
      <c r="B45" s="800" t="s">
        <v>696</v>
      </c>
      <c r="C45" s="800" t="e">
        <f>MPIS2!#REF!</f>
        <v>#REF!</v>
      </c>
      <c r="D45" s="800" t="e">
        <f>MPIS2!#REF!</f>
        <v>#REF!</v>
      </c>
      <c r="E45" s="128" t="e">
        <f>MPIS2!#REF!</f>
        <v>#REF!</v>
      </c>
      <c r="F45" s="800" t="e">
        <f>MPIS2!#REF!</f>
        <v>#REF!</v>
      </c>
      <c r="G45" s="809"/>
    </row>
    <row r="46" spans="1:7" ht="15" customHeight="1">
      <c r="A46" s="793"/>
      <c r="B46" s="797"/>
      <c r="C46" s="797"/>
      <c r="D46" s="797"/>
      <c r="E46" s="128" t="e">
        <f>MPIS2!#REF!</f>
        <v>#REF!</v>
      </c>
      <c r="F46" s="797"/>
      <c r="G46" s="809"/>
    </row>
    <row r="47" spans="1:7" ht="15" customHeight="1">
      <c r="A47" s="793"/>
      <c r="B47" s="800" t="s">
        <v>698</v>
      </c>
      <c r="C47" s="800" t="e">
        <f>MPIS2!#REF!</f>
        <v>#REF!</v>
      </c>
      <c r="D47" s="800" t="e">
        <f>MPIS2!#REF!</f>
        <v>#REF!</v>
      </c>
      <c r="E47" s="128" t="e">
        <f>MPIS2!#REF!</f>
        <v>#REF!</v>
      </c>
      <c r="F47" s="800" t="e">
        <f>MPIS2!#REF!</f>
        <v>#REF!</v>
      </c>
      <c r="G47" s="809"/>
    </row>
    <row r="48" spans="1:7" ht="15" customHeight="1">
      <c r="A48" s="794"/>
      <c r="B48" s="797"/>
      <c r="C48" s="797"/>
      <c r="D48" s="797"/>
      <c r="E48" s="128" t="e">
        <f>MPIS2!#REF!</f>
        <v>#REF!</v>
      </c>
      <c r="F48" s="797"/>
      <c r="G48" s="809"/>
    </row>
    <row r="49" spans="1:7" ht="15" customHeight="1">
      <c r="A49" s="795" t="s">
        <v>690</v>
      </c>
      <c r="B49" s="803" t="s">
        <v>696</v>
      </c>
      <c r="C49" s="803" t="e">
        <f>MPIS2!#REF!</f>
        <v>#REF!</v>
      </c>
      <c r="D49" s="803" t="e">
        <f>MPIS2!#REF!</f>
        <v>#REF!</v>
      </c>
      <c r="E49" s="128" t="e">
        <f>MPIS2!#REF!</f>
        <v>#REF!</v>
      </c>
      <c r="F49" s="803" t="e">
        <f>MPIS2!#REF!</f>
        <v>#REF!</v>
      </c>
      <c r="G49" s="809"/>
    </row>
    <row r="50" spans="1:7" ht="15" customHeight="1">
      <c r="A50" s="795"/>
      <c r="B50" s="803"/>
      <c r="C50" s="803"/>
      <c r="D50" s="803"/>
      <c r="E50" s="128" t="e">
        <f>MPIS2!#REF!</f>
        <v>#REF!</v>
      </c>
      <c r="F50" s="803"/>
      <c r="G50" s="809"/>
    </row>
    <row r="51" spans="1:7" ht="15" customHeight="1">
      <c r="A51" s="795"/>
      <c r="B51" s="804" t="s">
        <v>699</v>
      </c>
      <c r="C51" s="804"/>
      <c r="D51" s="135"/>
      <c r="E51" s="152"/>
      <c r="F51" s="135"/>
      <c r="G51" s="809"/>
    </row>
    <row r="52" spans="1:7" ht="15" customHeight="1">
      <c r="A52" s="795"/>
      <c r="B52" s="804"/>
      <c r="C52" s="804"/>
      <c r="D52" s="155"/>
      <c r="E52" s="154"/>
      <c r="F52" s="135"/>
      <c r="G52" s="810"/>
    </row>
    <row r="53" spans="1:7" ht="15" customHeight="1">
      <c r="A53" s="131"/>
      <c r="B53" s="132"/>
      <c r="C53" s="132"/>
      <c r="D53" s="133"/>
      <c r="E53" s="134"/>
      <c r="F53" s="132"/>
      <c r="G53" s="159"/>
    </row>
    <row r="54" spans="1:7" ht="15" customHeight="1">
      <c r="A54" s="131"/>
      <c r="B54" s="132"/>
      <c r="C54" s="132"/>
      <c r="D54" s="133"/>
      <c r="E54" s="134"/>
      <c r="F54" s="132"/>
      <c r="G54" s="159"/>
    </row>
    <row r="55" spans="1:7" ht="15" customHeight="1">
      <c r="A55" s="131"/>
      <c r="B55" s="132"/>
      <c r="C55" s="132"/>
      <c r="D55" s="133"/>
      <c r="E55" s="134"/>
      <c r="F55" s="132"/>
      <c r="G55" s="159"/>
    </row>
    <row r="56" spans="1:7" ht="15" customHeight="1">
      <c r="A56" s="131"/>
      <c r="B56" s="132"/>
      <c r="C56" s="132"/>
      <c r="D56" s="133"/>
      <c r="E56" s="134"/>
      <c r="F56" s="132"/>
      <c r="G56" s="159"/>
    </row>
    <row r="57" spans="1:7" ht="15" customHeight="1">
      <c r="A57" s="131"/>
      <c r="B57" s="132"/>
      <c r="C57" s="132"/>
      <c r="D57" s="133"/>
      <c r="E57" s="134"/>
      <c r="F57" s="132"/>
      <c r="G57" s="159"/>
    </row>
    <row r="58" spans="1:7" ht="15.75">
      <c r="A58" s="111"/>
      <c r="B58" s="112"/>
      <c r="C58" s="787" t="s">
        <v>676</v>
      </c>
      <c r="D58" s="787"/>
      <c r="E58" s="787"/>
      <c r="F58" s="787"/>
      <c r="G58" s="787"/>
    </row>
    <row r="59" spans="1:7" ht="18">
      <c r="A59" s="113"/>
      <c r="B59" s="114"/>
      <c r="C59" s="788" t="s">
        <v>677</v>
      </c>
      <c r="D59" s="788"/>
      <c r="E59" s="788"/>
      <c r="F59" s="788"/>
      <c r="G59" s="788"/>
    </row>
    <row r="60" spans="1:7" ht="27.75">
      <c r="A60" s="115"/>
      <c r="B60" s="116"/>
      <c r="C60" s="789" t="s">
        <v>678</v>
      </c>
      <c r="D60" s="789"/>
      <c r="E60" s="789"/>
      <c r="F60" s="789"/>
      <c r="G60" s="789"/>
    </row>
    <row r="61" spans="1:7">
      <c r="A61" s="117"/>
      <c r="B61" s="118"/>
      <c r="C61" s="790" t="s">
        <v>679</v>
      </c>
      <c r="D61" s="790"/>
      <c r="E61" s="790"/>
      <c r="F61" s="790"/>
      <c r="G61" s="790"/>
    </row>
    <row r="62" spans="1:7" ht="15.75">
      <c r="A62" s="117"/>
      <c r="B62" s="118"/>
      <c r="C62" s="790" t="s">
        <v>680</v>
      </c>
      <c r="D62" s="790"/>
      <c r="E62" s="790"/>
      <c r="F62" s="790"/>
      <c r="G62" s="790"/>
    </row>
    <row r="63" spans="1:7" ht="18.75">
      <c r="A63" s="119"/>
      <c r="B63" s="119"/>
      <c r="C63" s="119"/>
      <c r="D63" s="119"/>
      <c r="E63" s="119"/>
      <c r="F63" s="119"/>
      <c r="G63" s="119"/>
    </row>
    <row r="64" spans="1:7" ht="15" customHeight="1">
      <c r="A64" s="131"/>
      <c r="B64" s="132"/>
      <c r="C64" s="132"/>
      <c r="D64" s="133"/>
      <c r="E64" s="134"/>
      <c r="F64" s="132"/>
      <c r="G64" s="159"/>
    </row>
    <row r="65" spans="1:7" ht="16.5">
      <c r="A65" s="138" t="s">
        <v>694</v>
      </c>
      <c r="B65" s="121"/>
      <c r="C65" s="122"/>
      <c r="D65" s="122"/>
      <c r="F65" s="138" t="s">
        <v>700</v>
      </c>
      <c r="G65" s="121"/>
    </row>
    <row r="66" spans="1:7" ht="21" customHeight="1">
      <c r="A66" s="127" t="s">
        <v>6</v>
      </c>
      <c r="B66" s="127" t="s">
        <v>684</v>
      </c>
      <c r="C66" s="127" t="s">
        <v>685</v>
      </c>
      <c r="D66" s="127" t="s">
        <v>3</v>
      </c>
      <c r="E66" s="127" t="s">
        <v>338</v>
      </c>
      <c r="F66" s="127" t="s">
        <v>686</v>
      </c>
      <c r="G66" s="127" t="s">
        <v>534</v>
      </c>
    </row>
    <row r="67" spans="1:7" ht="15" customHeight="1">
      <c r="A67" s="792" t="s">
        <v>692</v>
      </c>
      <c r="B67" s="800" t="s">
        <v>696</v>
      </c>
      <c r="C67" s="800" t="str">
        <f>MPIS2!C15</f>
        <v>MMT Pendidikan</v>
      </c>
      <c r="D67" s="800">
        <f>MPIS2!D15</f>
        <v>3</v>
      </c>
      <c r="E67" s="128" t="str">
        <f>MPIS2!F15</f>
        <v>Dr. H. Abd. Muis, M.M.</v>
      </c>
      <c r="F67" s="800" t="e">
        <f>MPIS2!#REF!</f>
        <v>#REF!</v>
      </c>
      <c r="G67" s="808" t="s">
        <v>701</v>
      </c>
    </row>
    <row r="68" spans="1:7" ht="15" customHeight="1">
      <c r="A68" s="793"/>
      <c r="B68" s="797"/>
      <c r="C68" s="797"/>
      <c r="D68" s="797"/>
      <c r="E68" s="128" t="str">
        <f>MPIS2!G15</f>
        <v>Dr. Khotibul Umam, MA.</v>
      </c>
      <c r="F68" s="797"/>
      <c r="G68" s="809"/>
    </row>
    <row r="69" spans="1:7" ht="15" customHeight="1">
      <c r="A69" s="793"/>
      <c r="B69" s="800" t="s">
        <v>698</v>
      </c>
      <c r="C69" s="800" t="str">
        <f>MPIS2!C16</f>
        <v>Manajemen Penyelenggaraan Pendidikan dan Pelatihan</v>
      </c>
      <c r="D69" s="800">
        <f>MPIS2!D16</f>
        <v>3</v>
      </c>
      <c r="E69" s="128" t="str">
        <f>MPIS2!F16</f>
        <v>Prof. Dr. H. Miftah Arifin, M.Ag.</v>
      </c>
      <c r="F69" s="800" t="e">
        <f>MPIS2!#REF!</f>
        <v>#REF!</v>
      </c>
      <c r="G69" s="809"/>
    </row>
    <row r="70" spans="1:7" ht="15" customHeight="1">
      <c r="A70" s="793"/>
      <c r="B70" s="797"/>
      <c r="C70" s="797"/>
      <c r="D70" s="797"/>
      <c r="E70" s="128" t="str">
        <f>MPIS2!G16</f>
        <v>Dr. Hj. St. Rodliyah, M.Pd.</v>
      </c>
      <c r="F70" s="797"/>
      <c r="G70" s="809"/>
    </row>
    <row r="71" spans="1:7" ht="15" customHeight="1">
      <c r="A71" s="793"/>
      <c r="B71" s="800" t="s">
        <v>702</v>
      </c>
      <c r="C71" s="800" t="str">
        <f>MPIS2!C17</f>
        <v>Manajemen Pemasaran Lembaga Pendidikan</v>
      </c>
      <c r="D71" s="800">
        <f>MPIS2!D17</f>
        <v>3</v>
      </c>
      <c r="E71" s="128" t="str">
        <f>MPIS2!F17</f>
        <v>Dr. H. Suhadi Winoto, M.Pd.</v>
      </c>
      <c r="F71" s="800" t="e">
        <f>MPIS2!#REF!</f>
        <v>#REF!</v>
      </c>
      <c r="G71" s="809"/>
    </row>
    <row r="72" spans="1:7" ht="15" customHeight="1">
      <c r="A72" s="794"/>
      <c r="B72" s="797"/>
      <c r="C72" s="797"/>
      <c r="D72" s="797"/>
      <c r="E72" s="128" t="str">
        <f>MPIS2!G17</f>
        <v>Dr. Zainal Abidin, S.Pd.I, M.S.I.</v>
      </c>
      <c r="F72" s="797"/>
      <c r="G72" s="809"/>
    </row>
    <row r="73" spans="1:7" ht="15" customHeight="1">
      <c r="A73" s="792" t="s">
        <v>70</v>
      </c>
      <c r="B73" s="801" t="s">
        <v>703</v>
      </c>
      <c r="C73" s="800" t="str">
        <f>MPIS2!C18</f>
        <v>Manajemen Pembiayaan Lembaga Pendidikan</v>
      </c>
      <c r="D73" s="800">
        <f>MPIS2!D18</f>
        <v>3</v>
      </c>
      <c r="E73" s="128" t="str">
        <f>MPIS2!F18</f>
        <v>Prof. Dr. H. Moh. Khusnuridlo, M.Pd.</v>
      </c>
      <c r="F73" s="800" t="e">
        <f>MPIS2!#REF!</f>
        <v>#REF!</v>
      </c>
      <c r="G73" s="809"/>
    </row>
    <row r="74" spans="1:7" ht="15" customHeight="1">
      <c r="A74" s="793"/>
      <c r="B74" s="802"/>
      <c r="C74" s="797"/>
      <c r="D74" s="797"/>
      <c r="E74" s="128" t="str">
        <f>MPIS2!G18</f>
        <v>Dr. H. Zainuddin Al Haj, Lc, M.Pd.I.</v>
      </c>
      <c r="F74" s="797"/>
      <c r="G74" s="809"/>
    </row>
    <row r="75" spans="1:7" ht="15" customHeight="1">
      <c r="A75" s="793"/>
      <c r="B75" s="800" t="s">
        <v>704</v>
      </c>
      <c r="C75" s="803" t="str">
        <f>MPIS2!C19</f>
        <v>Studi Mandiri</v>
      </c>
      <c r="D75" s="803">
        <f>MPIS2!D19</f>
        <v>3</v>
      </c>
      <c r="E75" s="128" t="str">
        <f>MPIS2!F19</f>
        <v>Dr. H. Sofyan Tsauri, M.M.</v>
      </c>
      <c r="F75" s="803" t="e">
        <f>MPIS2!#REF!</f>
        <v>#REF!</v>
      </c>
      <c r="G75" s="809"/>
    </row>
    <row r="76" spans="1:7" ht="15" customHeight="1">
      <c r="A76" s="794"/>
      <c r="B76" s="797"/>
      <c r="C76" s="803"/>
      <c r="D76" s="803"/>
      <c r="E76" s="128" t="str">
        <f>MPIS2!G19</f>
        <v>Dr. H. Zainuddin Al Haj, Lc, M.Pd.I.</v>
      </c>
      <c r="F76" s="803"/>
      <c r="G76" s="810"/>
    </row>
    <row r="78" spans="1:7" ht="15.75">
      <c r="E78" s="137" t="s">
        <v>705</v>
      </c>
    </row>
    <row r="79" spans="1:7" ht="15.75">
      <c r="E79" s="137" t="s">
        <v>331</v>
      </c>
    </row>
    <row r="80" spans="1:7" ht="15.75">
      <c r="E80" s="137"/>
    </row>
    <row r="81" spans="5:5" ht="15.75">
      <c r="E81" s="137"/>
    </row>
    <row r="82" spans="5:5" ht="15.75">
      <c r="E82" s="137"/>
    </row>
    <row r="83" spans="5:5" ht="15.75">
      <c r="E83" s="137" t="s">
        <v>275</v>
      </c>
    </row>
    <row r="84" spans="5:5" ht="13.5" customHeight="1">
      <c r="E84" s="137" t="s">
        <v>706</v>
      </c>
    </row>
  </sheetData>
  <mergeCells count="109">
    <mergeCell ref="G67:G76"/>
    <mergeCell ref="D75:D76"/>
    <mergeCell ref="F11:F12"/>
    <mergeCell ref="F13:F14"/>
    <mergeCell ref="F15:F16"/>
    <mergeCell ref="F17:F18"/>
    <mergeCell ref="F19:F20"/>
    <mergeCell ref="F27:F28"/>
    <mergeCell ref="F29:F30"/>
    <mergeCell ref="F31:F32"/>
    <mergeCell ref="F33:F34"/>
    <mergeCell ref="F35:F36"/>
    <mergeCell ref="F41:F42"/>
    <mergeCell ref="F43:F44"/>
    <mergeCell ref="F45:F46"/>
    <mergeCell ref="F47:F48"/>
    <mergeCell ref="F49:F50"/>
    <mergeCell ref="F67:F68"/>
    <mergeCell ref="F69:F70"/>
    <mergeCell ref="F71:F72"/>
    <mergeCell ref="F73:F74"/>
    <mergeCell ref="F75:F76"/>
    <mergeCell ref="C67:C68"/>
    <mergeCell ref="C69:C70"/>
    <mergeCell ref="C71:C72"/>
    <mergeCell ref="C73:C74"/>
    <mergeCell ref="C75:C76"/>
    <mergeCell ref="D11:D12"/>
    <mergeCell ref="D13:D14"/>
    <mergeCell ref="D15:D16"/>
    <mergeCell ref="D17:D18"/>
    <mergeCell ref="D19:D20"/>
    <mergeCell ref="D27:D28"/>
    <mergeCell ref="D29:D30"/>
    <mergeCell ref="D31:D32"/>
    <mergeCell ref="D33:D34"/>
    <mergeCell ref="D35:D36"/>
    <mergeCell ref="D41:D42"/>
    <mergeCell ref="D43:D44"/>
    <mergeCell ref="D45:D46"/>
    <mergeCell ref="D47:D48"/>
    <mergeCell ref="D49:D50"/>
    <mergeCell ref="D67:D68"/>
    <mergeCell ref="D69:D70"/>
    <mergeCell ref="D71:D72"/>
    <mergeCell ref="D73:D74"/>
    <mergeCell ref="A67:A72"/>
    <mergeCell ref="A73:A76"/>
    <mergeCell ref="B11:B12"/>
    <mergeCell ref="B13:B14"/>
    <mergeCell ref="B15:B16"/>
    <mergeCell ref="B17:B18"/>
    <mergeCell ref="B19:B20"/>
    <mergeCell ref="B21:B22"/>
    <mergeCell ref="B27:B28"/>
    <mergeCell ref="B29:B30"/>
    <mergeCell ref="B31:B32"/>
    <mergeCell ref="B33:B34"/>
    <mergeCell ref="B35:B36"/>
    <mergeCell ref="B41:B42"/>
    <mergeCell ref="B43:B44"/>
    <mergeCell ref="B45:B46"/>
    <mergeCell ref="B47:B48"/>
    <mergeCell ref="B49:B50"/>
    <mergeCell ref="B51:B52"/>
    <mergeCell ref="B67:B68"/>
    <mergeCell ref="B69:B70"/>
    <mergeCell ref="B71:B72"/>
    <mergeCell ref="B73:B74"/>
    <mergeCell ref="B75:B76"/>
    <mergeCell ref="C61:G61"/>
    <mergeCell ref="C62:G62"/>
    <mergeCell ref="A11:A14"/>
    <mergeCell ref="A15:A18"/>
    <mergeCell ref="A19:A22"/>
    <mergeCell ref="A27:A32"/>
    <mergeCell ref="A33:A36"/>
    <mergeCell ref="A41:A44"/>
    <mergeCell ref="A45:A48"/>
    <mergeCell ref="A49:A52"/>
    <mergeCell ref="C11:C12"/>
    <mergeCell ref="C13:C14"/>
    <mergeCell ref="C15:C16"/>
    <mergeCell ref="C17:C18"/>
    <mergeCell ref="C19:C20"/>
    <mergeCell ref="C21:C22"/>
    <mergeCell ref="C27:C28"/>
    <mergeCell ref="C29:C30"/>
    <mergeCell ref="C31:C32"/>
    <mergeCell ref="C33:C34"/>
    <mergeCell ref="C35:C36"/>
    <mergeCell ref="C41:C42"/>
    <mergeCell ref="C43:C44"/>
    <mergeCell ref="C45:C46"/>
    <mergeCell ref="C1:G1"/>
    <mergeCell ref="C2:G2"/>
    <mergeCell ref="C3:G3"/>
    <mergeCell ref="C4:G4"/>
    <mergeCell ref="C5:G5"/>
    <mergeCell ref="A7:G7"/>
    <mergeCell ref="C58:G58"/>
    <mergeCell ref="C59:G59"/>
    <mergeCell ref="C60:G60"/>
    <mergeCell ref="C47:C48"/>
    <mergeCell ref="C49:C50"/>
    <mergeCell ref="C51:C52"/>
    <mergeCell ref="G11:G22"/>
    <mergeCell ref="G27:G36"/>
    <mergeCell ref="G41:G52"/>
  </mergeCells>
  <pageMargins left="0.43958333333333299" right="0.23611111111111099" top="0.39305555555555599" bottom="0.39305555555555599" header="0.31458333333333299" footer="0.31458333333333299"/>
  <pageSetup paperSize="9" scale="93" orientation="portrait" horizontalDpi="180" verticalDpi="180"/>
  <colBreaks count="1" manualBreakCount="1">
    <brk id="7" max="104857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G101"/>
  <sheetViews>
    <sheetView workbookViewId="0"/>
  </sheetViews>
  <sheetFormatPr defaultColWidth="9" defaultRowHeight="15"/>
  <cols>
    <col min="1" max="1" width="7.85546875" customWidth="1"/>
    <col min="2" max="2" width="11" customWidth="1"/>
    <col min="3" max="3" width="27.28515625" customWidth="1"/>
    <col min="4" max="4" width="6.140625" customWidth="1"/>
    <col min="5" max="5" width="30.7109375" customWidth="1"/>
    <col min="6" max="6" width="8.28515625" customWidth="1"/>
    <col min="7" max="7" width="8.140625" customWidth="1"/>
  </cols>
  <sheetData>
    <row r="1" spans="1:7" ht="15.75">
      <c r="A1" s="111"/>
      <c r="B1" s="112"/>
      <c r="C1" s="787" t="s">
        <v>676</v>
      </c>
      <c r="D1" s="787"/>
      <c r="E1" s="787"/>
      <c r="F1" s="787"/>
      <c r="G1" s="787"/>
    </row>
    <row r="2" spans="1:7" ht="18">
      <c r="A2" s="113"/>
      <c r="B2" s="114"/>
      <c r="C2" s="788" t="s">
        <v>677</v>
      </c>
      <c r="D2" s="788"/>
      <c r="E2" s="788"/>
      <c r="F2" s="788"/>
      <c r="G2" s="788"/>
    </row>
    <row r="3" spans="1:7" ht="27.75">
      <c r="A3" s="115"/>
      <c r="B3" s="116"/>
      <c r="C3" s="789" t="s">
        <v>678</v>
      </c>
      <c r="D3" s="789"/>
      <c r="E3" s="789"/>
      <c r="F3" s="789"/>
      <c r="G3" s="789"/>
    </row>
    <row r="4" spans="1:7">
      <c r="A4" s="117"/>
      <c r="B4" s="118"/>
      <c r="C4" s="790" t="s">
        <v>679</v>
      </c>
      <c r="D4" s="790"/>
      <c r="E4" s="790"/>
      <c r="F4" s="790"/>
      <c r="G4" s="790"/>
    </row>
    <row r="5" spans="1:7" ht="15.75">
      <c r="A5" s="117"/>
      <c r="B5" s="118"/>
      <c r="C5" s="790" t="s">
        <v>680</v>
      </c>
      <c r="D5" s="790"/>
      <c r="E5" s="790"/>
      <c r="F5" s="790"/>
      <c r="G5" s="790"/>
    </row>
    <row r="6" spans="1:7" ht="18.75">
      <c r="A6" s="119"/>
      <c r="B6" s="119"/>
      <c r="C6" s="119"/>
      <c r="D6" s="119"/>
      <c r="E6" s="119"/>
      <c r="F6" s="119"/>
      <c r="G6" s="119"/>
    </row>
    <row r="7" spans="1:7" ht="18">
      <c r="A7" s="811" t="s">
        <v>707</v>
      </c>
      <c r="B7" s="811"/>
      <c r="C7" s="811"/>
      <c r="D7" s="811"/>
      <c r="E7" s="811"/>
      <c r="F7" s="811"/>
      <c r="G7" s="811"/>
    </row>
    <row r="8" spans="1:7" ht="13.5" customHeight="1">
      <c r="A8" s="120"/>
      <c r="B8" s="121"/>
      <c r="C8" s="122"/>
      <c r="D8" s="122"/>
      <c r="E8" s="123"/>
      <c r="F8" s="121"/>
      <c r="G8" s="121"/>
    </row>
    <row r="9" spans="1:7" ht="16.5">
      <c r="A9" s="138" t="s">
        <v>708</v>
      </c>
      <c r="B9" s="121"/>
      <c r="C9" s="122"/>
      <c r="D9" s="122"/>
      <c r="F9" s="138" t="s">
        <v>709</v>
      </c>
      <c r="G9" s="121"/>
    </row>
    <row r="10" spans="1:7" ht="21" customHeight="1">
      <c r="A10" s="127" t="s">
        <v>6</v>
      </c>
      <c r="B10" s="127" t="s">
        <v>684</v>
      </c>
      <c r="C10" s="127" t="s">
        <v>685</v>
      </c>
      <c r="D10" s="127" t="s">
        <v>3</v>
      </c>
      <c r="E10" s="127" t="s">
        <v>338</v>
      </c>
      <c r="F10" s="127" t="s">
        <v>686</v>
      </c>
      <c r="G10" s="127" t="s">
        <v>534</v>
      </c>
    </row>
    <row r="11" spans="1:7" ht="15" customHeight="1">
      <c r="A11" s="792" t="s">
        <v>687</v>
      </c>
      <c r="B11" s="812" t="s">
        <v>696</v>
      </c>
      <c r="C11" s="812" t="str">
        <f>PAI!C3</f>
        <v>Filsafat Ilmu</v>
      </c>
      <c r="D11" s="812">
        <f>PAI!D3</f>
        <v>3</v>
      </c>
      <c r="E11" s="151" t="str">
        <f>PAI!F3</f>
        <v>Dr. Fawaizul Umam, M.Ag.</v>
      </c>
      <c r="F11" s="812">
        <f>PAI!E3</f>
        <v>0</v>
      </c>
      <c r="G11" s="808" t="s">
        <v>710</v>
      </c>
    </row>
    <row r="12" spans="1:7" ht="15" customHeight="1">
      <c r="A12" s="793"/>
      <c r="B12" s="813"/>
      <c r="C12" s="813"/>
      <c r="D12" s="813"/>
      <c r="E12" s="151" t="str">
        <f>PAI!G3</f>
        <v>Dr. Dyah Nawangsari, M.Ag.</v>
      </c>
      <c r="F12" s="813"/>
      <c r="G12" s="809"/>
    </row>
    <row r="13" spans="1:7" ht="15" customHeight="1">
      <c r="A13" s="793"/>
      <c r="B13" s="812" t="s">
        <v>698</v>
      </c>
      <c r="C13" s="812" t="str">
        <f>PAI!C4</f>
        <v>Studi Al-Qur’an dan Al Hadits</v>
      </c>
      <c r="D13" s="812">
        <f>PAI!D4</f>
        <v>3</v>
      </c>
      <c r="E13" s="151" t="str">
        <f>PAI!F4</f>
        <v>Dr. H. Abdul Haris, M.Ag.</v>
      </c>
      <c r="F13" s="812">
        <f>PAI!E4</f>
        <v>0</v>
      </c>
      <c r="G13" s="809"/>
    </row>
    <row r="14" spans="1:7" ht="15" customHeight="1">
      <c r="A14" s="794"/>
      <c r="B14" s="813"/>
      <c r="C14" s="813"/>
      <c r="D14" s="813"/>
      <c r="E14" s="151" t="str">
        <f>PAI!G4</f>
        <v>Dr. H. Kasman, M.Fil.I.</v>
      </c>
      <c r="F14" s="813"/>
      <c r="G14" s="809"/>
    </row>
    <row r="15" spans="1:7" ht="15" customHeight="1">
      <c r="A15" s="792" t="s">
        <v>689</v>
      </c>
      <c r="B15" s="812" t="s">
        <v>696</v>
      </c>
      <c r="C15" s="812" t="str">
        <f>PAI!C5</f>
        <v>PAI Kontemporer</v>
      </c>
      <c r="D15" s="812">
        <f>PAI!D5</f>
        <v>3</v>
      </c>
      <c r="E15" s="151" t="str">
        <f>PAI!F5</f>
        <v>Prof. Dr. H Abd. Halim Soebahar, MA.</v>
      </c>
      <c r="F15" s="812">
        <f>PAI!E5</f>
        <v>0</v>
      </c>
      <c r="G15" s="809"/>
    </row>
    <row r="16" spans="1:7" ht="15" customHeight="1">
      <c r="A16" s="793"/>
      <c r="B16" s="813"/>
      <c r="C16" s="813"/>
      <c r="D16" s="813"/>
      <c r="E16" s="151" t="str">
        <f>PAI!G5</f>
        <v>Dr. H. Matkur, S.Pd.I, M.SI.</v>
      </c>
      <c r="F16" s="813"/>
      <c r="G16" s="809"/>
    </row>
    <row r="17" spans="1:7" ht="15" customHeight="1">
      <c r="A17" s="793"/>
      <c r="B17" s="812" t="s">
        <v>698</v>
      </c>
      <c r="C17" s="812" t="str">
        <f>PAI!C6</f>
        <v>Psikologi Pendidikan</v>
      </c>
      <c r="D17" s="812">
        <f>PAI!D6</f>
        <v>3</v>
      </c>
      <c r="E17" s="151" t="str">
        <f>PAI!F6</f>
        <v>Dr. H. Saihan, S.Ag., M.Pd.I.</v>
      </c>
      <c r="F17" s="812">
        <f>PAI!E6</f>
        <v>0</v>
      </c>
      <c r="G17" s="809"/>
    </row>
    <row r="18" spans="1:7" ht="15" customHeight="1">
      <c r="A18" s="794"/>
      <c r="B18" s="813"/>
      <c r="C18" s="813"/>
      <c r="D18" s="813"/>
      <c r="E18" s="151" t="str">
        <f>PAI!G6</f>
        <v>Dr. Mu'alimin, S.Ag.,M.Pd.I.</v>
      </c>
      <c r="F18" s="813"/>
      <c r="G18" s="809"/>
    </row>
    <row r="19" spans="1:7" ht="15" customHeight="1">
      <c r="A19" s="792" t="s">
        <v>690</v>
      </c>
      <c r="B19" s="812" t="s">
        <v>696</v>
      </c>
      <c r="C19" s="812" t="str">
        <f>PAI!C7</f>
        <v>Pengembangan Media Pembelajaran Berbasis IT</v>
      </c>
      <c r="D19" s="812">
        <f>PAI!D7</f>
        <v>3</v>
      </c>
      <c r="E19" s="151" t="str">
        <f>PAI!F7</f>
        <v>Dr. H. Mundir, M.Pd.</v>
      </c>
      <c r="F19" s="812">
        <f>PAI!E7</f>
        <v>0</v>
      </c>
      <c r="G19" s="809"/>
    </row>
    <row r="20" spans="1:7" ht="15" customHeight="1">
      <c r="A20" s="793"/>
      <c r="B20" s="813"/>
      <c r="C20" s="813"/>
      <c r="D20" s="813"/>
      <c r="E20" s="151" t="str">
        <f>PAI!G7</f>
        <v>Dr. Andi Suhardi, M.Pd.</v>
      </c>
      <c r="F20" s="813"/>
      <c r="G20" s="809"/>
    </row>
    <row r="21" spans="1:7" ht="15" customHeight="1">
      <c r="A21" s="793"/>
      <c r="B21" s="798" t="s">
        <v>699</v>
      </c>
      <c r="C21" s="798"/>
      <c r="D21" s="130"/>
      <c r="E21" s="152"/>
      <c r="F21" s="135"/>
      <c r="G21" s="809"/>
    </row>
    <row r="22" spans="1:7" ht="15" customHeight="1">
      <c r="A22" s="794"/>
      <c r="B22" s="799"/>
      <c r="C22" s="799"/>
      <c r="D22" s="153"/>
      <c r="E22" s="154"/>
      <c r="F22" s="135"/>
      <c r="G22" s="810"/>
    </row>
    <row r="23" spans="1:7" ht="15" customHeight="1">
      <c r="A23" s="131"/>
      <c r="B23" s="132"/>
      <c r="C23" s="133"/>
      <c r="D23" s="133"/>
      <c r="E23" s="134"/>
      <c r="F23" s="132"/>
      <c r="G23" s="133"/>
    </row>
    <row r="24" spans="1:7" ht="16.5">
      <c r="A24" s="138" t="s">
        <v>708</v>
      </c>
      <c r="B24" s="121"/>
      <c r="C24" s="122"/>
      <c r="D24" s="122"/>
      <c r="F24" s="138" t="s">
        <v>711</v>
      </c>
      <c r="G24" s="121"/>
    </row>
    <row r="25" spans="1:7" ht="21" customHeight="1">
      <c r="A25" s="127" t="s">
        <v>6</v>
      </c>
      <c r="B25" s="127" t="s">
        <v>684</v>
      </c>
      <c r="C25" s="127" t="s">
        <v>685</v>
      </c>
      <c r="D25" s="127" t="s">
        <v>3</v>
      </c>
      <c r="E25" s="127" t="s">
        <v>338</v>
      </c>
      <c r="F25" s="127" t="s">
        <v>686</v>
      </c>
      <c r="G25" s="127" t="s">
        <v>534</v>
      </c>
    </row>
    <row r="26" spans="1:7" ht="15" customHeight="1">
      <c r="A26" s="792" t="s">
        <v>687</v>
      </c>
      <c r="B26" s="812" t="s">
        <v>696</v>
      </c>
      <c r="C26" s="812" t="str">
        <f>PAI!C19</f>
        <v>Studi Al-Qur’an dan Al Hadits</v>
      </c>
      <c r="D26" s="812">
        <f>PAI!D16</f>
        <v>3</v>
      </c>
      <c r="E26" s="151" t="str">
        <f>PAI!F19</f>
        <v>Prof. Dr. M. Noor Harisuddin, M.Fil.I.</v>
      </c>
      <c r="F26" s="812">
        <f>PAI!E16</f>
        <v>0</v>
      </c>
      <c r="G26" s="808" t="s">
        <v>701</v>
      </c>
    </row>
    <row r="27" spans="1:7" ht="15" customHeight="1">
      <c r="A27" s="793"/>
      <c r="B27" s="813"/>
      <c r="C27" s="813"/>
      <c r="D27" s="813"/>
      <c r="E27" s="151" t="str">
        <f>PAI!G19</f>
        <v>Dr. H. Sutrisno RS, M.H.I.</v>
      </c>
      <c r="F27" s="813"/>
      <c r="G27" s="809"/>
    </row>
    <row r="28" spans="1:7" ht="15" customHeight="1">
      <c r="A28" s="793"/>
      <c r="B28" s="812" t="s">
        <v>698</v>
      </c>
      <c r="C28" s="812" t="e">
        <f>PAI!#REF!</f>
        <v>#REF!</v>
      </c>
      <c r="D28" s="812" t="e">
        <f>PAI!#REF!</f>
        <v>#REF!</v>
      </c>
      <c r="E28" s="151" t="e">
        <f>PAI!#REF!</f>
        <v>#REF!</v>
      </c>
      <c r="F28" s="812" t="e">
        <f>PAI!#REF!</f>
        <v>#REF!</v>
      </c>
      <c r="G28" s="809"/>
    </row>
    <row r="29" spans="1:7" ht="15" customHeight="1">
      <c r="A29" s="794"/>
      <c r="B29" s="813"/>
      <c r="C29" s="813"/>
      <c r="D29" s="813"/>
      <c r="E29" s="151" t="e">
        <f>PAI!#REF!</f>
        <v>#REF!</v>
      </c>
      <c r="F29" s="813"/>
      <c r="G29" s="809"/>
    </row>
    <row r="30" spans="1:7" ht="15" customHeight="1">
      <c r="A30" s="792" t="s">
        <v>689</v>
      </c>
      <c r="B30" s="812" t="s">
        <v>696</v>
      </c>
      <c r="C30" s="812">
        <f>PAI!C20</f>
        <v>0</v>
      </c>
      <c r="D30" s="812">
        <f>PAI!C20</f>
        <v>0</v>
      </c>
      <c r="E30" s="151">
        <f>PAI!F20</f>
        <v>0</v>
      </c>
      <c r="F30" s="812" t="e">
        <f>PAI!#REF!</f>
        <v>#REF!</v>
      </c>
      <c r="G30" s="809"/>
    </row>
    <row r="31" spans="1:7" ht="15" customHeight="1">
      <c r="A31" s="793"/>
      <c r="B31" s="813"/>
      <c r="C31" s="813"/>
      <c r="D31" s="813"/>
      <c r="E31" s="151">
        <f>PAI!G20</f>
        <v>0</v>
      </c>
      <c r="F31" s="813"/>
      <c r="G31" s="809"/>
    </row>
    <row r="32" spans="1:7" ht="15" customHeight="1">
      <c r="A32" s="793"/>
      <c r="B32" s="812" t="s">
        <v>698</v>
      </c>
      <c r="C32" s="812" t="e">
        <f>PAI!#REF!</f>
        <v>#REF!</v>
      </c>
      <c r="D32" s="812" t="e">
        <f>PAI!#REF!</f>
        <v>#REF!</v>
      </c>
      <c r="E32" s="151" t="e">
        <f>PAI!#REF!</f>
        <v>#REF!</v>
      </c>
      <c r="F32" s="812">
        <f>PAI!E18</f>
        <v>0</v>
      </c>
      <c r="G32" s="809"/>
    </row>
    <row r="33" spans="1:7" ht="15" customHeight="1">
      <c r="A33" s="794"/>
      <c r="B33" s="813"/>
      <c r="C33" s="813"/>
      <c r="D33" s="813"/>
      <c r="E33" s="151" t="e">
        <f>PAI!#REF!</f>
        <v>#REF!</v>
      </c>
      <c r="F33" s="813"/>
      <c r="G33" s="809"/>
    </row>
    <row r="34" spans="1:7" ht="15" customHeight="1">
      <c r="A34" s="792" t="s">
        <v>690</v>
      </c>
      <c r="B34" s="812" t="s">
        <v>696</v>
      </c>
      <c r="C34" s="812" t="e">
        <f>PAI!#REF!</f>
        <v>#REF!</v>
      </c>
      <c r="D34" s="812" t="e">
        <f>PAI!#REF!</f>
        <v>#REF!</v>
      </c>
      <c r="E34" s="151" t="e">
        <f>PAI!#REF!</f>
        <v>#REF!</v>
      </c>
      <c r="F34" s="812">
        <f>PAI!E19</f>
        <v>0</v>
      </c>
      <c r="G34" s="809"/>
    </row>
    <row r="35" spans="1:7" ht="15" customHeight="1">
      <c r="A35" s="793"/>
      <c r="B35" s="813"/>
      <c r="C35" s="813"/>
      <c r="D35" s="813"/>
      <c r="E35" s="151" t="e">
        <f>PAI!#REF!</f>
        <v>#REF!</v>
      </c>
      <c r="F35" s="813"/>
      <c r="G35" s="809"/>
    </row>
    <row r="36" spans="1:7" ht="15" customHeight="1">
      <c r="A36" s="793"/>
      <c r="B36" s="798" t="s">
        <v>699</v>
      </c>
      <c r="C36" s="798"/>
      <c r="D36" s="130"/>
      <c r="E36" s="152"/>
      <c r="F36" s="135"/>
      <c r="G36" s="809"/>
    </row>
    <row r="37" spans="1:7" ht="15" customHeight="1">
      <c r="A37" s="794"/>
      <c r="B37" s="799"/>
      <c r="C37" s="799"/>
      <c r="D37" s="153"/>
      <c r="E37" s="154"/>
      <c r="F37" s="135"/>
      <c r="G37" s="810"/>
    </row>
    <row r="38" spans="1:7" ht="15" customHeight="1">
      <c r="A38" s="131"/>
      <c r="B38" s="132"/>
      <c r="C38" s="133"/>
      <c r="D38" s="133"/>
      <c r="E38" s="134"/>
      <c r="F38" s="132"/>
      <c r="G38" s="133"/>
    </row>
    <row r="39" spans="1:7" ht="16.5">
      <c r="A39" s="138" t="s">
        <v>708</v>
      </c>
      <c r="B39" s="121"/>
      <c r="C39" s="122"/>
      <c r="D39" s="122"/>
      <c r="F39" s="138" t="s">
        <v>712</v>
      </c>
      <c r="G39" s="121"/>
    </row>
    <row r="40" spans="1:7" ht="21" customHeight="1">
      <c r="A40" s="127" t="s">
        <v>6</v>
      </c>
      <c r="B40" s="127" t="s">
        <v>684</v>
      </c>
      <c r="C40" s="127" t="s">
        <v>685</v>
      </c>
      <c r="D40" s="127" t="s">
        <v>3</v>
      </c>
      <c r="E40" s="127" t="s">
        <v>338</v>
      </c>
      <c r="F40" s="127" t="s">
        <v>686</v>
      </c>
      <c r="G40" s="127" t="s">
        <v>534</v>
      </c>
    </row>
    <row r="41" spans="1:7" ht="15" customHeight="1">
      <c r="A41" s="792" t="s">
        <v>692</v>
      </c>
      <c r="B41" s="812" t="s">
        <v>696</v>
      </c>
      <c r="C41" s="812" t="e">
        <f>PAI!#REF!</f>
        <v>#REF!</v>
      </c>
      <c r="D41" s="812" t="e">
        <f>PAI!#REF!</f>
        <v>#REF!</v>
      </c>
      <c r="E41" s="151" t="e">
        <f>PAI!#REF!</f>
        <v>#REF!</v>
      </c>
      <c r="F41" s="812" t="e">
        <f>PAI!#REF!</f>
        <v>#REF!</v>
      </c>
      <c r="G41" s="808" t="s">
        <v>693</v>
      </c>
    </row>
    <row r="42" spans="1:7" ht="15" customHeight="1">
      <c r="A42" s="793"/>
      <c r="B42" s="813"/>
      <c r="C42" s="813"/>
      <c r="D42" s="813"/>
      <c r="E42" s="151" t="e">
        <f>PAI!#REF!</f>
        <v>#REF!</v>
      </c>
      <c r="F42" s="813"/>
      <c r="G42" s="809"/>
    </row>
    <row r="43" spans="1:7" ht="15" customHeight="1">
      <c r="A43" s="793"/>
      <c r="B43" s="812" t="s">
        <v>698</v>
      </c>
      <c r="C43" s="812">
        <f>PAI!C14</f>
        <v>0</v>
      </c>
      <c r="D43" s="812" t="str">
        <f>PAI!D14</f>
        <v xml:space="preserve"> </v>
      </c>
      <c r="E43" s="151" t="str">
        <f>PAI!F14</f>
        <v xml:space="preserve"> </v>
      </c>
      <c r="F43" s="812" t="e">
        <f>PAI!#REF!</f>
        <v>#REF!</v>
      </c>
      <c r="G43" s="809"/>
    </row>
    <row r="44" spans="1:7" ht="15" customHeight="1">
      <c r="A44" s="793"/>
      <c r="B44" s="813"/>
      <c r="C44" s="813"/>
      <c r="D44" s="813"/>
      <c r="E44" s="151" t="str">
        <f>PAI!G14</f>
        <v xml:space="preserve"> </v>
      </c>
      <c r="F44" s="813"/>
      <c r="G44" s="809"/>
    </row>
    <row r="45" spans="1:7" ht="15" customHeight="1">
      <c r="A45" s="793"/>
      <c r="B45" s="812" t="s">
        <v>702</v>
      </c>
      <c r="C45" s="812" t="str">
        <f>PAI!C15</f>
        <v>PAI Kontemporer</v>
      </c>
      <c r="D45" s="812">
        <f>PAI!D15</f>
        <v>3</v>
      </c>
      <c r="E45" s="151" t="str">
        <f>PAI!F15</f>
        <v>Dr. Hj. Hamdanah, M.Hum.</v>
      </c>
      <c r="F45" s="812" t="e">
        <f>PAI!#REF!</f>
        <v>#REF!</v>
      </c>
      <c r="G45" s="809"/>
    </row>
    <row r="46" spans="1:7" ht="15" customHeight="1">
      <c r="A46" s="794"/>
      <c r="B46" s="813"/>
      <c r="C46" s="813"/>
      <c r="D46" s="813"/>
      <c r="E46" s="151" t="str">
        <f>PAI!G15</f>
        <v>Dr. H. Mustajab, S.Ag, M.Pd.I.</v>
      </c>
      <c r="F46" s="813"/>
      <c r="G46" s="809"/>
    </row>
    <row r="47" spans="1:7" ht="15" customHeight="1">
      <c r="A47" s="792" t="s">
        <v>70</v>
      </c>
      <c r="B47" s="814" t="s">
        <v>703</v>
      </c>
      <c r="C47" s="812" t="str">
        <f>PAI!C16</f>
        <v>Filsafat Ilmu</v>
      </c>
      <c r="D47" s="812">
        <f>PAI!D16</f>
        <v>3</v>
      </c>
      <c r="E47" s="151" t="str">
        <f>PAI!F16</f>
        <v>Prof. Dr. Ahidul Asror, M.Ag.</v>
      </c>
      <c r="F47" s="812">
        <f>PAI!E16</f>
        <v>0</v>
      </c>
      <c r="G47" s="809"/>
    </row>
    <row r="48" spans="1:7" ht="15" customHeight="1">
      <c r="A48" s="793"/>
      <c r="B48" s="815"/>
      <c r="C48" s="813"/>
      <c r="D48" s="813"/>
      <c r="E48" s="151" t="str">
        <f>PAI!G16</f>
        <v>Dr. Dyah Nawangsari, M.Ag.</v>
      </c>
      <c r="F48" s="813"/>
      <c r="G48" s="809"/>
    </row>
    <row r="49" spans="1:7" ht="15" customHeight="1">
      <c r="A49" s="793"/>
      <c r="B49" s="812" t="s">
        <v>704</v>
      </c>
      <c r="C49" s="812" t="str">
        <f>PAI!C17</f>
        <v>Pengembangan Media Pembelajaran Berbasis IT</v>
      </c>
      <c r="D49" s="812">
        <f>PAI!D17</f>
        <v>3</v>
      </c>
      <c r="E49" s="151" t="str">
        <f>PAI!F17</f>
        <v>Dr. H. Mundir, M.Pd.</v>
      </c>
      <c r="F49" s="812" t="e">
        <f>PAI!#REF!</f>
        <v>#REF!</v>
      </c>
      <c r="G49" s="809"/>
    </row>
    <row r="50" spans="1:7" ht="15" customHeight="1">
      <c r="A50" s="794"/>
      <c r="B50" s="813"/>
      <c r="C50" s="813"/>
      <c r="D50" s="813"/>
      <c r="E50" s="151" t="str">
        <f>PAI!G17</f>
        <v>Dr. Moh. Sutomo, M.Pd.</v>
      </c>
      <c r="F50" s="813"/>
      <c r="G50" s="810"/>
    </row>
    <row r="51" spans="1:7" ht="17.25" customHeight="1">
      <c r="A51" s="120"/>
      <c r="B51" s="121"/>
      <c r="C51" s="122"/>
      <c r="D51" s="122"/>
      <c r="E51" s="136"/>
      <c r="F51" s="121"/>
      <c r="G51" s="121"/>
    </row>
    <row r="52" spans="1:7" ht="16.5">
      <c r="A52" s="138" t="s">
        <v>694</v>
      </c>
      <c r="B52" s="121"/>
      <c r="C52" s="122"/>
      <c r="D52" s="122"/>
      <c r="F52" s="138" t="s">
        <v>713</v>
      </c>
      <c r="G52" s="121"/>
    </row>
    <row r="53" spans="1:7" ht="21" customHeight="1">
      <c r="A53" s="127" t="s">
        <v>6</v>
      </c>
      <c r="B53" s="127" t="s">
        <v>684</v>
      </c>
      <c r="C53" s="127" t="s">
        <v>685</v>
      </c>
      <c r="D53" s="127" t="s">
        <v>3</v>
      </c>
      <c r="E53" s="127" t="s">
        <v>338</v>
      </c>
      <c r="F53" s="127" t="s">
        <v>686</v>
      </c>
      <c r="G53" s="127" t="s">
        <v>534</v>
      </c>
    </row>
    <row r="54" spans="1:7" ht="15" customHeight="1">
      <c r="A54" s="792" t="s">
        <v>687</v>
      </c>
      <c r="B54" s="812" t="s">
        <v>696</v>
      </c>
      <c r="C54" s="812" t="str">
        <f>PAI!C19</f>
        <v>Studi Al-Qur’an dan Al Hadits</v>
      </c>
      <c r="D54" s="812">
        <f>PAI!D19</f>
        <v>3</v>
      </c>
      <c r="E54" s="151" t="e">
        <f>PAI!#REF!</f>
        <v>#REF!</v>
      </c>
      <c r="F54" s="812">
        <f>PAI!E19</f>
        <v>0</v>
      </c>
      <c r="G54" s="808" t="s">
        <v>710</v>
      </c>
    </row>
    <row r="55" spans="1:7" ht="15" customHeight="1">
      <c r="A55" s="793"/>
      <c r="B55" s="813"/>
      <c r="C55" s="813"/>
      <c r="D55" s="813"/>
      <c r="E55" s="151" t="e">
        <f>PAI!#REF!</f>
        <v>#REF!</v>
      </c>
      <c r="F55" s="813"/>
      <c r="G55" s="809"/>
    </row>
    <row r="56" spans="1:7" ht="15" customHeight="1">
      <c r="A56" s="793"/>
      <c r="B56" s="812" t="s">
        <v>698</v>
      </c>
      <c r="C56" s="812" t="e">
        <f>PAI!#REF!</f>
        <v>#REF!</v>
      </c>
      <c r="D56" s="812" t="e">
        <f>PAI!#REF!</f>
        <v>#REF!</v>
      </c>
      <c r="E56" s="151" t="e">
        <f>PAI!#REF!</f>
        <v>#REF!</v>
      </c>
      <c r="F56" s="812" t="e">
        <f>PAI!#REF!</f>
        <v>#REF!</v>
      </c>
      <c r="G56" s="809"/>
    </row>
    <row r="57" spans="1:7" ht="15" customHeight="1">
      <c r="A57" s="794"/>
      <c r="B57" s="813"/>
      <c r="C57" s="813"/>
      <c r="D57" s="813"/>
      <c r="E57" s="151" t="e">
        <f>PAI!#REF!</f>
        <v>#REF!</v>
      </c>
      <c r="F57" s="813"/>
      <c r="G57" s="809"/>
    </row>
    <row r="58" spans="1:7" ht="15" customHeight="1">
      <c r="A58" s="792" t="s">
        <v>689</v>
      </c>
      <c r="B58" s="812" t="s">
        <v>696</v>
      </c>
      <c r="C58" s="812">
        <f>PAI!C20</f>
        <v>0</v>
      </c>
      <c r="D58" s="812">
        <f>PAI!D20</f>
        <v>0</v>
      </c>
      <c r="E58" s="151" t="e">
        <f>PAI!#REF!</f>
        <v>#REF!</v>
      </c>
      <c r="F58" s="812">
        <f>PAI!E20</f>
        <v>0</v>
      </c>
      <c r="G58" s="809"/>
    </row>
    <row r="59" spans="1:7" ht="15" customHeight="1">
      <c r="A59" s="793"/>
      <c r="B59" s="813"/>
      <c r="C59" s="813"/>
      <c r="D59" s="813"/>
      <c r="E59" s="151" t="e">
        <f>PAI!#REF!</f>
        <v>#REF!</v>
      </c>
      <c r="F59" s="813"/>
      <c r="G59" s="809"/>
    </row>
    <row r="60" spans="1:7" ht="15" customHeight="1">
      <c r="A60" s="793"/>
      <c r="B60" s="812" t="s">
        <v>698</v>
      </c>
      <c r="C60" s="812" t="e">
        <f>PAI!#REF!</f>
        <v>#REF!</v>
      </c>
      <c r="D60" s="812" t="e">
        <f>PAI!#REF!</f>
        <v>#REF!</v>
      </c>
      <c r="E60" s="151" t="e">
        <f>PAI!#REF!</f>
        <v>#REF!</v>
      </c>
      <c r="F60" s="812" t="e">
        <f>PAI!#REF!</f>
        <v>#REF!</v>
      </c>
      <c r="G60" s="809"/>
    </row>
    <row r="61" spans="1:7" ht="15" customHeight="1">
      <c r="A61" s="794"/>
      <c r="B61" s="813"/>
      <c r="C61" s="813"/>
      <c r="D61" s="813"/>
      <c r="E61" s="151" t="e">
        <f>PAI!#REF!</f>
        <v>#REF!</v>
      </c>
      <c r="F61" s="813"/>
      <c r="G61" s="809"/>
    </row>
    <row r="62" spans="1:7" ht="15" customHeight="1">
      <c r="A62" s="792" t="s">
        <v>690</v>
      </c>
      <c r="B62" s="812" t="s">
        <v>696</v>
      </c>
      <c r="C62" s="812" t="e">
        <f>PAI!#REF!</f>
        <v>#REF!</v>
      </c>
      <c r="D62" s="812" t="e">
        <f>PAI!#REF!</f>
        <v>#REF!</v>
      </c>
      <c r="E62" s="151" t="e">
        <f>PAI!#REF!</f>
        <v>#REF!</v>
      </c>
      <c r="F62" s="812" t="e">
        <f>PAI!#REF!</f>
        <v>#REF!</v>
      </c>
      <c r="G62" s="809"/>
    </row>
    <row r="63" spans="1:7" ht="15" customHeight="1">
      <c r="A63" s="793"/>
      <c r="B63" s="813"/>
      <c r="C63" s="813"/>
      <c r="D63" s="813"/>
      <c r="E63" s="151" t="e">
        <f>PAI!#REF!</f>
        <v>#REF!</v>
      </c>
      <c r="F63" s="813"/>
      <c r="G63" s="809"/>
    </row>
    <row r="64" spans="1:7" ht="15" customHeight="1">
      <c r="A64" s="793"/>
      <c r="B64" s="798" t="s">
        <v>714</v>
      </c>
      <c r="C64" s="798"/>
      <c r="D64" s="130"/>
      <c r="E64" s="152"/>
      <c r="F64" s="135"/>
      <c r="G64" s="809"/>
    </row>
    <row r="65" spans="1:7" ht="15" customHeight="1">
      <c r="A65" s="794"/>
      <c r="B65" s="799"/>
      <c r="C65" s="799"/>
      <c r="D65" s="153"/>
      <c r="E65" s="154"/>
      <c r="F65" s="135"/>
      <c r="G65" s="810"/>
    </row>
    <row r="66" spans="1:7" ht="17.25" customHeight="1">
      <c r="A66" s="120"/>
      <c r="B66" s="121"/>
      <c r="C66" s="122"/>
      <c r="D66" s="122"/>
      <c r="E66" s="136"/>
      <c r="F66" s="121"/>
      <c r="G66" s="121"/>
    </row>
    <row r="67" spans="1:7" ht="16.5">
      <c r="A67" s="138" t="s">
        <v>694</v>
      </c>
      <c r="B67" s="121"/>
      <c r="C67" s="122"/>
      <c r="D67" s="122"/>
      <c r="F67" s="138" t="s">
        <v>715</v>
      </c>
      <c r="G67" s="121"/>
    </row>
    <row r="68" spans="1:7" ht="21" customHeight="1">
      <c r="A68" s="127" t="s">
        <v>6</v>
      </c>
      <c r="B68" s="127" t="s">
        <v>684</v>
      </c>
      <c r="C68" s="127" t="s">
        <v>685</v>
      </c>
      <c r="D68" s="127" t="s">
        <v>3</v>
      </c>
      <c r="E68" s="127" t="s">
        <v>338</v>
      </c>
      <c r="F68" s="127" t="s">
        <v>686</v>
      </c>
      <c r="G68" s="127" t="s">
        <v>534</v>
      </c>
    </row>
    <row r="69" spans="1:7" ht="15" customHeight="1">
      <c r="A69" s="792" t="s">
        <v>687</v>
      </c>
      <c r="B69" s="812" t="s">
        <v>696</v>
      </c>
      <c r="C69" s="812" t="str">
        <f>PAI!C21</f>
        <v>Studi Al-Qur’an dan Al Hadits</v>
      </c>
      <c r="D69" s="812">
        <f>PAI!D21</f>
        <v>5</v>
      </c>
      <c r="E69" s="151" t="e">
        <f>PAI!#REF!</f>
        <v>#REF!</v>
      </c>
      <c r="F69" s="812">
        <f>PAI!E21</f>
        <v>0</v>
      </c>
      <c r="G69" s="808" t="s">
        <v>701</v>
      </c>
    </row>
    <row r="70" spans="1:7" ht="15" customHeight="1">
      <c r="A70" s="793"/>
      <c r="B70" s="813"/>
      <c r="C70" s="813"/>
      <c r="D70" s="813"/>
      <c r="E70" s="151" t="str">
        <f>PAI!G21</f>
        <v>Prof. Dr. H. Mahjuddin, M.Pd.I</v>
      </c>
      <c r="F70" s="813"/>
      <c r="G70" s="809"/>
    </row>
    <row r="71" spans="1:7" ht="15" customHeight="1">
      <c r="A71" s="793"/>
      <c r="B71" s="812" t="s">
        <v>698</v>
      </c>
      <c r="C71" s="812" t="e">
        <f>PAI!#REF!</f>
        <v>#REF!</v>
      </c>
      <c r="D71" s="812" t="e">
        <f>PAI!#REF!</f>
        <v>#REF!</v>
      </c>
      <c r="E71" s="151" t="e">
        <f>PAI!#REF!</f>
        <v>#REF!</v>
      </c>
      <c r="F71" s="812" t="e">
        <f>PAI!#REF!</f>
        <v>#REF!</v>
      </c>
      <c r="G71" s="809"/>
    </row>
    <row r="72" spans="1:7" ht="15" customHeight="1">
      <c r="A72" s="794"/>
      <c r="B72" s="813"/>
      <c r="C72" s="813"/>
      <c r="D72" s="813"/>
      <c r="E72" s="151" t="e">
        <f>PAI!#REF!</f>
        <v>#REF!</v>
      </c>
      <c r="F72" s="813"/>
      <c r="G72" s="809"/>
    </row>
    <row r="73" spans="1:7" ht="15" customHeight="1">
      <c r="A73" s="792" t="s">
        <v>689</v>
      </c>
      <c r="B73" s="812" t="s">
        <v>696</v>
      </c>
      <c r="C73" s="812" t="e">
        <f>PAI!#REF!</f>
        <v>#REF!</v>
      </c>
      <c r="D73" s="812" t="e">
        <f>PAI!#REF!</f>
        <v>#REF!</v>
      </c>
      <c r="E73" s="151" t="e">
        <f>PAI!#REF!</f>
        <v>#REF!</v>
      </c>
      <c r="F73" s="812" t="e">
        <f>PAI!#REF!</f>
        <v>#REF!</v>
      </c>
      <c r="G73" s="809"/>
    </row>
    <row r="74" spans="1:7" ht="15" customHeight="1">
      <c r="A74" s="793"/>
      <c r="B74" s="813"/>
      <c r="C74" s="813"/>
      <c r="D74" s="813"/>
      <c r="E74" s="151" t="e">
        <f>PAI!#REF!</f>
        <v>#REF!</v>
      </c>
      <c r="F74" s="813"/>
      <c r="G74" s="809"/>
    </row>
    <row r="75" spans="1:7" ht="15" customHeight="1">
      <c r="A75" s="793"/>
      <c r="B75" s="812" t="s">
        <v>698</v>
      </c>
      <c r="C75" s="812" t="e">
        <f>PAI!#REF!</f>
        <v>#REF!</v>
      </c>
      <c r="D75" s="812" t="e">
        <f>PAI!#REF!</f>
        <v>#REF!</v>
      </c>
      <c r="E75" s="151">
        <f>PAI!F20</f>
        <v>0</v>
      </c>
      <c r="F75" s="812" t="e">
        <f>PAI!#REF!</f>
        <v>#REF!</v>
      </c>
      <c r="G75" s="809"/>
    </row>
    <row r="76" spans="1:7" ht="15" customHeight="1">
      <c r="A76" s="794"/>
      <c r="B76" s="813"/>
      <c r="C76" s="813"/>
      <c r="D76" s="813"/>
      <c r="E76" s="151">
        <f>PAI!G20</f>
        <v>0</v>
      </c>
      <c r="F76" s="813"/>
      <c r="G76" s="809"/>
    </row>
    <row r="77" spans="1:7" ht="15" customHeight="1">
      <c r="A77" s="792" t="s">
        <v>690</v>
      </c>
      <c r="B77" s="812" t="s">
        <v>696</v>
      </c>
      <c r="C77" s="812" t="e">
        <f>PAI!#REF!</f>
        <v>#REF!</v>
      </c>
      <c r="D77" s="812" t="e">
        <f>PAI!#REF!</f>
        <v>#REF!</v>
      </c>
      <c r="E77" s="151" t="e">
        <f>PAI!#REF!</f>
        <v>#REF!</v>
      </c>
      <c r="F77" s="812" t="e">
        <f>PAI!#REF!</f>
        <v>#REF!</v>
      </c>
      <c r="G77" s="809"/>
    </row>
    <row r="78" spans="1:7" ht="15" customHeight="1">
      <c r="A78" s="793"/>
      <c r="B78" s="813"/>
      <c r="C78" s="813"/>
      <c r="D78" s="813"/>
      <c r="E78" s="151" t="e">
        <f>PAI!#REF!</f>
        <v>#REF!</v>
      </c>
      <c r="F78" s="813"/>
      <c r="G78" s="809"/>
    </row>
    <row r="79" spans="1:7" ht="15" customHeight="1">
      <c r="A79" s="793"/>
      <c r="B79" s="798" t="s">
        <v>699</v>
      </c>
      <c r="C79" s="804"/>
      <c r="D79" s="135"/>
      <c r="E79" s="152"/>
      <c r="F79" s="135"/>
      <c r="G79" s="809"/>
    </row>
    <row r="80" spans="1:7" ht="15" customHeight="1">
      <c r="A80" s="794"/>
      <c r="B80" s="799"/>
      <c r="C80" s="804"/>
      <c r="D80" s="155"/>
      <c r="E80" s="154"/>
      <c r="F80" s="135"/>
      <c r="G80" s="810"/>
    </row>
    <row r="81" spans="1:7" s="150" customFormat="1" ht="15" customHeight="1">
      <c r="A81" s="131"/>
      <c r="B81" s="132"/>
      <c r="C81" s="132"/>
      <c r="D81" s="133"/>
      <c r="E81" s="134"/>
      <c r="F81" s="132"/>
      <c r="G81" s="133"/>
    </row>
    <row r="82" spans="1:7" s="150" customFormat="1" ht="15" customHeight="1">
      <c r="A82" s="138" t="s">
        <v>694</v>
      </c>
      <c r="B82" s="121"/>
      <c r="C82" s="122"/>
      <c r="D82" s="122"/>
      <c r="E82"/>
      <c r="F82" s="138" t="s">
        <v>716</v>
      </c>
      <c r="G82" s="121"/>
    </row>
    <row r="83" spans="1:7" s="150" customFormat="1" ht="15" customHeight="1">
      <c r="A83" s="127" t="s">
        <v>6</v>
      </c>
      <c r="B83" s="127" t="s">
        <v>684</v>
      </c>
      <c r="C83" s="127" t="s">
        <v>685</v>
      </c>
      <c r="D83" s="127" t="s">
        <v>3</v>
      </c>
      <c r="E83" s="127" t="s">
        <v>338</v>
      </c>
      <c r="F83" s="127" t="s">
        <v>686</v>
      </c>
      <c r="G83" s="127" t="s">
        <v>534</v>
      </c>
    </row>
    <row r="84" spans="1:7" ht="15" customHeight="1">
      <c r="A84" s="792" t="s">
        <v>692</v>
      </c>
      <c r="B84" s="812" t="s">
        <v>696</v>
      </c>
      <c r="C84" s="812" t="e">
        <f>PAI!#REF!</f>
        <v>#REF!</v>
      </c>
      <c r="D84" s="812" t="e">
        <f>PAI!#REF!</f>
        <v>#REF!</v>
      </c>
      <c r="E84" s="151" t="e">
        <f>PAI!#REF!</f>
        <v>#REF!</v>
      </c>
      <c r="F84" s="812" t="e">
        <f>PAI!#REF!</f>
        <v>#REF!</v>
      </c>
      <c r="G84" s="808" t="s">
        <v>701</v>
      </c>
    </row>
    <row r="85" spans="1:7" ht="15" customHeight="1">
      <c r="A85" s="793"/>
      <c r="B85" s="813"/>
      <c r="C85" s="813"/>
      <c r="D85" s="813"/>
      <c r="E85" s="151" t="e">
        <f>PAI!#REF!</f>
        <v>#REF!</v>
      </c>
      <c r="F85" s="813"/>
      <c r="G85" s="809"/>
    </row>
    <row r="86" spans="1:7" ht="15" customHeight="1">
      <c r="A86" s="793"/>
      <c r="B86" s="812" t="s">
        <v>698</v>
      </c>
      <c r="C86" s="812" t="e">
        <f>PAI!#REF!</f>
        <v>#REF!</v>
      </c>
      <c r="D86" s="812" t="e">
        <f>PAI!#REF!</f>
        <v>#REF!</v>
      </c>
      <c r="E86" s="151" t="e">
        <f>PAI!#REF!</f>
        <v>#REF!</v>
      </c>
      <c r="F86" s="812" t="e">
        <f>PAI!#REF!</f>
        <v>#REF!</v>
      </c>
      <c r="G86" s="809"/>
    </row>
    <row r="87" spans="1:7" ht="15" customHeight="1">
      <c r="A87" s="793"/>
      <c r="B87" s="813"/>
      <c r="C87" s="813"/>
      <c r="D87" s="813"/>
      <c r="E87" s="151" t="e">
        <f>PAI!#REF!</f>
        <v>#REF!</v>
      </c>
      <c r="F87" s="813"/>
      <c r="G87" s="809"/>
    </row>
    <row r="88" spans="1:7" ht="15" customHeight="1">
      <c r="A88" s="793"/>
      <c r="B88" s="812" t="s">
        <v>702</v>
      </c>
      <c r="C88" s="812" t="e">
        <f>PAI!#REF!</f>
        <v>#REF!</v>
      </c>
      <c r="D88" s="812" t="e">
        <f>PAI!#REF!</f>
        <v>#REF!</v>
      </c>
      <c r="E88" s="151" t="e">
        <f>PAI!#REF!</f>
        <v>#REF!</v>
      </c>
      <c r="F88" s="812" t="e">
        <f>PAI!#REF!</f>
        <v>#REF!</v>
      </c>
      <c r="G88" s="809"/>
    </row>
    <row r="89" spans="1:7" ht="15" customHeight="1">
      <c r="A89" s="794"/>
      <c r="B89" s="813"/>
      <c r="C89" s="813"/>
      <c r="D89" s="813"/>
      <c r="E89" s="151" t="e">
        <f>PAI!#REF!</f>
        <v>#REF!</v>
      </c>
      <c r="F89" s="813"/>
      <c r="G89" s="809"/>
    </row>
    <row r="90" spans="1:7" ht="15" customHeight="1">
      <c r="A90" s="792" t="s">
        <v>70</v>
      </c>
      <c r="B90" s="814" t="s">
        <v>703</v>
      </c>
      <c r="C90" s="812" t="e">
        <f>PAI!#REF!</f>
        <v>#REF!</v>
      </c>
      <c r="D90" s="812" t="e">
        <f>PAI!#REF!</f>
        <v>#REF!</v>
      </c>
      <c r="E90" s="151" t="e">
        <f>PAI!#REF!</f>
        <v>#REF!</v>
      </c>
      <c r="F90" s="812" t="e">
        <f>PAI!#REF!</f>
        <v>#REF!</v>
      </c>
      <c r="G90" s="809"/>
    </row>
    <row r="91" spans="1:7" ht="15" customHeight="1">
      <c r="A91" s="793"/>
      <c r="B91" s="815"/>
      <c r="C91" s="813"/>
      <c r="D91" s="813"/>
      <c r="E91" s="151" t="e">
        <f>PAI!#REF!</f>
        <v>#REF!</v>
      </c>
      <c r="F91" s="813"/>
      <c r="G91" s="809"/>
    </row>
    <row r="92" spans="1:7" ht="15" customHeight="1">
      <c r="A92" s="793"/>
      <c r="B92" s="812" t="s">
        <v>704</v>
      </c>
      <c r="C92" s="812" t="e">
        <f>PAI!#REF!</f>
        <v>#REF!</v>
      </c>
      <c r="D92" s="812" t="e">
        <f>PAI!#REF!</f>
        <v>#REF!</v>
      </c>
      <c r="E92" s="151" t="e">
        <f>PAI!#REF!</f>
        <v>#REF!</v>
      </c>
      <c r="F92" s="812" t="e">
        <f>PAI!#REF!</f>
        <v>#REF!</v>
      </c>
      <c r="G92" s="809"/>
    </row>
    <row r="93" spans="1:7" ht="15" customHeight="1">
      <c r="A93" s="794"/>
      <c r="B93" s="813"/>
      <c r="C93" s="813"/>
      <c r="D93" s="813"/>
      <c r="E93" s="151" t="e">
        <f>PAI!#REF!</f>
        <v>#REF!</v>
      </c>
      <c r="F93" s="813"/>
      <c r="G93" s="810"/>
    </row>
    <row r="95" spans="1:7" ht="15.75">
      <c r="E95" s="137" t="s">
        <v>705</v>
      </c>
    </row>
    <row r="96" spans="1:7" ht="15.75">
      <c r="E96" s="137" t="s">
        <v>331</v>
      </c>
    </row>
    <row r="97" spans="5:5" ht="15.75">
      <c r="E97" s="137"/>
    </row>
    <row r="98" spans="5:5" ht="15.75">
      <c r="E98" s="137"/>
    </row>
    <row r="99" spans="5:5" ht="15.75">
      <c r="E99" s="137"/>
    </row>
    <row r="100" spans="5:5" ht="18.75" customHeight="1">
      <c r="E100" s="137" t="s">
        <v>275</v>
      </c>
    </row>
    <row r="101" spans="5:5" ht="15.75">
      <c r="E101" s="137" t="s">
        <v>706</v>
      </c>
    </row>
  </sheetData>
  <mergeCells count="156">
    <mergeCell ref="G26:G37"/>
    <mergeCell ref="G41:G50"/>
    <mergeCell ref="G54:G65"/>
    <mergeCell ref="G69:G80"/>
    <mergeCell ref="G84:G93"/>
    <mergeCell ref="F71:F72"/>
    <mergeCell ref="F73:F74"/>
    <mergeCell ref="F75:F76"/>
    <mergeCell ref="F77:F78"/>
    <mergeCell ref="F84:F85"/>
    <mergeCell ref="F86:F87"/>
    <mergeCell ref="F88:F89"/>
    <mergeCell ref="F90:F91"/>
    <mergeCell ref="F92:F93"/>
    <mergeCell ref="D88:D89"/>
    <mergeCell ref="D90:D91"/>
    <mergeCell ref="D92:D93"/>
    <mergeCell ref="F11:F12"/>
    <mergeCell ref="F13:F14"/>
    <mergeCell ref="F15:F16"/>
    <mergeCell ref="F17:F18"/>
    <mergeCell ref="F19:F20"/>
    <mergeCell ref="F26:F27"/>
    <mergeCell ref="F28:F29"/>
    <mergeCell ref="F30:F31"/>
    <mergeCell ref="F32:F33"/>
    <mergeCell ref="F34:F35"/>
    <mergeCell ref="F41:F42"/>
    <mergeCell ref="F43:F44"/>
    <mergeCell ref="F45:F46"/>
    <mergeCell ref="F47:F48"/>
    <mergeCell ref="F49:F50"/>
    <mergeCell ref="F54:F55"/>
    <mergeCell ref="F56:F57"/>
    <mergeCell ref="F58:F59"/>
    <mergeCell ref="F60:F61"/>
    <mergeCell ref="F62:F63"/>
    <mergeCell ref="F69:F70"/>
    <mergeCell ref="D60:D61"/>
    <mergeCell ref="D62:D63"/>
    <mergeCell ref="D69:D70"/>
    <mergeCell ref="D71:D72"/>
    <mergeCell ref="D73:D74"/>
    <mergeCell ref="D75:D76"/>
    <mergeCell ref="D77:D78"/>
    <mergeCell ref="D84:D85"/>
    <mergeCell ref="D86:D87"/>
    <mergeCell ref="C79:C80"/>
    <mergeCell ref="C84:C85"/>
    <mergeCell ref="C86:C87"/>
    <mergeCell ref="C88:C89"/>
    <mergeCell ref="C90:C91"/>
    <mergeCell ref="C92:C93"/>
    <mergeCell ref="D11:D12"/>
    <mergeCell ref="D13:D14"/>
    <mergeCell ref="D15:D16"/>
    <mergeCell ref="D17:D18"/>
    <mergeCell ref="D19:D20"/>
    <mergeCell ref="D26:D27"/>
    <mergeCell ref="D28:D29"/>
    <mergeCell ref="D30:D31"/>
    <mergeCell ref="D32:D33"/>
    <mergeCell ref="D34:D35"/>
    <mergeCell ref="D41:D42"/>
    <mergeCell ref="D43:D44"/>
    <mergeCell ref="D45:D46"/>
    <mergeCell ref="D47:D48"/>
    <mergeCell ref="D49:D50"/>
    <mergeCell ref="D54:D55"/>
    <mergeCell ref="D56:D57"/>
    <mergeCell ref="D58:D59"/>
    <mergeCell ref="C58:C59"/>
    <mergeCell ref="C60:C61"/>
    <mergeCell ref="C62:C63"/>
    <mergeCell ref="C64:C65"/>
    <mergeCell ref="C69:C70"/>
    <mergeCell ref="C71:C72"/>
    <mergeCell ref="C73:C74"/>
    <mergeCell ref="C75:C76"/>
    <mergeCell ref="C77:C78"/>
    <mergeCell ref="B84:B85"/>
    <mergeCell ref="B86:B87"/>
    <mergeCell ref="B88:B89"/>
    <mergeCell ref="B90:B91"/>
    <mergeCell ref="B92:B93"/>
    <mergeCell ref="C11:C12"/>
    <mergeCell ref="C13:C14"/>
    <mergeCell ref="C15:C16"/>
    <mergeCell ref="C17:C18"/>
    <mergeCell ref="C19:C20"/>
    <mergeCell ref="C21:C22"/>
    <mergeCell ref="C26:C27"/>
    <mergeCell ref="C28:C29"/>
    <mergeCell ref="C30:C31"/>
    <mergeCell ref="C32:C33"/>
    <mergeCell ref="C34:C35"/>
    <mergeCell ref="C36:C37"/>
    <mergeCell ref="C41:C42"/>
    <mergeCell ref="C43:C44"/>
    <mergeCell ref="C45:C46"/>
    <mergeCell ref="C47:C48"/>
    <mergeCell ref="C49:C50"/>
    <mergeCell ref="C54:C55"/>
    <mergeCell ref="C56:C57"/>
    <mergeCell ref="B60:B61"/>
    <mergeCell ref="B62:B63"/>
    <mergeCell ref="B64:B65"/>
    <mergeCell ref="B69:B70"/>
    <mergeCell ref="B71:B72"/>
    <mergeCell ref="B73:B74"/>
    <mergeCell ref="B75:B76"/>
    <mergeCell ref="B77:B78"/>
    <mergeCell ref="B79:B80"/>
    <mergeCell ref="A73:A76"/>
    <mergeCell ref="A77:A80"/>
    <mergeCell ref="A84:A89"/>
    <mergeCell ref="A90:A93"/>
    <mergeCell ref="B11:B12"/>
    <mergeCell ref="B13:B14"/>
    <mergeCell ref="B15:B16"/>
    <mergeCell ref="B17:B18"/>
    <mergeCell ref="B19:B20"/>
    <mergeCell ref="B21:B22"/>
    <mergeCell ref="B26:B27"/>
    <mergeCell ref="B28:B29"/>
    <mergeCell ref="B30:B31"/>
    <mergeCell ref="B32:B33"/>
    <mergeCell ref="B34:B35"/>
    <mergeCell ref="B36:B37"/>
    <mergeCell ref="B41:B42"/>
    <mergeCell ref="B43:B44"/>
    <mergeCell ref="B45:B46"/>
    <mergeCell ref="B47:B48"/>
    <mergeCell ref="B49:B50"/>
    <mergeCell ref="B54:B55"/>
    <mergeCell ref="B56:B57"/>
    <mergeCell ref="B58:B59"/>
    <mergeCell ref="A26:A29"/>
    <mergeCell ref="A30:A33"/>
    <mergeCell ref="A34:A37"/>
    <mergeCell ref="A41:A46"/>
    <mergeCell ref="A47:A50"/>
    <mergeCell ref="A54:A57"/>
    <mergeCell ref="A58:A61"/>
    <mergeCell ref="A62:A65"/>
    <mergeCell ref="A69:A72"/>
    <mergeCell ref="C1:G1"/>
    <mergeCell ref="C2:G2"/>
    <mergeCell ref="C3:G3"/>
    <mergeCell ref="C4:G4"/>
    <mergeCell ref="C5:G5"/>
    <mergeCell ref="A7:G7"/>
    <mergeCell ref="A11:A14"/>
    <mergeCell ref="A15:A18"/>
    <mergeCell ref="A19:A22"/>
    <mergeCell ref="G11:G22"/>
  </mergeCells>
  <pageMargins left="0.39305555555555599" right="0.196527777777778" top="0.39305555555555599" bottom="0.39305555555555599" header="0.31458333333333299" footer="0.31458333333333299"/>
  <pageSetup paperSize="9" scale="99" orientation="portrait" horizontalDpi="180" verticalDpi="180"/>
  <colBreaks count="1" manualBreakCount="1">
    <brk id="7" max="104857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G41"/>
  <sheetViews>
    <sheetView workbookViewId="0"/>
  </sheetViews>
  <sheetFormatPr defaultColWidth="9" defaultRowHeight="15"/>
  <cols>
    <col min="1" max="1" width="7.42578125" customWidth="1"/>
    <col min="2" max="2" width="10.28515625" customWidth="1"/>
    <col min="3" max="3" width="27.28515625" customWidth="1"/>
    <col min="4" max="4" width="6.140625" customWidth="1"/>
    <col min="5" max="5" width="31.7109375" customWidth="1"/>
    <col min="6" max="6" width="10.42578125" customWidth="1"/>
  </cols>
  <sheetData>
    <row r="1" spans="1:7" ht="15.75">
      <c r="A1" s="111"/>
      <c r="B1" s="112"/>
      <c r="C1" s="787" t="s">
        <v>676</v>
      </c>
      <c r="D1" s="787"/>
      <c r="E1" s="787"/>
      <c r="F1" s="787"/>
      <c r="G1" s="787"/>
    </row>
    <row r="2" spans="1:7" ht="18">
      <c r="A2" s="113"/>
      <c r="B2" s="114"/>
      <c r="C2" s="788" t="s">
        <v>677</v>
      </c>
      <c r="D2" s="788"/>
      <c r="E2" s="788"/>
      <c r="F2" s="788"/>
      <c r="G2" s="788"/>
    </row>
    <row r="3" spans="1:7" ht="27.75">
      <c r="A3" s="115"/>
      <c r="B3" s="116"/>
      <c r="C3" s="789" t="s">
        <v>678</v>
      </c>
      <c r="D3" s="789"/>
      <c r="E3" s="789"/>
      <c r="F3" s="789"/>
      <c r="G3" s="789"/>
    </row>
    <row r="4" spans="1:7">
      <c r="A4" s="117"/>
      <c r="B4" s="118"/>
      <c r="C4" s="790" t="s">
        <v>679</v>
      </c>
      <c r="D4" s="790"/>
      <c r="E4" s="790"/>
      <c r="F4" s="790"/>
      <c r="G4" s="790"/>
    </row>
    <row r="5" spans="1:7" ht="15.75">
      <c r="A5" s="117"/>
      <c r="B5" s="118"/>
      <c r="C5" s="790" t="s">
        <v>680</v>
      </c>
      <c r="D5" s="790"/>
      <c r="E5" s="790"/>
      <c r="F5" s="790"/>
      <c r="G5" s="790"/>
    </row>
    <row r="6" spans="1:7" ht="18.75">
      <c r="A6" s="119"/>
      <c r="B6" s="119"/>
      <c r="C6" s="119"/>
      <c r="D6" s="119"/>
      <c r="E6" s="119"/>
      <c r="F6" s="119"/>
      <c r="G6" s="119"/>
    </row>
    <row r="7" spans="1:7" ht="18">
      <c r="A7" s="811" t="s">
        <v>717</v>
      </c>
      <c r="B7" s="811"/>
      <c r="C7" s="811"/>
      <c r="D7" s="811"/>
      <c r="E7" s="811"/>
      <c r="F7" s="811"/>
      <c r="G7" s="811"/>
    </row>
    <row r="8" spans="1:7" ht="16.5">
      <c r="A8" s="120"/>
      <c r="B8" s="121"/>
      <c r="C8" s="122"/>
      <c r="D8" s="122"/>
      <c r="E8" s="123"/>
      <c r="F8" s="121"/>
      <c r="G8" s="121"/>
    </row>
    <row r="9" spans="1:7" ht="16.5">
      <c r="A9" s="138" t="s">
        <v>708</v>
      </c>
      <c r="B9" s="121"/>
      <c r="C9" s="122"/>
      <c r="D9" s="122"/>
      <c r="F9" s="138" t="s">
        <v>718</v>
      </c>
      <c r="G9" s="121"/>
    </row>
    <row r="10" spans="1:7" ht="21" customHeight="1">
      <c r="A10" s="127" t="s">
        <v>6</v>
      </c>
      <c r="B10" s="127" t="s">
        <v>684</v>
      </c>
      <c r="C10" s="127" t="s">
        <v>685</v>
      </c>
      <c r="D10" s="127" t="s">
        <v>3</v>
      </c>
      <c r="E10" s="127" t="s">
        <v>338</v>
      </c>
      <c r="F10" s="127" t="s">
        <v>686</v>
      </c>
      <c r="G10" s="127" t="s">
        <v>534</v>
      </c>
    </row>
    <row r="11" spans="1:7" ht="15" customHeight="1">
      <c r="A11" s="792" t="s">
        <v>692</v>
      </c>
      <c r="B11" s="816" t="s">
        <v>696</v>
      </c>
      <c r="C11" s="816" t="str">
        <f>HK!C3</f>
        <v xml:space="preserve">filsafat  dan riset Hukum Keluarga </v>
      </c>
      <c r="D11" s="816">
        <f>HK!D3</f>
        <v>2</v>
      </c>
      <c r="E11" s="149" t="str">
        <f>HK!F3</f>
        <v>Dr. H. Pujiono, M.Ag.</v>
      </c>
      <c r="F11" s="816" t="str">
        <f>HK!E3</f>
        <v>S21702U001</v>
      </c>
      <c r="G11" s="808" t="s">
        <v>697</v>
      </c>
    </row>
    <row r="12" spans="1:7" ht="15" customHeight="1">
      <c r="A12" s="793"/>
      <c r="B12" s="817"/>
      <c r="C12" s="817"/>
      <c r="D12" s="817"/>
      <c r="E12" s="149" t="str">
        <f>HK!G3</f>
        <v>Dr. H. Ahmad Junaidi, S.Pd, M.Ag.</v>
      </c>
      <c r="F12" s="817"/>
      <c r="G12" s="809"/>
    </row>
    <row r="13" spans="1:7" ht="15" customHeight="1">
      <c r="A13" s="793"/>
      <c r="B13" s="816" t="s">
        <v>698</v>
      </c>
      <c r="C13" s="816" t="str">
        <f>HK!C4</f>
        <v>Metodologi Penelitian Hukum Keluarga</v>
      </c>
      <c r="D13" s="816">
        <f>HK!D4</f>
        <v>3</v>
      </c>
      <c r="E13" s="149" t="str">
        <f>HK!F4</f>
        <v>Dr. H. Nur Solikin, S.Ag, M.H.</v>
      </c>
      <c r="F13" s="816" t="str">
        <f>HK!E4</f>
        <v>S21702U002</v>
      </c>
      <c r="G13" s="809"/>
    </row>
    <row r="14" spans="1:7" ht="15" customHeight="1">
      <c r="A14" s="793"/>
      <c r="B14" s="817"/>
      <c r="C14" s="817"/>
      <c r="D14" s="817"/>
      <c r="E14" s="149" t="str">
        <f>HK!G4</f>
        <v>Dr. Ishaq, M.Ag.</v>
      </c>
      <c r="F14" s="817"/>
      <c r="G14" s="809"/>
    </row>
    <row r="15" spans="1:7" ht="15" customHeight="1">
      <c r="A15" s="793"/>
      <c r="B15" s="816" t="s">
        <v>702</v>
      </c>
      <c r="C15" s="816" t="str">
        <f>HK!C6</f>
        <v>Studi Al Quran dan Al Hadis</v>
      </c>
      <c r="D15" s="816">
        <f>HK!D6</f>
        <v>3</v>
      </c>
      <c r="E15" s="149" t="str">
        <f>HK!F6</f>
        <v>Dr. H. Abdullah, S.Ag, M.HI</v>
      </c>
      <c r="F15" s="816" t="str">
        <f>HK!E6</f>
        <v>INS217D001</v>
      </c>
      <c r="G15" s="809"/>
    </row>
    <row r="16" spans="1:7" ht="15" customHeight="1">
      <c r="A16" s="794"/>
      <c r="B16" s="817"/>
      <c r="C16" s="817"/>
      <c r="D16" s="817"/>
      <c r="E16" s="149" t="str">
        <f>HK!G6</f>
        <v>Dr. H. Rafid Abbas, MA.</v>
      </c>
      <c r="F16" s="817"/>
      <c r="G16" s="809"/>
    </row>
    <row r="17" spans="1:7" ht="15" customHeight="1">
      <c r="A17" s="792" t="s">
        <v>70</v>
      </c>
      <c r="B17" s="818" t="s">
        <v>703</v>
      </c>
      <c r="C17" s="816" t="str">
        <f>HK!C7</f>
        <v>Peradilan Agama di Indonesia</v>
      </c>
      <c r="D17" s="816">
        <f>HK!D7</f>
        <v>3</v>
      </c>
      <c r="E17" s="149" t="str">
        <f>HK!F7</f>
        <v>Dr. Sri Lumatus Sa'adah, S.Ag., M.H.I.</v>
      </c>
      <c r="F17" s="816" t="str">
        <f>HK!E7</f>
        <v>INS217D001</v>
      </c>
      <c r="G17" s="809"/>
    </row>
    <row r="18" spans="1:7" ht="15" customHeight="1">
      <c r="A18" s="793"/>
      <c r="B18" s="819"/>
      <c r="C18" s="817"/>
      <c r="D18" s="817"/>
      <c r="E18" s="149" t="str">
        <f>HK!G7</f>
        <v>Dr. Muhammad Faisol, M.Ag</v>
      </c>
      <c r="F18" s="817"/>
      <c r="G18" s="809"/>
    </row>
    <row r="19" spans="1:7" ht="15" customHeight="1">
      <c r="A19" s="793"/>
      <c r="B19" s="816" t="s">
        <v>704</v>
      </c>
      <c r="C19" s="816" t="str">
        <f>HK!C5</f>
        <v>Keputusan hakim dan fatwa Hukum Keluarga</v>
      </c>
      <c r="D19" s="816">
        <f>HK!D5</f>
        <v>3</v>
      </c>
      <c r="E19" s="149" t="str">
        <f>HK!F5</f>
        <v>Dr. H. Sutrisno RS, M.H.I.</v>
      </c>
      <c r="F19" s="816">
        <f>HK!E5</f>
        <v>0</v>
      </c>
      <c r="G19" s="809"/>
    </row>
    <row r="20" spans="1:7" ht="15" customHeight="1">
      <c r="A20" s="794"/>
      <c r="B20" s="817"/>
      <c r="C20" s="817"/>
      <c r="D20" s="817"/>
      <c r="E20" s="149" t="str">
        <f>HK!G5</f>
        <v>Dr. H. Hamam, M.Ag.</v>
      </c>
      <c r="F20" s="817"/>
      <c r="G20" s="810"/>
    </row>
    <row r="22" spans="1:7" ht="16.5">
      <c r="A22" s="138" t="s">
        <v>694</v>
      </c>
      <c r="B22" s="121"/>
      <c r="C22" s="122"/>
      <c r="D22" s="122"/>
      <c r="F22" s="138" t="s">
        <v>719</v>
      </c>
      <c r="G22" s="121"/>
    </row>
    <row r="23" spans="1:7" ht="21" customHeight="1">
      <c r="A23" s="127" t="s">
        <v>6</v>
      </c>
      <c r="B23" s="127" t="s">
        <v>684</v>
      </c>
      <c r="C23" s="127" t="s">
        <v>685</v>
      </c>
      <c r="D23" s="127" t="s">
        <v>3</v>
      </c>
      <c r="E23" s="127" t="s">
        <v>338</v>
      </c>
      <c r="F23" s="127" t="s">
        <v>686</v>
      </c>
      <c r="G23" s="127" t="s">
        <v>534</v>
      </c>
    </row>
    <row r="24" spans="1:7" ht="15" customHeight="1">
      <c r="A24" s="792" t="s">
        <v>692</v>
      </c>
      <c r="B24" s="816" t="s">
        <v>696</v>
      </c>
      <c r="C24" s="816" t="str">
        <f>HK!C9</f>
        <v xml:space="preserve">Hukum Perdata Islam Di Indonesia </v>
      </c>
      <c r="D24" s="816">
        <f>HK!D9</f>
        <v>4</v>
      </c>
      <c r="E24" s="149" t="str">
        <f>HK!F9</f>
        <v>Dr. H. Nur Solikin, S.Ag, M.H.</v>
      </c>
      <c r="F24" s="816" t="str">
        <f>HK!E9</f>
        <v>S21702K002</v>
      </c>
      <c r="G24" s="808" t="s">
        <v>697</v>
      </c>
    </row>
    <row r="25" spans="1:7" ht="15" customHeight="1">
      <c r="A25" s="793"/>
      <c r="B25" s="817"/>
      <c r="C25" s="817"/>
      <c r="D25" s="817"/>
      <c r="E25" s="149" t="str">
        <f>HK!G9</f>
        <v>Dr. H. Ahmad Junaidi, S.Pd, M.Ag.</v>
      </c>
      <c r="F25" s="817"/>
      <c r="G25" s="809"/>
    </row>
    <row r="26" spans="1:7" ht="15" customHeight="1">
      <c r="A26" s="793"/>
      <c r="B26" s="816" t="s">
        <v>698</v>
      </c>
      <c r="C26" s="816" t="str">
        <f>HK!C10</f>
        <v xml:space="preserve">Sosiologi dan Psikologi Hukum Keluarga </v>
      </c>
      <c r="D26" s="816">
        <f>HK!D10</f>
        <v>3</v>
      </c>
      <c r="E26" s="149" t="str">
        <f>HK!F10</f>
        <v>Dr. Ishaq, M.Ag.</v>
      </c>
      <c r="F26" s="816" t="str">
        <f>HK!E10</f>
        <v>S21702K002</v>
      </c>
      <c r="G26" s="809"/>
    </row>
    <row r="27" spans="1:7" ht="15" customHeight="1">
      <c r="A27" s="793"/>
      <c r="B27" s="817"/>
      <c r="C27" s="817"/>
      <c r="D27" s="817"/>
      <c r="E27" s="149" t="str">
        <f>HK!G10</f>
        <v>Dr. Esa Nurwahyuni, M.Pd.</v>
      </c>
      <c r="F27" s="817"/>
      <c r="G27" s="809"/>
    </row>
    <row r="28" spans="1:7" ht="15" customHeight="1">
      <c r="A28" s="793"/>
      <c r="B28" s="816" t="s">
        <v>702</v>
      </c>
      <c r="C28" s="816" t="str">
        <f>HK!C11</f>
        <v xml:space="preserve">Fiqih Kontemporer dalam Hukum Keluarga </v>
      </c>
      <c r="D28" s="816">
        <f>HK!D11</f>
        <v>3</v>
      </c>
      <c r="E28" s="149" t="str">
        <f>HK!F11</f>
        <v>Dr. H. Abdullah, S.Ag, M.HI</v>
      </c>
      <c r="F28" s="816" t="str">
        <f>HK!E11</f>
        <v>S21702K003</v>
      </c>
      <c r="G28" s="809"/>
    </row>
    <row r="29" spans="1:7" ht="15" customHeight="1">
      <c r="A29" s="794"/>
      <c r="B29" s="817"/>
      <c r="C29" s="817"/>
      <c r="D29" s="817"/>
      <c r="E29" s="149" t="str">
        <f>HK!G11</f>
        <v>Dr. H. Pujiono, M.Ag.</v>
      </c>
      <c r="F29" s="817"/>
      <c r="G29" s="809"/>
    </row>
    <row r="30" spans="1:7" ht="15" customHeight="1">
      <c r="A30" s="792" t="s">
        <v>70</v>
      </c>
      <c r="B30" s="818" t="s">
        <v>703</v>
      </c>
      <c r="C30" s="816" t="str">
        <f>HK!C12</f>
        <v xml:space="preserve">Hukum Acara Peradilan Agama </v>
      </c>
      <c r="D30" s="816">
        <f>HK!D12</f>
        <v>2</v>
      </c>
      <c r="E30" s="149" t="str">
        <f>HK!F12</f>
        <v>Prof. Dr. M. Noor Harisuddin, M.Fil.I.</v>
      </c>
      <c r="F30" s="816" t="str">
        <f>HK!E12</f>
        <v>S21702U007</v>
      </c>
      <c r="G30" s="809"/>
    </row>
    <row r="31" spans="1:7" ht="15" customHeight="1">
      <c r="A31" s="793"/>
      <c r="B31" s="819"/>
      <c r="C31" s="817"/>
      <c r="D31" s="817"/>
      <c r="E31" s="149" t="str">
        <f>HK!G12</f>
        <v>Dr. Sri Lumatus Sa'adah, S.Ag., M.H.I.</v>
      </c>
      <c r="F31" s="817"/>
      <c r="G31" s="809"/>
    </row>
    <row r="32" spans="1:7" ht="15" customHeight="1">
      <c r="A32" s="793"/>
      <c r="B32" s="816" t="s">
        <v>704</v>
      </c>
      <c r="C32" s="816" t="e">
        <f>HK!#REF!</f>
        <v>#REF!</v>
      </c>
      <c r="D32" s="816" t="e">
        <f>HK!#REF!</f>
        <v>#REF!</v>
      </c>
      <c r="E32" s="149" t="e">
        <f>HK!#REF!</f>
        <v>#REF!</v>
      </c>
      <c r="F32" s="816" t="e">
        <f>HK!#REF!</f>
        <v>#REF!</v>
      </c>
      <c r="G32" s="809"/>
    </row>
    <row r="33" spans="1:7" ht="15" customHeight="1">
      <c r="A33" s="794"/>
      <c r="B33" s="817"/>
      <c r="C33" s="817"/>
      <c r="D33" s="817"/>
      <c r="E33" s="149" t="e">
        <f>HK!#REF!</f>
        <v>#REF!</v>
      </c>
      <c r="F33" s="817"/>
      <c r="G33" s="810"/>
    </row>
    <row r="35" spans="1:7" ht="15.75">
      <c r="E35" s="137" t="s">
        <v>705</v>
      </c>
    </row>
    <row r="36" spans="1:7" ht="15.75">
      <c r="E36" s="137" t="s">
        <v>331</v>
      </c>
    </row>
    <row r="37" spans="1:7" ht="15.75">
      <c r="E37" s="137"/>
    </row>
    <row r="38" spans="1:7" ht="15.75">
      <c r="E38" s="137"/>
    </row>
    <row r="39" spans="1:7" ht="15.75">
      <c r="E39" s="137"/>
    </row>
    <row r="40" spans="1:7" ht="15.75">
      <c r="E40" s="137" t="s">
        <v>275</v>
      </c>
    </row>
    <row r="41" spans="1:7" ht="15.75">
      <c r="E41" s="137" t="s">
        <v>706</v>
      </c>
    </row>
  </sheetData>
  <mergeCells count="52">
    <mergeCell ref="G11:G20"/>
    <mergeCell ref="G24:G33"/>
    <mergeCell ref="F24:F25"/>
    <mergeCell ref="F26:F27"/>
    <mergeCell ref="F28:F29"/>
    <mergeCell ref="F30:F31"/>
    <mergeCell ref="F32:F33"/>
    <mergeCell ref="F11:F12"/>
    <mergeCell ref="F13:F14"/>
    <mergeCell ref="F15:F16"/>
    <mergeCell ref="F17:F18"/>
    <mergeCell ref="F19:F20"/>
    <mergeCell ref="C26:C27"/>
    <mergeCell ref="C28:C29"/>
    <mergeCell ref="C30:C31"/>
    <mergeCell ref="C32:C33"/>
    <mergeCell ref="D11:D12"/>
    <mergeCell ref="D13:D14"/>
    <mergeCell ref="D15:D16"/>
    <mergeCell ref="D17:D18"/>
    <mergeCell ref="D19:D20"/>
    <mergeCell ref="D24:D25"/>
    <mergeCell ref="D26:D27"/>
    <mergeCell ref="D28:D29"/>
    <mergeCell ref="D30:D31"/>
    <mergeCell ref="D32:D33"/>
    <mergeCell ref="C13:C14"/>
    <mergeCell ref="C15:C16"/>
    <mergeCell ref="C17:C18"/>
    <mergeCell ref="C19:C20"/>
    <mergeCell ref="C24:C25"/>
    <mergeCell ref="A7:G7"/>
    <mergeCell ref="A11:A16"/>
    <mergeCell ref="A17:A20"/>
    <mergeCell ref="A24:A29"/>
    <mergeCell ref="A30:A33"/>
    <mergeCell ref="B11:B12"/>
    <mergeCell ref="B13:B14"/>
    <mergeCell ref="B15:B16"/>
    <mergeCell ref="B17:B18"/>
    <mergeCell ref="B19:B20"/>
    <mergeCell ref="B24:B25"/>
    <mergeCell ref="B26:B27"/>
    <mergeCell ref="B28:B29"/>
    <mergeCell ref="B30:B31"/>
    <mergeCell ref="B32:B33"/>
    <mergeCell ref="C11:C12"/>
    <mergeCell ref="C1:G1"/>
    <mergeCell ref="C2:G2"/>
    <mergeCell ref="C3:G3"/>
    <mergeCell ref="C4:G4"/>
    <mergeCell ref="C5:G5"/>
  </mergeCells>
  <pageMargins left="0.22986111111111099" right="0.12986111111111101" top="0.6097222222222220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G85"/>
  <sheetViews>
    <sheetView workbookViewId="0"/>
  </sheetViews>
  <sheetFormatPr defaultColWidth="9" defaultRowHeight="15"/>
  <cols>
    <col min="1" max="1" width="7.7109375" customWidth="1"/>
    <col min="2" max="2" width="10.28515625" customWidth="1"/>
    <col min="3" max="3" width="27.28515625" customWidth="1"/>
    <col min="4" max="4" width="5.5703125" customWidth="1"/>
    <col min="5" max="5" width="31.7109375" customWidth="1"/>
  </cols>
  <sheetData>
    <row r="1" spans="1:7" ht="15.75">
      <c r="A1" s="111"/>
      <c r="B1" s="112"/>
      <c r="C1" s="787" t="s">
        <v>676</v>
      </c>
      <c r="D1" s="787"/>
      <c r="E1" s="787"/>
      <c r="F1" s="787"/>
      <c r="G1" s="787"/>
    </row>
    <row r="2" spans="1:7" ht="18">
      <c r="A2" s="113"/>
      <c r="B2" s="114"/>
      <c r="C2" s="788" t="s">
        <v>677</v>
      </c>
      <c r="D2" s="788"/>
      <c r="E2" s="788"/>
      <c r="F2" s="788"/>
      <c r="G2" s="788"/>
    </row>
    <row r="3" spans="1:7" ht="27.75">
      <c r="A3" s="115"/>
      <c r="B3" s="116"/>
      <c r="C3" s="789" t="s">
        <v>678</v>
      </c>
      <c r="D3" s="789"/>
      <c r="E3" s="789"/>
      <c r="F3" s="789"/>
      <c r="G3" s="789"/>
    </row>
    <row r="4" spans="1:7">
      <c r="A4" s="117"/>
      <c r="B4" s="118"/>
      <c r="C4" s="790" t="s">
        <v>679</v>
      </c>
      <c r="D4" s="790"/>
      <c r="E4" s="790"/>
      <c r="F4" s="790"/>
      <c r="G4" s="790"/>
    </row>
    <row r="5" spans="1:7" ht="15.75">
      <c r="A5" s="117"/>
      <c r="B5" s="118"/>
      <c r="C5" s="790" t="s">
        <v>680</v>
      </c>
      <c r="D5" s="790"/>
      <c r="E5" s="790"/>
      <c r="F5" s="790"/>
      <c r="G5" s="790"/>
    </row>
    <row r="6" spans="1:7" ht="18.75">
      <c r="A6" s="119"/>
      <c r="B6" s="119"/>
      <c r="C6" s="119"/>
      <c r="D6" s="119"/>
      <c r="E6" s="119"/>
      <c r="F6" s="119"/>
      <c r="G6" s="119"/>
    </row>
    <row r="7" spans="1:7" ht="18">
      <c r="A7" s="811" t="s">
        <v>720</v>
      </c>
      <c r="B7" s="811"/>
      <c r="C7" s="811"/>
      <c r="D7" s="811"/>
      <c r="E7" s="811"/>
      <c r="F7" s="811"/>
      <c r="G7" s="811"/>
    </row>
    <row r="8" spans="1:7" ht="16.5">
      <c r="A8" s="120"/>
      <c r="B8" s="121"/>
      <c r="C8" s="122"/>
      <c r="D8" s="122"/>
      <c r="E8" s="123"/>
      <c r="F8" s="121"/>
      <c r="G8" s="121"/>
    </row>
    <row r="9" spans="1:7" ht="16.5">
      <c r="A9" s="138" t="s">
        <v>682</v>
      </c>
      <c r="B9" s="121"/>
      <c r="C9" s="122"/>
      <c r="D9" s="122"/>
      <c r="F9" s="138" t="s">
        <v>721</v>
      </c>
      <c r="G9" s="121"/>
    </row>
    <row r="10" spans="1:7" ht="21" customHeight="1">
      <c r="A10" s="127" t="s">
        <v>6</v>
      </c>
      <c r="B10" s="127" t="s">
        <v>684</v>
      </c>
      <c r="C10" s="127" t="s">
        <v>685</v>
      </c>
      <c r="D10" s="127" t="s">
        <v>3</v>
      </c>
      <c r="E10" s="127" t="s">
        <v>338</v>
      </c>
      <c r="F10" s="127" t="s">
        <v>686</v>
      </c>
      <c r="G10" s="127" t="s">
        <v>534</v>
      </c>
    </row>
    <row r="11" spans="1:7" ht="15" customHeight="1">
      <c r="A11" s="792" t="s">
        <v>687</v>
      </c>
      <c r="B11" s="820" t="s">
        <v>696</v>
      </c>
      <c r="C11" s="820" t="str">
        <f>ES!C3</f>
        <v>Studi Al-Qur’an dan Hadits</v>
      </c>
      <c r="D11" s="820">
        <f>ES!D3</f>
        <v>3</v>
      </c>
      <c r="E11" s="144" t="str">
        <f>ES!F3</f>
        <v>Prof. Dr. H. Mahjuddin, M.Pd.I</v>
      </c>
      <c r="F11" s="820" t="str">
        <f>ES!E3</f>
        <v>S21704U004</v>
      </c>
      <c r="G11" s="808" t="s">
        <v>697</v>
      </c>
    </row>
    <row r="12" spans="1:7" ht="15" customHeight="1">
      <c r="A12" s="793"/>
      <c r="B12" s="821"/>
      <c r="C12" s="821"/>
      <c r="D12" s="821"/>
      <c r="E12" s="144" t="str">
        <f>ES!G3</f>
        <v>Dr. H. Kasman, M.Fil.I.</v>
      </c>
      <c r="F12" s="821"/>
      <c r="G12" s="809"/>
    </row>
    <row r="13" spans="1:7" ht="15" customHeight="1">
      <c r="A13" s="793"/>
      <c r="B13" s="820" t="s">
        <v>698</v>
      </c>
      <c r="C13" s="820" t="str">
        <f>ES!C4</f>
        <v xml:space="preserve">Filsafat Ilmu </v>
      </c>
      <c r="D13" s="820">
        <f>ES!D4</f>
        <v>2</v>
      </c>
      <c r="E13" s="144" t="str">
        <f>ES!F4</f>
        <v>Prof. Dr. Ahidul Asror, M.Ag.</v>
      </c>
      <c r="F13" s="820" t="str">
        <f>ES!E4</f>
        <v>S21704U006</v>
      </c>
      <c r="G13" s="809"/>
    </row>
    <row r="14" spans="1:7" ht="15" customHeight="1">
      <c r="A14" s="794"/>
      <c r="B14" s="821"/>
      <c r="C14" s="821"/>
      <c r="D14" s="821"/>
      <c r="E14" s="144" t="str">
        <f>ES!G4</f>
        <v>Dr. H. Ubaidillah, M.Ag.</v>
      </c>
      <c r="F14" s="821"/>
      <c r="G14" s="809"/>
    </row>
    <row r="15" spans="1:7" ht="15" customHeight="1">
      <c r="A15" s="792" t="s">
        <v>689</v>
      </c>
      <c r="B15" s="820" t="s">
        <v>696</v>
      </c>
      <c r="C15" s="820" t="str">
        <f>ES!C5</f>
        <v>Ekonomi Zakat, Infaq, Shadaqah dan Waqaf</v>
      </c>
      <c r="D15" s="820">
        <f>ES!D5</f>
        <v>3</v>
      </c>
      <c r="E15" s="144" t="str">
        <f>ES!F5</f>
        <v>Dr. H. Pujiono, M.Ag.</v>
      </c>
      <c r="F15" s="820" t="str">
        <f>ES!E5</f>
        <v>S21704U007</v>
      </c>
      <c r="G15" s="809"/>
    </row>
    <row r="16" spans="1:7" ht="15" customHeight="1">
      <c r="A16" s="793"/>
      <c r="B16" s="821"/>
      <c r="C16" s="821"/>
      <c r="D16" s="821"/>
      <c r="E16" s="144" t="str">
        <f>ES!G5</f>
        <v>Dr. Khamdan Rifa'i, S.E., M.Si.</v>
      </c>
      <c r="F16" s="821"/>
      <c r="G16" s="809"/>
    </row>
    <row r="17" spans="1:7" ht="15" customHeight="1">
      <c r="A17" s="793"/>
      <c r="B17" s="820" t="s">
        <v>698</v>
      </c>
      <c r="C17" s="820" t="str">
        <f>ES!C6</f>
        <v>Sejarah Pemikiran dan Prinsip Ekonomi Islam</v>
      </c>
      <c r="D17" s="820">
        <f>ES!D6</f>
        <v>2</v>
      </c>
      <c r="E17" s="144" t="str">
        <f>ES!F6</f>
        <v>Dr. Abdul Wadud Nafis, Lc, M.E.I</v>
      </c>
      <c r="F17" s="820" t="str">
        <f>ES!E6</f>
        <v>S21704U008</v>
      </c>
      <c r="G17" s="809"/>
    </row>
    <row r="18" spans="1:7" ht="15" customHeight="1">
      <c r="A18" s="794"/>
      <c r="B18" s="821"/>
      <c r="C18" s="821"/>
      <c r="D18" s="821"/>
      <c r="E18" s="144" t="str">
        <f>ES!G6</f>
        <v>Dr. H. Abdul Rokhim, S.Ag., M.E.I</v>
      </c>
      <c r="F18" s="821"/>
      <c r="G18" s="809"/>
    </row>
    <row r="19" spans="1:7" ht="15" customHeight="1">
      <c r="A19" s="792" t="s">
        <v>690</v>
      </c>
      <c r="B19" s="820" t="s">
        <v>696</v>
      </c>
      <c r="C19" s="820" t="str">
        <f>ES!C7</f>
        <v>Mikro dan Makro Ekonomi islam</v>
      </c>
      <c r="D19" s="820">
        <f>ES!D7</f>
        <v>3</v>
      </c>
      <c r="E19" s="144" t="str">
        <f>ES!F7</f>
        <v>Dr. Khairunnisa Musari, S.T.,M.MT.</v>
      </c>
      <c r="F19" s="820" t="str">
        <f>ES!E7</f>
        <v>S21704U009</v>
      </c>
      <c r="G19" s="809"/>
    </row>
    <row r="20" spans="1:7" ht="15" customHeight="1">
      <c r="A20" s="793"/>
      <c r="B20" s="821"/>
      <c r="C20" s="821"/>
      <c r="D20" s="821"/>
      <c r="E20" s="144" t="str">
        <f>ES!G7</f>
        <v>Dr. Imam Suroso, SE, MM.</v>
      </c>
      <c r="F20" s="821"/>
      <c r="G20" s="809"/>
    </row>
    <row r="21" spans="1:7" ht="15" customHeight="1">
      <c r="A21" s="793"/>
      <c r="B21" s="820" t="s">
        <v>714</v>
      </c>
      <c r="C21" s="820" t="e">
        <f>ES!#REF!</f>
        <v>#REF!</v>
      </c>
      <c r="D21" s="820" t="e">
        <f>ES!#REF!</f>
        <v>#REF!</v>
      </c>
      <c r="E21" s="145" t="e">
        <f>ES!#REF!</f>
        <v>#REF!</v>
      </c>
      <c r="F21" s="820" t="str">
        <f>F19</f>
        <v>S21704U009</v>
      </c>
      <c r="G21" s="809"/>
    </row>
    <row r="22" spans="1:7" ht="15" customHeight="1">
      <c r="A22" s="794"/>
      <c r="B22" s="821"/>
      <c r="C22" s="821"/>
      <c r="D22" s="821"/>
      <c r="E22" s="146" t="e">
        <f>ES!#REF!</f>
        <v>#REF!</v>
      </c>
      <c r="F22" s="821"/>
      <c r="G22" s="810"/>
    </row>
    <row r="23" spans="1:7" ht="15" customHeight="1">
      <c r="A23" s="131"/>
      <c r="B23" s="132"/>
      <c r="C23" s="133"/>
      <c r="D23" s="133"/>
      <c r="E23" s="134"/>
      <c r="F23" s="132"/>
      <c r="G23" s="133"/>
    </row>
    <row r="24" spans="1:7" ht="16.5">
      <c r="A24" s="138" t="s">
        <v>682</v>
      </c>
      <c r="B24" s="121"/>
      <c r="C24" s="122"/>
      <c r="D24" s="122"/>
      <c r="F24" s="138" t="s">
        <v>722</v>
      </c>
      <c r="G24" s="121"/>
    </row>
    <row r="25" spans="1:7" ht="21" customHeight="1">
      <c r="A25" s="127" t="s">
        <v>6</v>
      </c>
      <c r="B25" s="127" t="s">
        <v>684</v>
      </c>
      <c r="C25" s="127" t="s">
        <v>685</v>
      </c>
      <c r="D25" s="127" t="s">
        <v>3</v>
      </c>
      <c r="E25" s="127" t="s">
        <v>338</v>
      </c>
      <c r="F25" s="127" t="s">
        <v>686</v>
      </c>
      <c r="G25" s="127" t="s">
        <v>534</v>
      </c>
    </row>
    <row r="26" spans="1:7" ht="15" customHeight="1">
      <c r="A26" s="792" t="s">
        <v>692</v>
      </c>
      <c r="B26" s="820" t="s">
        <v>696</v>
      </c>
      <c r="C26" s="820" t="str">
        <f>ES!C9</f>
        <v xml:space="preserve">Filsafat Ilmu </v>
      </c>
      <c r="D26" s="820">
        <f>ES!D9</f>
        <v>3</v>
      </c>
      <c r="E26" s="144" t="str">
        <f>ES!F9</f>
        <v>Dr. H. Ubaidillah, M.Ag.</v>
      </c>
      <c r="F26" s="820" t="str">
        <f>ES!E9</f>
        <v>S21704U008</v>
      </c>
      <c r="G26" s="808" t="s">
        <v>723</v>
      </c>
    </row>
    <row r="27" spans="1:7" ht="15" customHeight="1">
      <c r="A27" s="793"/>
      <c r="B27" s="821"/>
      <c r="C27" s="821"/>
      <c r="D27" s="821"/>
      <c r="E27" s="144" t="str">
        <f>ES!G9</f>
        <v>Dr. Win Usuluddin, M.Hum.</v>
      </c>
      <c r="F27" s="821"/>
      <c r="G27" s="809"/>
    </row>
    <row r="28" spans="1:7" ht="15" customHeight="1">
      <c r="A28" s="793"/>
      <c r="B28" s="820" t="s">
        <v>698</v>
      </c>
      <c r="C28" s="820" t="str">
        <f>ES!C10</f>
        <v>Studi Al-Qur’an dan Hadits</v>
      </c>
      <c r="D28" s="820">
        <f>ES!D10</f>
        <v>3</v>
      </c>
      <c r="E28" s="144" t="str">
        <f>ES!F10</f>
        <v>Dr. H. Sutrisno RS, M.H.I.</v>
      </c>
      <c r="F28" s="820" t="e">
        <f>ES!#REF!</f>
        <v>#REF!</v>
      </c>
      <c r="G28" s="809"/>
    </row>
    <row r="29" spans="1:7" ht="15" customHeight="1">
      <c r="A29" s="793"/>
      <c r="B29" s="821"/>
      <c r="C29" s="821"/>
      <c r="D29" s="821"/>
      <c r="E29" s="144" t="str">
        <f>ES!G10</f>
        <v>Dr. H. Rafid Abbas, MA.</v>
      </c>
      <c r="F29" s="821"/>
      <c r="G29" s="809"/>
    </row>
    <row r="30" spans="1:7" ht="15" customHeight="1">
      <c r="A30" s="793"/>
      <c r="B30" s="820" t="s">
        <v>702</v>
      </c>
      <c r="C30" s="820" t="str">
        <f>ES!C11</f>
        <v>Sejarah Pemikiran dan Prinsip Ekonomi Islam</v>
      </c>
      <c r="D30" s="820">
        <f>ES!D11</f>
        <v>3</v>
      </c>
      <c r="E30" s="144" t="str">
        <f>ES!F11</f>
        <v>Dr. Abdul Wadud Nafis, Lc, M.E.I</v>
      </c>
      <c r="F30" s="820" t="e">
        <f>ES!#REF!</f>
        <v>#REF!</v>
      </c>
      <c r="G30" s="809"/>
    </row>
    <row r="31" spans="1:7" ht="15" customHeight="1">
      <c r="A31" s="794"/>
      <c r="B31" s="821"/>
      <c r="C31" s="821"/>
      <c r="D31" s="821"/>
      <c r="E31" s="144" t="str">
        <f>ES!G11</f>
        <v>Dr. H. Abdul Rokhim, S.Ag., M.E.I</v>
      </c>
      <c r="F31" s="821"/>
      <c r="G31" s="809"/>
    </row>
    <row r="32" spans="1:7" ht="15" customHeight="1">
      <c r="A32" s="792" t="s">
        <v>70</v>
      </c>
      <c r="B32" s="822" t="s">
        <v>703</v>
      </c>
      <c r="C32" s="820" t="str">
        <f>ES!C12</f>
        <v>Mikro dan Makro Ekonomi Islam</v>
      </c>
      <c r="D32" s="820">
        <f>ES!D12</f>
        <v>3</v>
      </c>
      <c r="E32" s="144" t="str">
        <f>ES!F12</f>
        <v>Dr. Khairunnisa Musari, S.T.,M.MT.</v>
      </c>
      <c r="F32" s="820" t="e">
        <f>ES!#REF!</f>
        <v>#REF!</v>
      </c>
      <c r="G32" s="809"/>
    </row>
    <row r="33" spans="1:7" ht="15" customHeight="1">
      <c r="A33" s="793"/>
      <c r="B33" s="823"/>
      <c r="C33" s="821"/>
      <c r="D33" s="821"/>
      <c r="E33" s="144" t="str">
        <f>ES!G12</f>
        <v>Dr. Imam Suroso, SE, MM.</v>
      </c>
      <c r="F33" s="821"/>
      <c r="G33" s="809"/>
    </row>
    <row r="34" spans="1:7" ht="15" customHeight="1">
      <c r="A34" s="793"/>
      <c r="B34" s="820" t="s">
        <v>704</v>
      </c>
      <c r="C34" s="820" t="str">
        <f>ES!C13</f>
        <v>Ekonomi Zakat, Infaq, Shadaqah dan Waqaf</v>
      </c>
      <c r="D34" s="820">
        <f>ES!D13</f>
        <v>3</v>
      </c>
      <c r="E34" s="144" t="str">
        <f>ES!F13</f>
        <v>Dr. H. Pujiono, M.Ag.</v>
      </c>
      <c r="F34" s="820" t="e">
        <f>ES!#REF!</f>
        <v>#REF!</v>
      </c>
      <c r="G34" s="809"/>
    </row>
    <row r="35" spans="1:7" ht="15" customHeight="1">
      <c r="A35" s="794"/>
      <c r="B35" s="821"/>
      <c r="C35" s="821"/>
      <c r="D35" s="821"/>
      <c r="E35" s="144" t="str">
        <f>ES!G13</f>
        <v>Dr. Khamdan Rifa'i, S.E., M.Si.</v>
      </c>
      <c r="F35" s="821"/>
      <c r="G35" s="810"/>
    </row>
    <row r="36" spans="1:7" ht="17.25" customHeight="1">
      <c r="A36" s="120"/>
      <c r="B36" s="121"/>
      <c r="C36" s="122"/>
      <c r="D36" s="122"/>
      <c r="E36" s="136"/>
      <c r="F36" s="121"/>
      <c r="G36" s="121"/>
    </row>
    <row r="37" spans="1:7" ht="17.25" customHeight="1">
      <c r="A37" s="120"/>
      <c r="B37" s="121"/>
      <c r="C37" s="122"/>
      <c r="D37" s="122"/>
      <c r="E37" s="137" t="s">
        <v>705</v>
      </c>
      <c r="F37" s="121"/>
      <c r="G37" s="121"/>
    </row>
    <row r="38" spans="1:7" ht="17.25" customHeight="1">
      <c r="A38" s="120"/>
      <c r="B38" s="121"/>
      <c r="C38" s="122"/>
      <c r="D38" s="122"/>
      <c r="E38" s="137" t="s">
        <v>331</v>
      </c>
      <c r="F38" s="121"/>
      <c r="G38" s="121"/>
    </row>
    <row r="39" spans="1:7" ht="17.25" customHeight="1">
      <c r="A39" s="120"/>
      <c r="B39" s="121"/>
      <c r="C39" s="122"/>
      <c r="D39" s="122"/>
      <c r="E39" s="137"/>
      <c r="F39" s="121"/>
      <c r="G39" s="121"/>
    </row>
    <row r="40" spans="1:7" ht="17.25" customHeight="1">
      <c r="A40" s="120"/>
      <c r="B40" s="121"/>
      <c r="C40" s="122"/>
      <c r="D40" s="122"/>
      <c r="E40" s="137"/>
      <c r="F40" s="121"/>
      <c r="G40" s="121"/>
    </row>
    <row r="41" spans="1:7" ht="17.25" customHeight="1">
      <c r="A41" s="120"/>
      <c r="B41" s="121"/>
      <c r="C41" s="122"/>
      <c r="D41" s="122"/>
      <c r="E41" s="137"/>
      <c r="F41" s="121"/>
      <c r="G41" s="121"/>
    </row>
    <row r="42" spans="1:7" ht="17.25" customHeight="1">
      <c r="A42" s="120"/>
      <c r="B42" s="121"/>
      <c r="C42" s="122"/>
      <c r="D42" s="122"/>
      <c r="E42" s="137" t="s">
        <v>275</v>
      </c>
      <c r="F42" s="121"/>
      <c r="G42" s="121"/>
    </row>
    <row r="43" spans="1:7" ht="17.25" customHeight="1">
      <c r="A43" s="120"/>
      <c r="B43" s="121"/>
      <c r="C43" s="122"/>
      <c r="D43" s="122"/>
      <c r="E43" s="137" t="s">
        <v>706</v>
      </c>
      <c r="F43" s="121"/>
      <c r="G43" s="121"/>
    </row>
    <row r="44" spans="1:7" ht="17.25" customHeight="1">
      <c r="A44" s="120"/>
      <c r="B44" s="121"/>
      <c r="C44" s="122"/>
      <c r="D44" s="122"/>
      <c r="E44" s="136"/>
      <c r="F44" s="121"/>
      <c r="G44" s="121"/>
    </row>
    <row r="45" spans="1:7" ht="17.25" customHeight="1">
      <c r="A45" s="120"/>
      <c r="B45" s="121"/>
      <c r="C45" s="122"/>
      <c r="D45" s="122"/>
      <c r="E45" s="136"/>
      <c r="F45" s="121"/>
      <c r="G45" s="121"/>
    </row>
    <row r="46" spans="1:7" ht="15.75">
      <c r="A46" s="111"/>
      <c r="B46" s="112"/>
      <c r="C46" s="787" t="s">
        <v>676</v>
      </c>
      <c r="D46" s="787"/>
      <c r="E46" s="787"/>
      <c r="F46" s="787"/>
      <c r="G46" s="787"/>
    </row>
    <row r="47" spans="1:7" ht="18">
      <c r="A47" s="113"/>
      <c r="B47" s="114"/>
      <c r="C47" s="788" t="s">
        <v>677</v>
      </c>
      <c r="D47" s="788"/>
      <c r="E47" s="788"/>
      <c r="F47" s="788"/>
      <c r="G47" s="788"/>
    </row>
    <row r="48" spans="1:7" ht="27.75">
      <c r="A48" s="115"/>
      <c r="B48" s="116"/>
      <c r="C48" s="789" t="s">
        <v>678</v>
      </c>
      <c r="D48" s="789"/>
      <c r="E48" s="789"/>
      <c r="F48" s="789"/>
      <c r="G48" s="789"/>
    </row>
    <row r="49" spans="1:7">
      <c r="A49" s="117"/>
      <c r="B49" s="118"/>
      <c r="C49" s="790" t="s">
        <v>679</v>
      </c>
      <c r="D49" s="790"/>
      <c r="E49" s="790"/>
      <c r="F49" s="790"/>
      <c r="G49" s="790"/>
    </row>
    <row r="50" spans="1:7" ht="15.75">
      <c r="A50" s="117"/>
      <c r="B50" s="118"/>
      <c r="C50" s="790" t="s">
        <v>680</v>
      </c>
      <c r="D50" s="790"/>
      <c r="E50" s="790"/>
      <c r="F50" s="790"/>
      <c r="G50" s="790"/>
    </row>
    <row r="51" spans="1:7" ht="18.75">
      <c r="A51" s="119"/>
      <c r="B51" s="119"/>
      <c r="C51" s="119"/>
      <c r="D51" s="119"/>
      <c r="E51" s="119"/>
      <c r="F51" s="119"/>
      <c r="G51" s="119"/>
    </row>
    <row r="52" spans="1:7" ht="17.25" customHeight="1">
      <c r="A52" s="120"/>
      <c r="B52" s="121"/>
      <c r="C52" s="122"/>
      <c r="D52" s="122"/>
      <c r="E52" s="136"/>
      <c r="F52" s="121"/>
      <c r="G52" s="121"/>
    </row>
    <row r="53" spans="1:7" ht="16.5">
      <c r="A53" s="138" t="s">
        <v>694</v>
      </c>
      <c r="B53" s="121"/>
      <c r="C53" s="122"/>
      <c r="D53" s="122"/>
      <c r="F53" s="138" t="s">
        <v>724</v>
      </c>
      <c r="G53" s="121"/>
    </row>
    <row r="54" spans="1:7" ht="21" customHeight="1">
      <c r="A54" s="127" t="s">
        <v>6</v>
      </c>
      <c r="B54" s="127" t="s">
        <v>684</v>
      </c>
      <c r="C54" s="127" t="s">
        <v>685</v>
      </c>
      <c r="D54" s="127" t="s">
        <v>3</v>
      </c>
      <c r="E54" s="127" t="s">
        <v>338</v>
      </c>
      <c r="F54" s="127" t="s">
        <v>686</v>
      </c>
      <c r="G54" s="127" t="s">
        <v>534</v>
      </c>
    </row>
    <row r="55" spans="1:7" ht="15" customHeight="1">
      <c r="A55" s="792" t="s">
        <v>692</v>
      </c>
      <c r="B55" s="824" t="s">
        <v>696</v>
      </c>
      <c r="C55" s="824" t="str">
        <f>ES!C15</f>
        <v>Manajemen Strategi Bisnis Syari’ah</v>
      </c>
      <c r="D55" s="824">
        <f>ES!D15</f>
        <v>2</v>
      </c>
      <c r="E55" s="147" t="str">
        <f>ES!F15</f>
        <v>Dr. Khairunnisa Musari, S.T.,M.MT.</v>
      </c>
      <c r="F55" s="824" t="e">
        <f>ES!#REF!</f>
        <v>#REF!</v>
      </c>
      <c r="G55" s="808" t="s">
        <v>725</v>
      </c>
    </row>
    <row r="56" spans="1:7" ht="15" customHeight="1">
      <c r="A56" s="793"/>
      <c r="B56" s="825"/>
      <c r="C56" s="825"/>
      <c r="D56" s="825"/>
      <c r="E56" s="147" t="str">
        <f>ES!G15</f>
        <v>Dr. H. Misbahul Munir, M.M.</v>
      </c>
      <c r="F56" s="825"/>
      <c r="G56" s="809"/>
    </row>
    <row r="57" spans="1:7" ht="15" customHeight="1">
      <c r="A57" s="793"/>
      <c r="B57" s="824" t="s">
        <v>698</v>
      </c>
      <c r="C57" s="824" t="str">
        <f>ES!C16</f>
        <v>Manajemen Pemasaran Islam</v>
      </c>
      <c r="D57" s="824">
        <f>ES!D16</f>
        <v>2</v>
      </c>
      <c r="E57" s="147" t="str">
        <f>ES!F16</f>
        <v>Dr. Khairunnisa Musari, S.T.,M.MT.</v>
      </c>
      <c r="F57" s="824" t="e">
        <f>ES!#REF!</f>
        <v>#REF!</v>
      </c>
      <c r="G57" s="809"/>
    </row>
    <row r="58" spans="1:7" ht="15" customHeight="1">
      <c r="A58" s="793"/>
      <c r="B58" s="825"/>
      <c r="C58" s="825"/>
      <c r="D58" s="825"/>
      <c r="E58" s="147" t="str">
        <f>ES!G16</f>
        <v>Dr. H. Misbahul Munir, M.M.</v>
      </c>
      <c r="F58" s="825"/>
      <c r="G58" s="809"/>
    </row>
    <row r="59" spans="1:7" ht="15" customHeight="1">
      <c r="A59" s="793"/>
      <c r="B59" s="824" t="s">
        <v>702</v>
      </c>
      <c r="C59" s="824" t="str">
        <f>ES!C17</f>
        <v>Ekonomi zakat, Infaq, shodaqah dan wakaf</v>
      </c>
      <c r="D59" s="824">
        <f>ES!D17</f>
        <v>2</v>
      </c>
      <c r="E59" s="147" t="str">
        <f>ES!F17</f>
        <v>Dr. Moch. Chotib, S.Ag., M.M.</v>
      </c>
      <c r="F59" s="824" t="e">
        <f>ES!#REF!</f>
        <v>#REF!</v>
      </c>
      <c r="G59" s="809"/>
    </row>
    <row r="60" spans="1:7" ht="15" customHeight="1">
      <c r="A60" s="794"/>
      <c r="B60" s="825"/>
      <c r="C60" s="825"/>
      <c r="D60" s="825"/>
      <c r="E60" s="147" t="str">
        <f>ES!G17</f>
        <v>Dr. Nurul Widyawati IR, S,Sos, M.Si</v>
      </c>
      <c r="F60" s="825"/>
      <c r="G60" s="809"/>
    </row>
    <row r="61" spans="1:7" ht="15" customHeight="1">
      <c r="A61" s="792" t="s">
        <v>70</v>
      </c>
      <c r="B61" s="826" t="s">
        <v>703</v>
      </c>
      <c r="C61" s="828" t="str">
        <f>ES!C18</f>
        <v xml:space="preserve">Manajemen Risiko Keuangan Islam </v>
      </c>
      <c r="D61" s="828">
        <f>ES!D18</f>
        <v>2</v>
      </c>
      <c r="E61" s="148" t="str">
        <f>ES!F18</f>
        <v>Dr. Muhammad Miqdad, SE.MM. Ak., CA.</v>
      </c>
      <c r="F61" s="824" t="e">
        <f>ES!#REF!</f>
        <v>#REF!</v>
      </c>
      <c r="G61" s="809"/>
    </row>
    <row r="62" spans="1:7" ht="15" customHeight="1">
      <c r="A62" s="793"/>
      <c r="B62" s="827"/>
      <c r="C62" s="829"/>
      <c r="D62" s="829"/>
      <c r="E62" s="148" t="str">
        <f>ES!G18</f>
        <v>Dr. H. Moh. Armoyu, MM.</v>
      </c>
      <c r="F62" s="825"/>
      <c r="G62" s="809"/>
    </row>
    <row r="63" spans="1:7" ht="15" customHeight="1">
      <c r="A63" s="793"/>
      <c r="B63" s="824" t="s">
        <v>704</v>
      </c>
      <c r="C63" s="824" t="str">
        <f>ES!C19</f>
        <v>Studi Produk dan Sertifikasi Halal</v>
      </c>
      <c r="D63" s="824">
        <f>ES!D19</f>
        <v>2</v>
      </c>
      <c r="E63" s="147" t="str">
        <f>ES!F19</f>
        <v>Dr. Abdul Wadud Nafis, Lc, M.E.I</v>
      </c>
      <c r="F63" s="824" t="e">
        <f>ES!#REF!</f>
        <v>#REF!</v>
      </c>
      <c r="G63" s="809"/>
    </row>
    <row r="64" spans="1:7" ht="15" customHeight="1">
      <c r="A64" s="794"/>
      <c r="B64" s="825"/>
      <c r="C64" s="825"/>
      <c r="D64" s="825"/>
      <c r="E64" s="147" t="str">
        <f>ES!G19</f>
        <v>Dr. H. Misbahul Munir, M.M.</v>
      </c>
      <c r="F64" s="825"/>
      <c r="G64" s="810"/>
    </row>
    <row r="66" spans="1:7" ht="16.5">
      <c r="A66" s="138" t="s">
        <v>694</v>
      </c>
      <c r="B66" s="121"/>
      <c r="C66" s="122"/>
      <c r="D66" s="122"/>
      <c r="F66" s="138" t="s">
        <v>726</v>
      </c>
      <c r="G66" s="121"/>
    </row>
    <row r="67" spans="1:7" ht="21" customHeight="1">
      <c r="A67" s="127" t="s">
        <v>6</v>
      </c>
      <c r="B67" s="127" t="s">
        <v>684</v>
      </c>
      <c r="C67" s="127" t="s">
        <v>685</v>
      </c>
      <c r="D67" s="127" t="s">
        <v>3</v>
      </c>
      <c r="E67" s="127" t="s">
        <v>338</v>
      </c>
      <c r="F67" s="127" t="s">
        <v>686</v>
      </c>
      <c r="G67" s="127" t="s">
        <v>534</v>
      </c>
    </row>
    <row r="68" spans="1:7" ht="15" customHeight="1">
      <c r="A68" s="792" t="s">
        <v>692</v>
      </c>
      <c r="B68" s="824" t="s">
        <v>696</v>
      </c>
      <c r="C68" s="824" t="str">
        <f>ES!C22</f>
        <v>Manajemen Strategi Bisnis Syari’ah</v>
      </c>
      <c r="D68" s="824">
        <f>ES!D22</f>
        <v>2</v>
      </c>
      <c r="E68" s="147" t="str">
        <f>ES!F22</f>
        <v>Dr. H. Abdul Rokhim, S.Ag., M.E.I</v>
      </c>
      <c r="F68" s="824" t="e">
        <f>ES!#REF!</f>
        <v>#REF!</v>
      </c>
      <c r="G68" s="808" t="s">
        <v>725</v>
      </c>
    </row>
    <row r="69" spans="1:7" ht="15" customHeight="1">
      <c r="A69" s="793"/>
      <c r="B69" s="825"/>
      <c r="C69" s="825"/>
      <c r="D69" s="825"/>
      <c r="E69" s="147" t="str">
        <f>ES!G22</f>
        <v>Dr. Khairunnisa Musari, S.T.,M.MT.</v>
      </c>
      <c r="F69" s="825"/>
      <c r="G69" s="809"/>
    </row>
    <row r="70" spans="1:7" ht="15" customHeight="1">
      <c r="A70" s="793"/>
      <c r="B70" s="824" t="s">
        <v>698</v>
      </c>
      <c r="C70" s="824" t="str">
        <f>ES!C23</f>
        <v>Manajemen Pemasaran Islam</v>
      </c>
      <c r="D70" s="824">
        <f>ES!D23</f>
        <v>2</v>
      </c>
      <c r="E70" s="147" t="str">
        <f>ES!F23</f>
        <v>Dr. Khamdan Rifa'i, S.E., M.Si.</v>
      </c>
      <c r="F70" s="824" t="e">
        <f>ES!#REF!</f>
        <v>#REF!</v>
      </c>
      <c r="G70" s="809"/>
    </row>
    <row r="71" spans="1:7" ht="15" customHeight="1">
      <c r="A71" s="793"/>
      <c r="B71" s="825"/>
      <c r="C71" s="825"/>
      <c r="D71" s="825"/>
      <c r="E71" s="147" t="str">
        <f>ES!G22</f>
        <v>Dr. Khairunnisa Musari, S.T.,M.MT.</v>
      </c>
      <c r="F71" s="825"/>
      <c r="G71" s="809"/>
    </row>
    <row r="72" spans="1:7" ht="15" customHeight="1">
      <c r="A72" s="793"/>
      <c r="B72" s="824" t="s">
        <v>702</v>
      </c>
      <c r="C72" s="824" t="str">
        <f>ES!C24</f>
        <v>Studi Produk dan Sertifikasi Halal</v>
      </c>
      <c r="D72" s="824">
        <f>ES!D24</f>
        <v>2</v>
      </c>
      <c r="E72" s="147" t="str">
        <f>ES!F24</f>
        <v>Dr. Abdul Wadud Nafis, Lc, M.E.I</v>
      </c>
      <c r="F72" s="824" t="e">
        <f>ES!#REF!</f>
        <v>#REF!</v>
      </c>
      <c r="G72" s="809"/>
    </row>
    <row r="73" spans="1:7" ht="15" customHeight="1">
      <c r="A73" s="794"/>
      <c r="B73" s="825"/>
      <c r="C73" s="825"/>
      <c r="D73" s="825"/>
      <c r="E73" s="147" t="str">
        <f>ES!G24</f>
        <v>Dr. H. Pujiono, M.Ag.</v>
      </c>
      <c r="F73" s="825"/>
      <c r="G73" s="809"/>
    </row>
    <row r="74" spans="1:7" ht="15" customHeight="1">
      <c r="A74" s="792" t="s">
        <v>70</v>
      </c>
      <c r="B74" s="826" t="s">
        <v>703</v>
      </c>
      <c r="C74" s="828" t="str">
        <f>ES!C25</f>
        <v xml:space="preserve">Manajemen Risiko Keuangan Islam </v>
      </c>
      <c r="D74" s="828">
        <f>ES!D25</f>
        <v>2</v>
      </c>
      <c r="E74" s="148" t="str">
        <f>ES!F25</f>
        <v>Dr. Muhammad Miqdad, SE.MM. Ak., CA.</v>
      </c>
      <c r="F74" s="824" t="e">
        <f>ES!#REF!</f>
        <v>#REF!</v>
      </c>
      <c r="G74" s="809"/>
    </row>
    <row r="75" spans="1:7" ht="15" customHeight="1">
      <c r="A75" s="793"/>
      <c r="B75" s="827"/>
      <c r="C75" s="829"/>
      <c r="D75" s="829"/>
      <c r="E75" s="148" t="str">
        <f>ES!G25</f>
        <v>Dr. H. Moh. Armoyu, MM.</v>
      </c>
      <c r="F75" s="825"/>
      <c r="G75" s="809"/>
    </row>
    <row r="76" spans="1:7" ht="15" customHeight="1">
      <c r="A76" s="793"/>
      <c r="B76" s="824" t="s">
        <v>704</v>
      </c>
      <c r="C76" s="824" t="e">
        <f>ES!#REF!</f>
        <v>#REF!</v>
      </c>
      <c r="D76" s="824" t="e">
        <f>ES!#REF!</f>
        <v>#REF!</v>
      </c>
      <c r="E76" s="147" t="e">
        <f>ES!#REF!</f>
        <v>#REF!</v>
      </c>
      <c r="F76" s="824" t="e">
        <f>ES!#REF!</f>
        <v>#REF!</v>
      </c>
      <c r="G76" s="809"/>
    </row>
    <row r="77" spans="1:7" ht="15" customHeight="1">
      <c r="A77" s="794"/>
      <c r="B77" s="825"/>
      <c r="C77" s="825"/>
      <c r="D77" s="825"/>
      <c r="E77" s="147" t="e">
        <f>ES!#REF!</f>
        <v>#REF!</v>
      </c>
      <c r="F77" s="825"/>
      <c r="G77" s="810"/>
    </row>
    <row r="79" spans="1:7" ht="15.75">
      <c r="E79" s="137" t="s">
        <v>705</v>
      </c>
    </row>
    <row r="80" spans="1:7" ht="15.75">
      <c r="E80" s="137" t="s">
        <v>331</v>
      </c>
    </row>
    <row r="81" spans="5:5" ht="15.75">
      <c r="E81" s="137"/>
    </row>
    <row r="82" spans="5:5" ht="15.75">
      <c r="E82" s="137"/>
    </row>
    <row r="83" spans="5:5" ht="15.75">
      <c r="E83" s="137"/>
    </row>
    <row r="84" spans="5:5" ht="15.75">
      <c r="E84" s="137" t="s">
        <v>275</v>
      </c>
    </row>
    <row r="85" spans="5:5" ht="15.75">
      <c r="E85" s="137" t="s">
        <v>706</v>
      </c>
    </row>
  </sheetData>
  <mergeCells count="108">
    <mergeCell ref="G55:G64"/>
    <mergeCell ref="G68:G77"/>
    <mergeCell ref="D72:D73"/>
    <mergeCell ref="D74:D75"/>
    <mergeCell ref="D76:D77"/>
    <mergeCell ref="F11:F12"/>
    <mergeCell ref="F13:F14"/>
    <mergeCell ref="F15:F16"/>
    <mergeCell ref="F17:F18"/>
    <mergeCell ref="F19:F20"/>
    <mergeCell ref="F21:F22"/>
    <mergeCell ref="F26:F27"/>
    <mergeCell ref="F28:F29"/>
    <mergeCell ref="F30:F31"/>
    <mergeCell ref="F32:F33"/>
    <mergeCell ref="F34:F35"/>
    <mergeCell ref="F55:F56"/>
    <mergeCell ref="F57:F58"/>
    <mergeCell ref="F59:F60"/>
    <mergeCell ref="F61:F62"/>
    <mergeCell ref="F63:F64"/>
    <mergeCell ref="F68:F69"/>
    <mergeCell ref="F70:F71"/>
    <mergeCell ref="F72:F73"/>
    <mergeCell ref="F74:F75"/>
    <mergeCell ref="F76:F77"/>
    <mergeCell ref="C63:C64"/>
    <mergeCell ref="C68:C69"/>
    <mergeCell ref="C70:C71"/>
    <mergeCell ref="C72:C73"/>
    <mergeCell ref="C74:C75"/>
    <mergeCell ref="C76:C77"/>
    <mergeCell ref="D11:D12"/>
    <mergeCell ref="D13:D14"/>
    <mergeCell ref="D15:D16"/>
    <mergeCell ref="D17:D18"/>
    <mergeCell ref="D19:D20"/>
    <mergeCell ref="D21:D22"/>
    <mergeCell ref="D26:D27"/>
    <mergeCell ref="D28:D29"/>
    <mergeCell ref="D30:D31"/>
    <mergeCell ref="D32:D33"/>
    <mergeCell ref="D34:D35"/>
    <mergeCell ref="D55:D56"/>
    <mergeCell ref="D57:D58"/>
    <mergeCell ref="D59:D60"/>
    <mergeCell ref="D61:D62"/>
    <mergeCell ref="D63:D64"/>
    <mergeCell ref="D68:D69"/>
    <mergeCell ref="D70:D71"/>
    <mergeCell ref="A68:A73"/>
    <mergeCell ref="A74:A77"/>
    <mergeCell ref="B11:B12"/>
    <mergeCell ref="B13:B14"/>
    <mergeCell ref="B15:B16"/>
    <mergeCell ref="B17:B18"/>
    <mergeCell ref="B19:B20"/>
    <mergeCell ref="B21:B22"/>
    <mergeCell ref="B26:B27"/>
    <mergeCell ref="B28:B29"/>
    <mergeCell ref="B30:B31"/>
    <mergeCell ref="B32:B33"/>
    <mergeCell ref="B34:B35"/>
    <mergeCell ref="B55:B56"/>
    <mergeCell ref="B57:B58"/>
    <mergeCell ref="B59:B60"/>
    <mergeCell ref="B61:B62"/>
    <mergeCell ref="B63:B64"/>
    <mergeCell ref="B68:B69"/>
    <mergeCell ref="B70:B71"/>
    <mergeCell ref="B72:B73"/>
    <mergeCell ref="B74:B75"/>
    <mergeCell ref="B76:B77"/>
    <mergeCell ref="C49:G49"/>
    <mergeCell ref="C50:G50"/>
    <mergeCell ref="A11:A14"/>
    <mergeCell ref="A15:A18"/>
    <mergeCell ref="A19:A22"/>
    <mergeCell ref="A26:A31"/>
    <mergeCell ref="A32:A35"/>
    <mergeCell ref="A55:A60"/>
    <mergeCell ref="A61:A64"/>
    <mergeCell ref="C11:C12"/>
    <mergeCell ref="C13:C14"/>
    <mergeCell ref="C15:C16"/>
    <mergeCell ref="C17:C18"/>
    <mergeCell ref="C19:C20"/>
    <mergeCell ref="C21:C22"/>
    <mergeCell ref="C26:C27"/>
    <mergeCell ref="C28:C29"/>
    <mergeCell ref="C30:C31"/>
    <mergeCell ref="C32:C33"/>
    <mergeCell ref="C34:C35"/>
    <mergeCell ref="C55:C56"/>
    <mergeCell ref="C57:C58"/>
    <mergeCell ref="C59:C60"/>
    <mergeCell ref="C61:C62"/>
    <mergeCell ref="C1:G1"/>
    <mergeCell ref="C2:G2"/>
    <mergeCell ref="C3:G3"/>
    <mergeCell ref="C4:G4"/>
    <mergeCell ref="C5:G5"/>
    <mergeCell ref="A7:G7"/>
    <mergeCell ref="C46:G46"/>
    <mergeCell ref="C47:G47"/>
    <mergeCell ref="C48:G48"/>
    <mergeCell ref="G11:G22"/>
    <mergeCell ref="G26:G35"/>
  </mergeCells>
  <pageMargins left="0.2" right="0.15972222222222199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85351115451523"/>
  </sheetPr>
  <dimension ref="A1:G41"/>
  <sheetViews>
    <sheetView workbookViewId="0"/>
  </sheetViews>
  <sheetFormatPr defaultColWidth="9" defaultRowHeight="15"/>
  <cols>
    <col min="1" max="1" width="6.85546875" customWidth="1"/>
    <col min="2" max="2" width="10.28515625" customWidth="1"/>
    <col min="3" max="3" width="27.28515625" customWidth="1"/>
    <col min="4" max="4" width="5.140625" customWidth="1"/>
    <col min="5" max="5" width="31.7109375" customWidth="1"/>
    <col min="6" max="6" width="9" hidden="1" customWidth="1"/>
  </cols>
  <sheetData>
    <row r="1" spans="1:7" ht="15.75">
      <c r="A1" s="111"/>
      <c r="B1" s="112"/>
      <c r="C1" s="787" t="s">
        <v>676</v>
      </c>
      <c r="D1" s="787"/>
      <c r="E1" s="787"/>
      <c r="F1" s="787"/>
      <c r="G1" s="787"/>
    </row>
    <row r="2" spans="1:7" ht="18">
      <c r="A2" s="113"/>
      <c r="B2" s="114"/>
      <c r="C2" s="788" t="s">
        <v>677</v>
      </c>
      <c r="D2" s="788"/>
      <c r="E2" s="788"/>
      <c r="F2" s="788"/>
      <c r="G2" s="788"/>
    </row>
    <row r="3" spans="1:7" ht="27.75">
      <c r="A3" s="115"/>
      <c r="B3" s="116"/>
      <c r="C3" s="789" t="s">
        <v>678</v>
      </c>
      <c r="D3" s="789"/>
      <c r="E3" s="789"/>
      <c r="F3" s="789"/>
      <c r="G3" s="789"/>
    </row>
    <row r="4" spans="1:7">
      <c r="A4" s="117"/>
      <c r="B4" s="118"/>
      <c r="C4" s="790" t="s">
        <v>679</v>
      </c>
      <c r="D4" s="790"/>
      <c r="E4" s="790"/>
      <c r="F4" s="790"/>
      <c r="G4" s="790"/>
    </row>
    <row r="5" spans="1:7" ht="15.75">
      <c r="A5" s="117"/>
      <c r="B5" s="118"/>
      <c r="C5" s="790" t="s">
        <v>680</v>
      </c>
      <c r="D5" s="790"/>
      <c r="E5" s="790"/>
      <c r="F5" s="790"/>
      <c r="G5" s="790"/>
    </row>
    <row r="6" spans="1:7" ht="18.75">
      <c r="A6" s="119"/>
      <c r="B6" s="119"/>
      <c r="C6" s="119"/>
      <c r="D6" s="119"/>
      <c r="E6" s="119"/>
      <c r="F6" s="119"/>
      <c r="G6" s="119"/>
    </row>
    <row r="7" spans="1:7" ht="18">
      <c r="A7" s="811" t="s">
        <v>727</v>
      </c>
      <c r="B7" s="811"/>
      <c r="C7" s="811"/>
      <c r="D7" s="811"/>
      <c r="E7" s="811"/>
      <c r="F7" s="811"/>
      <c r="G7" s="811"/>
    </row>
    <row r="8" spans="1:7" ht="16.5">
      <c r="A8" s="120"/>
      <c r="B8" s="121"/>
      <c r="C8" s="122"/>
      <c r="D8" s="122"/>
      <c r="E8" s="123"/>
      <c r="F8" s="121"/>
      <c r="G8" s="121"/>
    </row>
    <row r="9" spans="1:7" ht="16.5">
      <c r="A9" s="138" t="s">
        <v>708</v>
      </c>
      <c r="B9" s="121"/>
      <c r="C9" s="122"/>
      <c r="D9" s="122"/>
      <c r="F9" s="138" t="s">
        <v>728</v>
      </c>
      <c r="G9" s="121"/>
    </row>
    <row r="10" spans="1:7" ht="21" customHeight="1">
      <c r="A10" s="127" t="s">
        <v>6</v>
      </c>
      <c r="B10" s="127" t="s">
        <v>684</v>
      </c>
      <c r="C10" s="127" t="s">
        <v>685</v>
      </c>
      <c r="D10" s="127" t="s">
        <v>3</v>
      </c>
      <c r="E10" s="127" t="s">
        <v>338</v>
      </c>
      <c r="F10" s="127" t="s">
        <v>686</v>
      </c>
      <c r="G10" s="127" t="s">
        <v>534</v>
      </c>
    </row>
    <row r="11" spans="1:7" ht="15" customHeight="1">
      <c r="A11" s="795" t="s">
        <v>692</v>
      </c>
      <c r="B11" s="830" t="s">
        <v>729</v>
      </c>
      <c r="C11" s="830" t="str">
        <f>KPI!C3</f>
        <v>Filsafat Komunikasi</v>
      </c>
      <c r="D11" s="830">
        <f>KPI!D3</f>
        <v>2</v>
      </c>
      <c r="E11" s="142" t="str">
        <f>KPI!F3</f>
        <v>Dr. Win Usuluddin, M.Hum.</v>
      </c>
      <c r="F11" s="834">
        <f>KPI!E3</f>
        <v>0</v>
      </c>
      <c r="G11" s="808" t="s">
        <v>730</v>
      </c>
    </row>
    <row r="12" spans="1:7" ht="15" customHeight="1">
      <c r="A12" s="795"/>
      <c r="B12" s="831"/>
      <c r="C12" s="831"/>
      <c r="D12" s="831"/>
      <c r="E12" s="142" t="str">
        <f>KPI!G3</f>
        <v>Dr. Fawaizul Umam, M.Ag.</v>
      </c>
      <c r="F12" s="835"/>
      <c r="G12" s="809"/>
    </row>
    <row r="13" spans="1:7" ht="15" customHeight="1">
      <c r="A13" s="795" t="s">
        <v>70</v>
      </c>
      <c r="B13" s="830" t="s">
        <v>556</v>
      </c>
      <c r="C13" s="830" t="str">
        <f>KPI!C4</f>
        <v>Manajemen Strategi Dakwah</v>
      </c>
      <c r="D13" s="830">
        <f>KPI!D4</f>
        <v>3</v>
      </c>
      <c r="E13" s="142" t="str">
        <f>KPI!F4</f>
        <v>Dr. Imam Bonjol Juhari, S.Ag., M.Si.</v>
      </c>
      <c r="F13" s="834">
        <f>KPI!E4</f>
        <v>0</v>
      </c>
      <c r="G13" s="809"/>
    </row>
    <row r="14" spans="1:7" ht="15" customHeight="1">
      <c r="A14" s="795"/>
      <c r="B14" s="831"/>
      <c r="C14" s="831"/>
      <c r="D14" s="831"/>
      <c r="E14" s="142" t="str">
        <f>KPI!G4</f>
        <v>Dr. Ach Faridul Ilmi, M.Ag.</v>
      </c>
      <c r="F14" s="835"/>
      <c r="G14" s="809"/>
    </row>
    <row r="15" spans="1:7" ht="15" customHeight="1">
      <c r="A15" s="795"/>
      <c r="B15" s="830" t="s">
        <v>731</v>
      </c>
      <c r="C15" s="830" t="str">
        <f>KPI!C5</f>
        <v>Studi Al Qur’an dan Hadis</v>
      </c>
      <c r="D15" s="830">
        <f>KPI!D5</f>
        <v>3</v>
      </c>
      <c r="E15" s="142" t="str">
        <f>KPI!F5</f>
        <v>Dr. H. Safrudin Edi Wibowo, Lc., M.Ag.</v>
      </c>
      <c r="F15" s="834">
        <f>KPI!E5</f>
        <v>0</v>
      </c>
      <c r="G15" s="809"/>
    </row>
    <row r="16" spans="1:7" ht="15" customHeight="1">
      <c r="A16" s="795"/>
      <c r="B16" s="831"/>
      <c r="C16" s="831"/>
      <c r="D16" s="831"/>
      <c r="E16" s="142" t="str">
        <f>KPI!G5</f>
        <v>Dr. H. Kasman, M.Fil.I.</v>
      </c>
      <c r="F16" s="835"/>
      <c r="G16" s="809"/>
    </row>
    <row r="17" spans="1:7" ht="15" customHeight="1">
      <c r="A17" s="795"/>
      <c r="B17" s="832" t="s">
        <v>732</v>
      </c>
      <c r="C17" s="830" t="str">
        <f>KPI!C6</f>
        <v>Pengembangan Teori Dakwah</v>
      </c>
      <c r="D17" s="830">
        <f>KPI!D6</f>
        <v>2</v>
      </c>
      <c r="E17" s="142" t="str">
        <f>KPI!F6</f>
        <v>Prof. Dr. Ahidul Asror, M.Ag.</v>
      </c>
      <c r="F17" s="834">
        <f>KPI!E6</f>
        <v>0</v>
      </c>
      <c r="G17" s="809"/>
    </row>
    <row r="18" spans="1:7" ht="15" customHeight="1">
      <c r="A18" s="795"/>
      <c r="B18" s="833"/>
      <c r="C18" s="831"/>
      <c r="D18" s="831"/>
      <c r="E18" s="142" t="str">
        <f>KPI!G6</f>
        <v>Dr. Sofyan Hadi, M.Pd.</v>
      </c>
      <c r="F18" s="835"/>
      <c r="G18" s="809"/>
    </row>
    <row r="19" spans="1:7" ht="15" customHeight="1">
      <c r="A19" s="795"/>
      <c r="B19" s="830" t="s">
        <v>553</v>
      </c>
      <c r="C19" s="830" t="str">
        <f>KPI!C7</f>
        <v>Teori-Teori Media</v>
      </c>
      <c r="D19" s="830">
        <f>KPI!D7</f>
        <v>3</v>
      </c>
      <c r="E19" s="142" t="str">
        <f>KPI!F7</f>
        <v>Dr. M. Khusna Amal, S.Ag., Msi.</v>
      </c>
      <c r="F19" s="834">
        <f>KPI!E7</f>
        <v>0</v>
      </c>
      <c r="G19" s="809"/>
    </row>
    <row r="20" spans="1:7" ht="15" customHeight="1">
      <c r="A20" s="795"/>
      <c r="B20" s="831"/>
      <c r="C20" s="831"/>
      <c r="D20" s="831"/>
      <c r="E20" s="142" t="str">
        <f>KPI!G7</f>
        <v>Dr. Kun Wazis, S.Sos, M.I.Kom.</v>
      </c>
      <c r="F20" s="835"/>
      <c r="G20" s="810"/>
    </row>
    <row r="22" spans="1:7" ht="16.5" hidden="1">
      <c r="A22" s="138" t="s">
        <v>694</v>
      </c>
      <c r="B22" s="121"/>
      <c r="C22" s="122"/>
      <c r="D22" s="122"/>
      <c r="F22" s="138" t="s">
        <v>733</v>
      </c>
      <c r="G22" s="121"/>
    </row>
    <row r="23" spans="1:7" ht="21" hidden="1" customHeight="1">
      <c r="A23" s="127" t="s">
        <v>6</v>
      </c>
      <c r="B23" s="127" t="s">
        <v>684</v>
      </c>
      <c r="C23" s="127" t="s">
        <v>685</v>
      </c>
      <c r="D23" s="127" t="s">
        <v>3</v>
      </c>
      <c r="E23" s="127" t="s">
        <v>338</v>
      </c>
      <c r="F23" s="127" t="s">
        <v>686</v>
      </c>
      <c r="G23" s="127" t="s">
        <v>534</v>
      </c>
    </row>
    <row r="24" spans="1:7" ht="15" hidden="1" customHeight="1">
      <c r="A24" s="792" t="s">
        <v>692</v>
      </c>
      <c r="B24" s="798" t="s">
        <v>696</v>
      </c>
      <c r="C24" s="798">
        <f>KPI!C23</f>
        <v>0</v>
      </c>
      <c r="D24" s="798">
        <f>KPI!D27</f>
        <v>0</v>
      </c>
      <c r="E24" s="129">
        <f>KPI!F27</f>
        <v>0</v>
      </c>
      <c r="F24" s="798">
        <f>KPI!E23</f>
        <v>0</v>
      </c>
      <c r="G24" s="808" t="s">
        <v>710</v>
      </c>
    </row>
    <row r="25" spans="1:7" ht="15" hidden="1" customHeight="1">
      <c r="A25" s="793"/>
      <c r="B25" s="799"/>
      <c r="C25" s="799"/>
      <c r="D25" s="799"/>
      <c r="E25" s="129">
        <f>KPI!G27</f>
        <v>0</v>
      </c>
      <c r="F25" s="799"/>
      <c r="G25" s="809"/>
    </row>
    <row r="26" spans="1:7" ht="15" hidden="1" customHeight="1">
      <c r="A26" s="793"/>
      <c r="B26" s="834" t="s">
        <v>698</v>
      </c>
      <c r="C26" s="834">
        <f>KPI!C25</f>
        <v>0</v>
      </c>
      <c r="D26" s="834">
        <f>KPI!D25</f>
        <v>0</v>
      </c>
      <c r="E26" s="143">
        <f>KPI!F25</f>
        <v>0</v>
      </c>
      <c r="F26" s="834">
        <f>KPI!E25</f>
        <v>0</v>
      </c>
      <c r="G26" s="809"/>
    </row>
    <row r="27" spans="1:7" ht="15" hidden="1" customHeight="1">
      <c r="A27" s="793"/>
      <c r="B27" s="835"/>
      <c r="C27" s="835"/>
      <c r="D27" s="835"/>
      <c r="E27" s="143">
        <f>KPI!G25</f>
        <v>0</v>
      </c>
      <c r="F27" s="835"/>
      <c r="G27" s="809"/>
    </row>
    <row r="28" spans="1:7" ht="15" hidden="1" customHeight="1">
      <c r="A28" s="793"/>
      <c r="B28" s="798" t="s">
        <v>702</v>
      </c>
      <c r="C28" s="798">
        <f>KPI!C23</f>
        <v>0</v>
      </c>
      <c r="D28" s="798">
        <f>KPI!D31</f>
        <v>0</v>
      </c>
      <c r="E28" s="129">
        <f>KPI!F31</f>
        <v>0</v>
      </c>
      <c r="F28" s="798">
        <f>KPI!E23</f>
        <v>0</v>
      </c>
      <c r="G28" s="809"/>
    </row>
    <row r="29" spans="1:7" ht="15" hidden="1" customHeight="1">
      <c r="A29" s="794"/>
      <c r="B29" s="799"/>
      <c r="C29" s="799"/>
      <c r="D29" s="799"/>
      <c r="E29" s="129">
        <f>KPI!G31</f>
        <v>0</v>
      </c>
      <c r="F29" s="799"/>
      <c r="G29" s="809"/>
    </row>
    <row r="30" spans="1:7" ht="15" hidden="1" customHeight="1">
      <c r="A30" s="792" t="s">
        <v>70</v>
      </c>
      <c r="B30" s="836" t="s">
        <v>703</v>
      </c>
      <c r="C30" s="834">
        <f>KPI!C25</f>
        <v>0</v>
      </c>
      <c r="D30" s="834">
        <f>KPI!D25</f>
        <v>0</v>
      </c>
      <c r="E30" s="143">
        <f>KPI!F25</f>
        <v>0</v>
      </c>
      <c r="F30" s="834">
        <f>KPI!E25</f>
        <v>0</v>
      </c>
      <c r="G30" s="809"/>
    </row>
    <row r="31" spans="1:7" ht="15" hidden="1" customHeight="1">
      <c r="A31" s="793"/>
      <c r="B31" s="837"/>
      <c r="C31" s="835"/>
      <c r="D31" s="835"/>
      <c r="E31" s="143">
        <f>KPI!G25</f>
        <v>0</v>
      </c>
      <c r="F31" s="835"/>
      <c r="G31" s="809"/>
    </row>
    <row r="32" spans="1:7" ht="15" hidden="1" customHeight="1">
      <c r="A32" s="793"/>
      <c r="B32" s="834" t="s">
        <v>704</v>
      </c>
      <c r="C32" s="834">
        <f>KPI!C26</f>
        <v>0</v>
      </c>
      <c r="D32" s="834">
        <f>KPI!D26</f>
        <v>0</v>
      </c>
      <c r="E32" s="143">
        <f>KPI!F26</f>
        <v>0</v>
      </c>
      <c r="F32" s="834">
        <f>KPI!E26</f>
        <v>0</v>
      </c>
      <c r="G32" s="809"/>
    </row>
    <row r="33" spans="1:7" ht="15" hidden="1" customHeight="1">
      <c r="A33" s="794"/>
      <c r="B33" s="835"/>
      <c r="C33" s="835"/>
      <c r="D33" s="835"/>
      <c r="E33" s="143">
        <f>KPI!G26</f>
        <v>0</v>
      </c>
      <c r="F33" s="835"/>
      <c r="G33" s="810"/>
    </row>
    <row r="35" spans="1:7" ht="15.75">
      <c r="E35" s="137" t="s">
        <v>734</v>
      </c>
    </row>
    <row r="36" spans="1:7" ht="15.75">
      <c r="E36" s="137" t="s">
        <v>331</v>
      </c>
    </row>
    <row r="37" spans="1:7" ht="15.75">
      <c r="E37" s="137"/>
    </row>
    <row r="38" spans="1:7" ht="15.75">
      <c r="E38" s="137"/>
    </row>
    <row r="39" spans="1:7" ht="15.75">
      <c r="E39" s="137"/>
    </row>
    <row r="40" spans="1:7" ht="15.75">
      <c r="E40" s="137" t="s">
        <v>275</v>
      </c>
    </row>
    <row r="41" spans="1:7" ht="15.75">
      <c r="E41" s="137" t="s">
        <v>706</v>
      </c>
    </row>
  </sheetData>
  <mergeCells count="52">
    <mergeCell ref="G11:G20"/>
    <mergeCell ref="G24:G33"/>
    <mergeCell ref="F24:F25"/>
    <mergeCell ref="F26:F27"/>
    <mergeCell ref="F28:F29"/>
    <mergeCell ref="F30:F31"/>
    <mergeCell ref="F32:F33"/>
    <mergeCell ref="F11:F12"/>
    <mergeCell ref="F13:F14"/>
    <mergeCell ref="F15:F16"/>
    <mergeCell ref="F17:F18"/>
    <mergeCell ref="F19:F20"/>
    <mergeCell ref="C26:C27"/>
    <mergeCell ref="C28:C29"/>
    <mergeCell ref="C30:C31"/>
    <mergeCell ref="C32:C33"/>
    <mergeCell ref="D11:D12"/>
    <mergeCell ref="D13:D14"/>
    <mergeCell ref="D15:D16"/>
    <mergeCell ref="D17:D18"/>
    <mergeCell ref="D19:D20"/>
    <mergeCell ref="D24:D25"/>
    <mergeCell ref="D26:D27"/>
    <mergeCell ref="D28:D29"/>
    <mergeCell ref="D30:D31"/>
    <mergeCell ref="D32:D33"/>
    <mergeCell ref="C13:C14"/>
    <mergeCell ref="C15:C16"/>
    <mergeCell ref="C17:C18"/>
    <mergeCell ref="C19:C20"/>
    <mergeCell ref="C24:C25"/>
    <mergeCell ref="A7:G7"/>
    <mergeCell ref="A11:A12"/>
    <mergeCell ref="A13:A20"/>
    <mergeCell ref="A24:A29"/>
    <mergeCell ref="A30:A33"/>
    <mergeCell ref="B11:B12"/>
    <mergeCell ref="B13:B14"/>
    <mergeCell ref="B15:B16"/>
    <mergeCell ref="B17:B18"/>
    <mergeCell ref="B19:B20"/>
    <mergeCell ref="B24:B25"/>
    <mergeCell ref="B26:B27"/>
    <mergeCell ref="B28:B29"/>
    <mergeCell ref="B30:B31"/>
    <mergeCell ref="B32:B33"/>
    <mergeCell ref="C11:C12"/>
    <mergeCell ref="C1:G1"/>
    <mergeCell ref="C2:G2"/>
    <mergeCell ref="C3:G3"/>
    <mergeCell ref="C4:G4"/>
    <mergeCell ref="C5:G5"/>
  </mergeCells>
  <pageMargins left="0.22986111111111099" right="0.179861111111111" top="0.40972222222222199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68"/>
  <sheetViews>
    <sheetView zoomScale="55" zoomScaleNormal="55" workbookViewId="0"/>
  </sheetViews>
  <sheetFormatPr defaultColWidth="9" defaultRowHeight="15"/>
  <cols>
    <col min="1" max="1" width="3.7109375" style="575" customWidth="1"/>
    <col min="2" max="2" width="26.7109375" style="339" customWidth="1"/>
    <col min="3" max="3" width="7.7109375" style="339" customWidth="1"/>
    <col min="4" max="4" width="6.140625" style="339" customWidth="1"/>
    <col min="5" max="5" width="10.140625" style="339" customWidth="1"/>
    <col min="6" max="6" width="5.7109375" style="576" customWidth="1"/>
    <col min="7" max="8" width="25.42578125" style="577" customWidth="1"/>
    <col min="9" max="9" width="25.42578125" customWidth="1"/>
    <col min="10" max="10" width="19.140625" customWidth="1"/>
  </cols>
  <sheetData>
    <row r="1" spans="1:11" s="1" customFormat="1">
      <c r="A1" s="575"/>
      <c r="B1" s="578" t="s">
        <v>319</v>
      </c>
      <c r="C1" s="340"/>
      <c r="D1" s="340"/>
      <c r="E1" s="340"/>
      <c r="F1" s="579"/>
      <c r="G1" s="580"/>
      <c r="H1" s="581"/>
    </row>
    <row r="2" spans="1:11" s="1" customFormat="1">
      <c r="A2" s="575"/>
      <c r="B2" s="340" t="s">
        <v>320</v>
      </c>
      <c r="C2" s="582"/>
      <c r="D2" s="340"/>
      <c r="E2" s="340"/>
      <c r="F2" s="583"/>
      <c r="G2" s="584"/>
      <c r="H2" s="581"/>
    </row>
    <row r="3" spans="1:11" s="1" customFormat="1">
      <c r="A3" s="575"/>
      <c r="B3" s="340" t="s">
        <v>321</v>
      </c>
      <c r="C3" s="340"/>
      <c r="D3" s="340"/>
      <c r="E3" s="340"/>
      <c r="F3" s="583"/>
      <c r="G3" s="584"/>
      <c r="H3" s="581"/>
    </row>
    <row r="4" spans="1:11" s="1" customFormat="1">
      <c r="A4" s="575"/>
      <c r="B4" s="340" t="s">
        <v>322</v>
      </c>
      <c r="C4" s="340"/>
      <c r="D4" s="340"/>
      <c r="E4" s="340"/>
      <c r="F4" s="585"/>
      <c r="G4" s="586"/>
      <c r="H4" s="581"/>
    </row>
    <row r="5" spans="1:11" s="1" customFormat="1">
      <c r="A5" s="575"/>
      <c r="B5" s="340" t="s">
        <v>323</v>
      </c>
      <c r="C5" s="340"/>
      <c r="D5" s="340"/>
      <c r="E5" s="340"/>
      <c r="F5" s="585"/>
      <c r="G5" s="586"/>
      <c r="H5" s="581"/>
    </row>
    <row r="6" spans="1:11" ht="18.75">
      <c r="A6" s="587"/>
      <c r="B6" s="588"/>
      <c r="C6" s="588"/>
      <c r="D6" s="588"/>
      <c r="E6" s="588"/>
      <c r="F6" s="588"/>
      <c r="G6" s="589"/>
    </row>
    <row r="7" spans="1:11" ht="18">
      <c r="F7" s="590"/>
      <c r="G7" s="591"/>
      <c r="H7" s="591"/>
      <c r="I7" s="156"/>
      <c r="J7" s="156"/>
      <c r="K7" s="156"/>
    </row>
    <row r="8" spans="1:11" ht="16.5">
      <c r="A8" s="592"/>
      <c r="B8" s="593"/>
      <c r="C8" s="594"/>
      <c r="D8" s="594"/>
      <c r="E8" s="595"/>
      <c r="F8" s="593"/>
      <c r="G8" s="596"/>
    </row>
    <row r="9" spans="1:11" ht="16.5">
      <c r="A9" s="597">
        <v>1</v>
      </c>
      <c r="B9" s="598" t="str">
        <f>IFERROR(VLOOKUP(A9,NamaSK,2,FALSE),"  ")</f>
        <v>Prof. Dr. H. Babun Suharto, S.E., M.M.</v>
      </c>
      <c r="C9" s="594"/>
      <c r="D9" s="594"/>
      <c r="F9" s="599"/>
      <c r="G9" s="596"/>
    </row>
    <row r="10" spans="1:11">
      <c r="A10" s="600"/>
      <c r="B10" s="601" t="s">
        <v>324</v>
      </c>
      <c r="C10" s="602" t="s">
        <v>325</v>
      </c>
      <c r="D10" s="601" t="s">
        <v>326</v>
      </c>
      <c r="E10" s="601" t="s">
        <v>327</v>
      </c>
      <c r="F10" s="601" t="s">
        <v>328</v>
      </c>
      <c r="G10" s="784" t="s">
        <v>329</v>
      </c>
      <c r="H10" s="785"/>
      <c r="I10" s="786"/>
    </row>
    <row r="11" spans="1:11" ht="25.5">
      <c r="A11" s="603">
        <v>20</v>
      </c>
      <c r="B11" s="604" t="str">
        <f t="shared" ref="B11:B15" si="0">IFERROR(VLOOKUP(A11,JADWAL,4,FALSE),"  ")</f>
        <v>Studi Mandiri</v>
      </c>
      <c r="C11" s="388" t="str">
        <f t="shared" ref="C11:C15" si="1">IFERROR(VLOOKUP(A11,JADWAL,2,FALSE),"  ")</f>
        <v>MPI-3B</v>
      </c>
      <c r="D11" s="388" t="str">
        <f t="shared" ref="D11:D15" si="2">IFERROR(VLOOKUP(A11,JADWAL,9,FALSE),"  ")</f>
        <v>Sabtu</v>
      </c>
      <c r="E11" s="388" t="str">
        <f t="shared" ref="E11:E15" si="3">IFERROR(VLOOKUP(A11,JADWAL,10,FALSE),"  ")</f>
        <v>09.30-11.30</v>
      </c>
      <c r="F11" s="605" t="str">
        <f t="shared" ref="F11:F15" si="4">IFERROR(VLOOKUP(A11,JADWAL,11,FALSE),"  ")</f>
        <v>R15</v>
      </c>
      <c r="G11" s="606" t="str">
        <f t="shared" ref="G11:G15" si="5">IFERROR(VLOOKUP(A11,JADWAL,6,FALSE),"  ")</f>
        <v>Prof. Dr. H. Babun Suharto, S.E., M.M.</v>
      </c>
      <c r="H11" s="607" t="str">
        <f t="shared" ref="H11:H15" si="6">IFERROR(VLOOKUP(A11,JADWAL,7,FALSE),"  ")</f>
        <v>Dr. H. Zainuddin Al Haj, Lc, M.Pd.I.</v>
      </c>
      <c r="I11" s="604">
        <f>IFERROR(VLOOKUP(A11,JADWAL,8,FALSE),"  ")</f>
        <v>0</v>
      </c>
    </row>
    <row r="12" spans="1:11" ht="25.5">
      <c r="A12" s="603">
        <v>23</v>
      </c>
      <c r="B12" s="608" t="str">
        <f t="shared" si="0"/>
        <v>Studi Mandiri</v>
      </c>
      <c r="C12" s="392" t="str">
        <f t="shared" si="1"/>
        <v>MPI-3C</v>
      </c>
      <c r="D12" s="392" t="str">
        <f t="shared" si="2"/>
        <v>Jumat</v>
      </c>
      <c r="E12" s="732" t="str">
        <f t="shared" si="3"/>
        <v>18.00-20.00</v>
      </c>
      <c r="F12" s="609" t="str">
        <f t="shared" si="4"/>
        <v>R16</v>
      </c>
      <c r="G12" s="610" t="str">
        <f t="shared" si="5"/>
        <v>Prof. Dr. H. Babun Suharto, S.E., M.M.</v>
      </c>
      <c r="H12" s="611" t="str">
        <f t="shared" si="6"/>
        <v>Dr. H. Zainuddin Al Haj, Lc, M.Pd.I.</v>
      </c>
      <c r="I12" s="608">
        <f>IFERROR(VLOOKUP(A12,JADWAL,8,FALSE),"  ")</f>
        <v>0</v>
      </c>
    </row>
    <row r="13" spans="1:11" ht="25.5">
      <c r="A13" s="603">
        <v>127</v>
      </c>
      <c r="B13" s="608" t="str">
        <f t="shared" si="0"/>
        <v>Pengembangan Mutu Lembaga Pendidikan Islam</v>
      </c>
      <c r="C13" s="392" t="str">
        <f t="shared" si="1"/>
        <v>MPI3-1A</v>
      </c>
      <c r="D13" s="392" t="str">
        <f t="shared" si="2"/>
        <v>Sabtu</v>
      </c>
      <c r="E13" s="732" t="str">
        <f t="shared" si="3"/>
        <v>07.30-09.30</v>
      </c>
      <c r="F13" s="609" t="str">
        <f t="shared" si="4"/>
        <v>RU22</v>
      </c>
      <c r="G13" s="610" t="str">
        <f t="shared" si="5"/>
        <v>Prof. Dr. H. Babun Suharto, S.E., M.M.</v>
      </c>
      <c r="H13" s="611" t="str">
        <f t="shared" si="6"/>
        <v>Prof. H. Masdar Hilmy, MA., Ph.D.</v>
      </c>
      <c r="I13" s="608" t="str">
        <f>IFERROR(VLOOKUP(A13,JADWAL,8,FALSE),"  ")</f>
        <v>Dr. Hj. St. Rodliyah, M.Pd.</v>
      </c>
    </row>
    <row r="14" spans="1:11" ht="25.5">
      <c r="A14" s="603">
        <v>135</v>
      </c>
      <c r="B14" s="608" t="str">
        <f t="shared" si="0"/>
        <v>Desan Pembelajaran PAI berbasis ICT</v>
      </c>
      <c r="C14" s="392" t="str">
        <f t="shared" si="1"/>
        <v>PAI3-4</v>
      </c>
      <c r="D14" s="392" t="str">
        <f t="shared" si="2"/>
        <v>Sabtu</v>
      </c>
      <c r="E14" s="732" t="str">
        <f t="shared" si="3"/>
        <v>07.30-09.30</v>
      </c>
      <c r="F14" s="609" t="str">
        <f t="shared" si="4"/>
        <v>RU22</v>
      </c>
      <c r="G14" s="610" t="str">
        <f t="shared" si="5"/>
        <v>Prof. Dr. H. Babun Suharto, S.E., M.M.</v>
      </c>
      <c r="H14" s="611" t="str">
        <f t="shared" si="6"/>
        <v>Dr. H. Mashudi, M.Pd.</v>
      </c>
      <c r="I14" s="608" t="str">
        <f>IFERROR(VLOOKUP(A14,JADWAL,8,FALSE),"  ")</f>
        <v>Dr. H. Mundir, M.Pd.</v>
      </c>
    </row>
    <row r="15" spans="1:11">
      <c r="A15" s="603">
        <v>141</v>
      </c>
      <c r="B15" s="612" t="str">
        <f t="shared" si="0"/>
        <v xml:space="preserve">  </v>
      </c>
      <c r="C15" s="613" t="str">
        <f t="shared" si="1"/>
        <v xml:space="preserve">  </v>
      </c>
      <c r="D15" s="613" t="str">
        <f t="shared" si="2"/>
        <v xml:space="preserve">  </v>
      </c>
      <c r="E15" s="613" t="str">
        <f t="shared" si="3"/>
        <v xml:space="preserve">  </v>
      </c>
      <c r="F15" s="614" t="str">
        <f t="shared" si="4"/>
        <v xml:space="preserve">  </v>
      </c>
      <c r="G15" s="615" t="str">
        <f t="shared" si="5"/>
        <v xml:space="preserve">  </v>
      </c>
      <c r="H15" s="616" t="str">
        <f t="shared" si="6"/>
        <v xml:space="preserve">  </v>
      </c>
      <c r="I15" s="612"/>
    </row>
    <row r="20" spans="1:9" ht="15.75">
      <c r="H20" s="617" t="s">
        <v>330</v>
      </c>
    </row>
    <row r="21" spans="1:9" ht="15.75">
      <c r="H21" s="617" t="s">
        <v>331</v>
      </c>
    </row>
    <row r="22" spans="1:9" ht="15.75">
      <c r="H22" s="617"/>
    </row>
    <row r="23" spans="1:9" ht="15.75">
      <c r="H23" s="617"/>
    </row>
    <row r="24" spans="1:9" ht="15.75">
      <c r="H24" s="617"/>
    </row>
    <row r="25" spans="1:9">
      <c r="H25" s="618" t="s">
        <v>332</v>
      </c>
    </row>
    <row r="26" spans="1:9" ht="15.75">
      <c r="H26" s="617"/>
    </row>
    <row r="27" spans="1:9" ht="15.75">
      <c r="H27" s="617"/>
    </row>
    <row r="28" spans="1:9" ht="15.75">
      <c r="H28" s="617"/>
    </row>
    <row r="29" spans="1:9" ht="15.75">
      <c r="H29" s="617"/>
    </row>
    <row r="30" spans="1:9" ht="16.5">
      <c r="A30" s="597">
        <v>2</v>
      </c>
      <c r="B30" s="598" t="str">
        <f>IFERROR(VLOOKUP(A30,NamaSK,2,FALSE),"  ")</f>
        <v>Prof. Dr. H. Moh. Khusnuridlo, M.Pd.</v>
      </c>
      <c r="C30" s="594"/>
      <c r="D30" s="594"/>
      <c r="F30" s="599"/>
      <c r="G30" s="596"/>
    </row>
    <row r="31" spans="1:9">
      <c r="A31" s="600"/>
      <c r="B31" s="601" t="s">
        <v>324</v>
      </c>
      <c r="C31" s="602" t="s">
        <v>325</v>
      </c>
      <c r="D31" s="601" t="s">
        <v>326</v>
      </c>
      <c r="E31" s="601" t="s">
        <v>327</v>
      </c>
      <c r="F31" s="601" t="s">
        <v>328</v>
      </c>
      <c r="G31" s="784" t="s">
        <v>329</v>
      </c>
      <c r="H31" s="785"/>
      <c r="I31" s="786"/>
    </row>
    <row r="32" spans="1:9" ht="15" customHeight="1">
      <c r="A32" s="603">
        <v>1</v>
      </c>
      <c r="B32" s="604" t="str">
        <f>IFERROR(VLOOKUP(A32,JADWAL,4,FALSE),"  ")</f>
        <v>Supervisi Pendidikan</v>
      </c>
      <c r="C32" s="388" t="str">
        <f>IFERROR(VLOOKUP(A32,JADWAL,2,FALSE),"  ")</f>
        <v>MPI-1A</v>
      </c>
      <c r="D32" s="388" t="str">
        <f>IFERROR(VLOOKUP(A32,JADWAL,9,FALSE),"  ")</f>
        <v>Selasa</v>
      </c>
      <c r="E32" s="733" t="str">
        <f>IFERROR(VLOOKUP(A32,JADWAL,10,FALSE),"  ")</f>
        <v>12.45-14.45</v>
      </c>
      <c r="F32" s="605" t="str">
        <f>IFERROR(VLOOKUP(A32,JADWAL,11,FALSE),"  ")</f>
        <v>RU11</v>
      </c>
      <c r="G32" s="606" t="str">
        <f t="shared" ref="G32:G33" si="7">IFERROR(VLOOKUP(A32,JADWAL,6,FALSE),"  ")</f>
        <v>Prof. Dr. H. Moh. Khusnuridlo, M.Pd.</v>
      </c>
      <c r="H32" s="607" t="str">
        <f t="shared" ref="H32:H33" si="8">IFERROR(VLOOKUP(A32,JADWAL,7,FALSE),"  ")</f>
        <v>Dr. Hj. St. Rodliyah, M.Pd.</v>
      </c>
      <c r="I32" s="604">
        <f>IFERROR(VLOOKUP(A32,JADWAL,8,FALSE)," - ")</f>
        <v>0</v>
      </c>
    </row>
    <row r="33" spans="1:9" ht="25.5">
      <c r="A33" s="603">
        <v>14</v>
      </c>
      <c r="B33" s="608" t="str">
        <f>IFERROR(VLOOKUP(A33,JADWAL,4,FALSE),"  ")</f>
        <v>Manajemen Pembiayaan Lembaga Pendidikan</v>
      </c>
      <c r="C33" s="392" t="str">
        <f>IFERROR(VLOOKUP(A33,JADWAL,2,FALSE),"  ")</f>
        <v>MPI-3A</v>
      </c>
      <c r="D33" s="392" t="str">
        <f>IFERROR(VLOOKUP(A33,JADWAL,9,FALSE),"  ")</f>
        <v>Rabu</v>
      </c>
      <c r="E33" s="732" t="str">
        <f>IFERROR(VLOOKUP(A33,JADWAL,10,FALSE),"  ")</f>
        <v>15.15-17.15</v>
      </c>
      <c r="F33" s="609" t="str">
        <f>IFERROR(VLOOKUP(A33,JADWAL,11,FALSE),"  ")</f>
        <v>R14</v>
      </c>
      <c r="G33" s="610" t="str">
        <f t="shared" si="7"/>
        <v>Prof. Dr. H. Moh. Khusnuridlo, M.Pd.</v>
      </c>
      <c r="H33" s="611" t="str">
        <f t="shared" si="8"/>
        <v>Dr. H. Zainuddin Al Haj, Lc, M.Pd.I.</v>
      </c>
      <c r="I33" s="608">
        <f>IFERROR(VLOOKUP(A33,JADWAL,8,FALSE),"  ")</f>
        <v>0</v>
      </c>
    </row>
    <row r="34" spans="1:9" ht="25.5">
      <c r="A34" s="603">
        <v>126</v>
      </c>
      <c r="B34" s="608" t="str">
        <f>IFERROR(VLOOKUP(A34,JADWAL,4,FALSE),"  ")</f>
        <v>Manajemen Institusi Pendidikan Islam Berbasis IT</v>
      </c>
      <c r="C34" s="392" t="str">
        <f>IFERROR(VLOOKUP(A34,JADWAL,2,FALSE),"  ")</f>
        <v>MPI3-1A</v>
      </c>
      <c r="D34" s="392" t="str">
        <f>IFERROR(VLOOKUP(A34,JADWAL,9,FALSE),"  ")</f>
        <v>Jumat</v>
      </c>
      <c r="E34" s="732" t="str">
        <f>IFERROR(VLOOKUP(A34,JADWAL,10,FALSE),"  ")</f>
        <v>18.00-20.00</v>
      </c>
      <c r="F34" s="609" t="str">
        <f>IFERROR(VLOOKUP(A34,JADWAL,11,FALSE),"  ")</f>
        <v>RU22</v>
      </c>
      <c r="G34" s="610" t="str">
        <f t="shared" ref="G34:G36" si="9">IFERROR(VLOOKUP(A34,JADWAL,6,FALSE),"  ")</f>
        <v>Prof. Dr. H. Moh. Khusnuridlo, M.Pd.</v>
      </c>
      <c r="H34" s="611" t="str">
        <f t="shared" ref="H34:H36" si="10">IFERROR(VLOOKUP(A34,JADWAL,7,FALSE),"  ")</f>
        <v>Dr. H. Imam Syafe’i, M.Pd.</v>
      </c>
      <c r="I34" s="608" t="str">
        <f>IFERROR(VLOOKUP(A34,JADWAL,8,FALSE),"  ")</f>
        <v>Dr. H. Sofyan Tsauri, M.M.</v>
      </c>
    </row>
    <row r="35" spans="1:9" ht="25.5">
      <c r="A35" s="603">
        <v>129</v>
      </c>
      <c r="B35" s="608" t="str">
        <f>IFERROR(VLOOKUP(A35,JADWAL,4,FALSE),"  ")</f>
        <v>Kepemimpinan Spiritual dalam Pendidikan Islam</v>
      </c>
      <c r="C35" s="392" t="str">
        <f>IFERROR(VLOOKUP(A35,JADWAL,2,FALSE),"  ")</f>
        <v>MPI3-3A</v>
      </c>
      <c r="D35" s="392" t="str">
        <f>IFERROR(VLOOKUP(A35,JADWAL,9,FALSE),"  ")</f>
        <v>Rabu</v>
      </c>
      <c r="E35" s="732" t="str">
        <f>IFERROR(VLOOKUP(A35,JADWAL,10,FALSE),"  ")</f>
        <v>12.45-14.45</v>
      </c>
      <c r="F35" s="609" t="str">
        <f>IFERROR(VLOOKUP(A35,JADWAL,11,FALSE),"  ")</f>
        <v>RU21</v>
      </c>
      <c r="G35" s="619" t="str">
        <f t="shared" si="9"/>
        <v>Prof. Dr. Phil H. Kamaruddin Amin, M.A.</v>
      </c>
      <c r="H35" s="620" t="str">
        <f t="shared" si="10"/>
        <v>Prof. Dr. H. Moh. Khusnuridlo, M.Pd.</v>
      </c>
      <c r="I35" s="608" t="str">
        <f>IFERROR(VLOOKUP(A35,JADWAL,8,FALSE),"  ")</f>
        <v>Dr. H. Aminullah, M.Ag.</v>
      </c>
    </row>
    <row r="36" spans="1:9">
      <c r="A36" s="603">
        <v>142</v>
      </c>
      <c r="B36" s="612" t="str">
        <f>IFERROR(VLOOKUP(A36,JADWAL,4,FALSE),"  ")</f>
        <v xml:space="preserve">  </v>
      </c>
      <c r="C36" s="613" t="str">
        <f>IFERROR(VLOOKUP(A36,JADWAL,2,FALSE),"  ")</f>
        <v xml:space="preserve">  </v>
      </c>
      <c r="D36" s="613" t="str">
        <f>IFERROR(VLOOKUP(A36,JADWAL,9,FALSE),"  ")</f>
        <v xml:space="preserve">  </v>
      </c>
      <c r="E36" s="613" t="str">
        <f>IFERROR(VLOOKUP(A36,JADWAL,10,FALSE),"  ")</f>
        <v xml:space="preserve">  </v>
      </c>
      <c r="F36" s="614" t="str">
        <f>IFERROR(VLOOKUP(A36,JADWAL,11,FALSE),"  ")</f>
        <v xml:space="preserve">  </v>
      </c>
      <c r="G36" s="615" t="str">
        <f t="shared" si="9"/>
        <v xml:space="preserve">  </v>
      </c>
      <c r="H36" s="616" t="str">
        <f t="shared" si="10"/>
        <v xml:space="preserve">  </v>
      </c>
      <c r="I36" s="612"/>
    </row>
    <row r="39" spans="1:9" ht="15.75">
      <c r="H39" s="617" t="s">
        <v>330</v>
      </c>
    </row>
    <row r="40" spans="1:9" ht="15.75">
      <c r="H40" s="617" t="s">
        <v>331</v>
      </c>
    </row>
    <row r="41" spans="1:9" ht="15.75">
      <c r="H41" s="617"/>
    </row>
    <row r="42" spans="1:9" ht="15.75">
      <c r="H42" s="617"/>
    </row>
    <row r="43" spans="1:9" ht="15.75">
      <c r="H43" s="617"/>
    </row>
    <row r="44" spans="1:9">
      <c r="H44" s="618" t="s">
        <v>332</v>
      </c>
    </row>
    <row r="48" spans="1:9" ht="15.75">
      <c r="H48" s="617"/>
    </row>
    <row r="49" spans="1:9" ht="15.75">
      <c r="H49" s="617"/>
    </row>
    <row r="50" spans="1:9" ht="15.75">
      <c r="H50" s="617"/>
    </row>
    <row r="51" spans="1:9" ht="15.75">
      <c r="H51" s="617"/>
    </row>
    <row r="52" spans="1:9" ht="15.75">
      <c r="H52" s="617"/>
    </row>
    <row r="53" spans="1:9" ht="16.5">
      <c r="A53" s="597">
        <v>3</v>
      </c>
      <c r="B53" s="598" t="str">
        <f>IFERROR(VLOOKUP(A53,NamaSK,2,FALSE),"  ")</f>
        <v>Dr. H. Sofyan Tsauri, M.M.</v>
      </c>
      <c r="C53" s="594"/>
      <c r="D53" s="594"/>
      <c r="F53" s="599"/>
      <c r="G53" s="596"/>
    </row>
    <row r="54" spans="1:9">
      <c r="A54" s="600"/>
      <c r="B54" s="601" t="s">
        <v>324</v>
      </c>
      <c r="C54" s="602" t="s">
        <v>325</v>
      </c>
      <c r="D54" s="601" t="s">
        <v>326</v>
      </c>
      <c r="E54" s="601" t="s">
        <v>327</v>
      </c>
      <c r="F54" s="601" t="s">
        <v>328</v>
      </c>
      <c r="G54" s="784" t="s">
        <v>329</v>
      </c>
      <c r="H54" s="785"/>
      <c r="I54" s="786"/>
    </row>
    <row r="55" spans="1:9" ht="25.5">
      <c r="A55" s="603">
        <v>2</v>
      </c>
      <c r="B55" s="604" t="str">
        <f>IFERROR(VLOOKUP(A55,JADWAL,4,FALSE),"  ")</f>
        <v>Manajemen Institusi pendidikan Islam</v>
      </c>
      <c r="C55" s="388" t="str">
        <f>IFERROR(VLOOKUP(A55,JADWAL,2,FALSE),"  ")</f>
        <v>MPI-1A</v>
      </c>
      <c r="D55" s="388" t="str">
        <f>IFERROR(VLOOKUP(A55,JADWAL,9,FALSE),"  ")</f>
        <v>Selasa</v>
      </c>
      <c r="E55" s="733" t="str">
        <f>IFERROR(VLOOKUP(A55,JADWAL,10,FALSE),"  ")</f>
        <v>15.15-17.15</v>
      </c>
      <c r="F55" s="605" t="str">
        <f>IFERROR(VLOOKUP(A55,JADWAL,11,FALSE),"  ")</f>
        <v>RU11</v>
      </c>
      <c r="G55" s="621" t="str">
        <f t="shared" ref="G55" si="11">IFERROR(VLOOKUP(A55,JADWAL,6,FALSE),"  ")</f>
        <v>Dr. H. Suhadi Winoto, M.Pd.</v>
      </c>
      <c r="H55" s="622" t="str">
        <f t="shared" ref="H55" si="12">IFERROR(VLOOKUP(A55,JADWAL,7,FALSE),"  ")</f>
        <v>Dr. H. Sofyan Tsauri, M.M.</v>
      </c>
      <c r="I55" s="604">
        <f>IFERROR(VLOOKUP(A55,JADWAL,8,FALSE),"  ")</f>
        <v>0</v>
      </c>
    </row>
    <row r="56" spans="1:9" ht="25.5">
      <c r="A56" s="603">
        <v>15</v>
      </c>
      <c r="B56" s="608" t="str">
        <f>IFERROR(VLOOKUP(A56,JADWAL,4,FALSE),"  ")</f>
        <v>Studi Mandiri</v>
      </c>
      <c r="C56" s="392" t="str">
        <f>IFERROR(VLOOKUP(A56,JADWAL,2,FALSE),"  ")</f>
        <v>MPI-3A</v>
      </c>
      <c r="D56" s="392" t="str">
        <f>IFERROR(VLOOKUP(A56,JADWAL,9,FALSE),"  ")</f>
        <v>Kamis</v>
      </c>
      <c r="E56" s="732" t="str">
        <f>IFERROR(VLOOKUP(A56,JADWAL,10,FALSE),"  ")</f>
        <v>12.45-14.45</v>
      </c>
      <c r="F56" s="609" t="str">
        <f>IFERROR(VLOOKUP(A56,JADWAL,11,FALSE),"  ")</f>
        <v>R14</v>
      </c>
      <c r="G56" s="610" t="str">
        <f t="shared" ref="G56" si="13">IFERROR(VLOOKUP(A56,JADWAL,6,FALSE),"  ")</f>
        <v>Dr. H. Sofyan Tsauri, M.M.</v>
      </c>
      <c r="H56" s="611" t="str">
        <f t="shared" ref="H56" si="14">IFERROR(VLOOKUP(A56,JADWAL,7,FALSE),"  ")</f>
        <v>Dr. H. Zainuddin Al Haj, Lc, M.Pd.I.</v>
      </c>
      <c r="I56" s="608">
        <f>IFERROR(VLOOKUP(A56,JADWAL,8,FALSE),"  ")</f>
        <v>0</v>
      </c>
    </row>
    <row r="57" spans="1:9" ht="25.5">
      <c r="A57" s="603">
        <v>24</v>
      </c>
      <c r="B57" s="608" t="str">
        <f>IFERROR(VLOOKUP(A57,JADWAL,4,FALSE),"  ")</f>
        <v>Manajemen Penyelenggaraan Pendidikan dan Pelatihan</v>
      </c>
      <c r="C57" s="392" t="str">
        <f>IFERROR(VLOOKUP(A57,JADWAL,2,FALSE),"  ")</f>
        <v>MPI-3C</v>
      </c>
      <c r="D57" s="392" t="str">
        <f>IFERROR(VLOOKUP(A57,JADWAL,9,FALSE),"  ")</f>
        <v>Sabtu</v>
      </c>
      <c r="E57" s="732" t="str">
        <f>IFERROR(VLOOKUP(A57,JADWAL,10,FALSE),"  ")</f>
        <v>07.30-09.30</v>
      </c>
      <c r="F57" s="609" t="str">
        <f>IFERROR(VLOOKUP(A57,JADWAL,11,FALSE),"  ")</f>
        <v>R16</v>
      </c>
      <c r="G57" s="619" t="str">
        <f t="shared" ref="G57:G59" si="15">IFERROR(VLOOKUP(A57,JADWAL,6,FALSE),"  ")</f>
        <v>Prof. Dr. H. Miftah Arifin, M.Ag.</v>
      </c>
      <c r="H57" s="620" t="str">
        <f t="shared" ref="H57:H59" si="16">IFERROR(VLOOKUP(A57,JADWAL,7,FALSE),"  ")</f>
        <v>Dr. H. Sofyan Tsauri, M.M.</v>
      </c>
      <c r="I57" s="608">
        <f>IFERROR(VLOOKUP(A57,JADWAL,8,FALSE),"  ")</f>
        <v>0</v>
      </c>
    </row>
    <row r="58" spans="1:9" ht="25.5">
      <c r="A58" s="603">
        <v>126</v>
      </c>
      <c r="B58" s="608" t="str">
        <f>IFERROR(VLOOKUP(A58,JADWAL,4,FALSE),"  ")</f>
        <v>Manajemen Institusi Pendidikan Islam Berbasis IT</v>
      </c>
      <c r="C58" s="392" t="str">
        <f>IFERROR(VLOOKUP(A58,JADWAL,2,FALSE),"  ")</f>
        <v>MPI3-1A</v>
      </c>
      <c r="D58" s="392" t="str">
        <f>IFERROR(VLOOKUP(A58,JADWAL,9,FALSE),"  ")</f>
        <v>Jumat</v>
      </c>
      <c r="E58" s="732" t="str">
        <f>IFERROR(VLOOKUP(A58,JADWAL,10,FALSE),"  ")</f>
        <v>18.00-20.00</v>
      </c>
      <c r="F58" s="609" t="str">
        <f>IFERROR(VLOOKUP(A58,JADWAL,11,FALSE),"  ")</f>
        <v>RU22</v>
      </c>
      <c r="G58" s="619" t="str">
        <f t="shared" si="15"/>
        <v>Prof. Dr. H. Moh. Khusnuridlo, M.Pd.</v>
      </c>
      <c r="H58" s="611" t="str">
        <f t="shared" si="16"/>
        <v>Dr. H. Imam Syafe’i, M.Pd.</v>
      </c>
      <c r="I58" s="623" t="str">
        <f>IFERROR(VLOOKUP(A58,JADWAL,8,FALSE),"  ")</f>
        <v>Dr. H. Sofyan Tsauri, M.M.</v>
      </c>
    </row>
    <row r="59" spans="1:9">
      <c r="A59" s="603"/>
      <c r="B59" s="612" t="str">
        <f>IFERROR(VLOOKUP(A59,JADWAL,4,FALSE),"  ")</f>
        <v xml:space="preserve">  </v>
      </c>
      <c r="C59" s="613" t="str">
        <f>IFERROR(VLOOKUP(A59,JADWAL,2,FALSE),"  ")</f>
        <v xml:space="preserve">  </v>
      </c>
      <c r="D59" s="613" t="str">
        <f>IFERROR(VLOOKUP(A59,JADWAL,9,FALSE),"  ")</f>
        <v xml:space="preserve">  </v>
      </c>
      <c r="E59" s="613" t="str">
        <f>IFERROR(VLOOKUP(A59,JADWAL,10,FALSE),"  ")</f>
        <v xml:space="preserve">  </v>
      </c>
      <c r="F59" s="614" t="str">
        <f>IFERROR(VLOOKUP(A59,JADWAL,11,FALSE),"  ")</f>
        <v xml:space="preserve">  </v>
      </c>
      <c r="G59" s="615" t="str">
        <f t="shared" si="15"/>
        <v xml:space="preserve">  </v>
      </c>
      <c r="H59" s="616" t="str">
        <f t="shared" si="16"/>
        <v xml:space="preserve">  </v>
      </c>
      <c r="I59" s="612"/>
    </row>
    <row r="62" spans="1:9" ht="15.75">
      <c r="H62" s="617" t="s">
        <v>330</v>
      </c>
    </row>
    <row r="63" spans="1:9" ht="15.75">
      <c r="H63" s="617" t="s">
        <v>331</v>
      </c>
    </row>
    <row r="64" spans="1:9" ht="15.75">
      <c r="H64" s="617"/>
    </row>
    <row r="65" spans="1:9" ht="15.75">
      <c r="H65" s="617"/>
    </row>
    <row r="66" spans="1:9" ht="15.75">
      <c r="H66" s="617"/>
    </row>
    <row r="67" spans="1:9">
      <c r="H67" s="618" t="s">
        <v>332</v>
      </c>
    </row>
    <row r="75" spans="1:9" ht="15.75">
      <c r="H75" s="617"/>
    </row>
    <row r="76" spans="1:9" ht="16.5">
      <c r="A76" s="597">
        <v>4</v>
      </c>
      <c r="B76" s="598" t="str">
        <f>IFERROR(VLOOKUP(A76,NamaSK,2,FALSE),"  ")</f>
        <v>Dr. H. Abd. Muis, M.M.</v>
      </c>
      <c r="C76" s="594"/>
      <c r="D76" s="594"/>
      <c r="F76" s="599"/>
      <c r="G76" s="596"/>
    </row>
    <row r="77" spans="1:9">
      <c r="A77" s="600"/>
      <c r="B77" s="601" t="s">
        <v>324</v>
      </c>
      <c r="C77" s="602" t="s">
        <v>325</v>
      </c>
      <c r="D77" s="601" t="s">
        <v>326</v>
      </c>
      <c r="E77" s="601" t="s">
        <v>327</v>
      </c>
      <c r="F77" s="601" t="s">
        <v>328</v>
      </c>
      <c r="G77" s="784" t="s">
        <v>329</v>
      </c>
      <c r="H77" s="785"/>
      <c r="I77" s="786"/>
    </row>
    <row r="78" spans="1:9">
      <c r="A78" s="603">
        <v>11</v>
      </c>
      <c r="B78" s="604" t="str">
        <f>IFERROR(VLOOKUP(A78,JADWAL,4,FALSE),"  ")</f>
        <v>MMT Pendidikan</v>
      </c>
      <c r="C78" s="388" t="str">
        <f>IFERROR(VLOOKUP(A78,JADWAL,2,FALSE),"  ")</f>
        <v>MPI-3A</v>
      </c>
      <c r="D78" s="388" t="str">
        <f>IFERROR(VLOOKUP(A78,JADWAL,9,FALSE),"  ")</f>
        <v>Selasa</v>
      </c>
      <c r="E78" s="733" t="str">
        <f>IFERROR(VLOOKUP(A78,JADWAL,10,FALSE),"  ")</f>
        <v>12.45-14.45</v>
      </c>
      <c r="F78" s="605" t="str">
        <f>IFERROR(VLOOKUP(A78,JADWAL,11,FALSE),"  ")</f>
        <v>R14</v>
      </c>
      <c r="G78" s="606" t="str">
        <f t="shared" ref="G78:G79" si="17">IFERROR(VLOOKUP(A78,JADWAL,6,FALSE),"  ")</f>
        <v>Dr. H. Abd. Muis, M.M.</v>
      </c>
      <c r="H78" s="607" t="str">
        <f t="shared" ref="H78:H79" si="18">IFERROR(VLOOKUP(A78,JADWAL,7,FALSE),"  ")</f>
        <v>Dr. Khotibul Umam, MA.</v>
      </c>
      <c r="I78" s="627">
        <f>IFERROR(VLOOKUP(A78,JADWAL,8,FALSE),"  ")</f>
        <v>0</v>
      </c>
    </row>
    <row r="79" spans="1:9" ht="25.5">
      <c r="A79" s="603">
        <v>22</v>
      </c>
      <c r="B79" s="608" t="str">
        <f>IFERROR(VLOOKUP(A79,JADWAL,4,FALSE),"  ")</f>
        <v>Manajemen Pemasaran Lembaga Pendidikan</v>
      </c>
      <c r="C79" s="392" t="str">
        <f>IFERROR(VLOOKUP(A79,JADWAL,2,FALSE),"  ")</f>
        <v>MPI-3C</v>
      </c>
      <c r="D79" s="392" t="str">
        <f>IFERROR(VLOOKUP(A79,JADWAL,9,FALSE),"  ")</f>
        <v>Jumat</v>
      </c>
      <c r="E79" s="732" t="str">
        <f>IFERROR(VLOOKUP(A79,JADWAL,10,FALSE),"  ")</f>
        <v>15.30-17.30</v>
      </c>
      <c r="F79" s="609" t="str">
        <f>IFERROR(VLOOKUP(A79,JADWAL,11,FALSE),"  ")</f>
        <v>R16</v>
      </c>
      <c r="G79" s="619" t="str">
        <f t="shared" si="17"/>
        <v>Dr. Hj. St. Rodliyah, M.Pd.</v>
      </c>
      <c r="H79" s="620" t="str">
        <f t="shared" si="18"/>
        <v>Dr. H. Abd. Muis, M.M.</v>
      </c>
      <c r="I79" s="608">
        <f>IFERROR(VLOOKUP(A79,JADWAL,8,FALSE),"  ")</f>
        <v>0</v>
      </c>
    </row>
    <row r="80" spans="1:9">
      <c r="A80" s="603">
        <v>108</v>
      </c>
      <c r="B80" s="608" t="str">
        <f>IFERROR(VLOOKUP(A80,JADWAL,4,FALSE),"  ")</f>
        <v>Manajemen Kelas</v>
      </c>
      <c r="C80" s="392" t="str">
        <f>IFERROR(VLOOKUP(A80,JADWAL,2,FALSE),"  ")</f>
        <v>PGMI-3</v>
      </c>
      <c r="D80" s="392" t="str">
        <f>IFERROR(VLOOKUP(A80,JADWAL,9,FALSE),"  ")</f>
        <v>Jumat</v>
      </c>
      <c r="E80" s="732" t="str">
        <f>IFERROR(VLOOKUP(A80,JADWAL,10,FALSE),"  ")</f>
        <v>13.15-15.15</v>
      </c>
      <c r="F80" s="609" t="str">
        <f>IFERROR(VLOOKUP(A80,JADWAL,11,FALSE),"  ")</f>
        <v>RU11</v>
      </c>
      <c r="G80" s="610" t="str">
        <f t="shared" ref="G80:G81" si="19">IFERROR(VLOOKUP(A80,JADWAL,6,FALSE),"  ")</f>
        <v>Dr. H. Abd. Muis, M.M.</v>
      </c>
      <c r="H80" s="611" t="str">
        <f t="shared" ref="H80:H81" si="20">IFERROR(VLOOKUP(A80,JADWAL,7,FALSE),"  ")</f>
        <v>Dr. Khotibul Umam, MA.</v>
      </c>
      <c r="I80" s="608">
        <f>IFERROR(VLOOKUP(A80,JADWAL,8,FALSE),"  ")</f>
        <v>0</v>
      </c>
    </row>
    <row r="81" spans="1:9" ht="25.5">
      <c r="A81" s="603">
        <v>125</v>
      </c>
      <c r="B81" s="612" t="str">
        <f>IFERROR(VLOOKUP(A81,JADWAL,4,FALSE),"  ")</f>
        <v>Filsafat Ilmu</v>
      </c>
      <c r="C81" s="613" t="str">
        <f>IFERROR(VLOOKUP(A81,JADWAL,2,FALSE),"  ")</f>
        <v>MPI3-1A</v>
      </c>
      <c r="D81" s="613" t="str">
        <f>IFERROR(VLOOKUP(A81,JADWAL,9,FALSE),"  ")</f>
        <v>Jumat</v>
      </c>
      <c r="E81" s="734" t="str">
        <f>IFERROR(VLOOKUP(A81,JADWAL,10,FALSE),"  ")</f>
        <v>15.30-17.30</v>
      </c>
      <c r="F81" s="614" t="str">
        <f>IFERROR(VLOOKUP(A81,JADWAL,11,FALSE),"  ")</f>
        <v>RU22</v>
      </c>
      <c r="G81" s="615" t="str">
        <f t="shared" si="19"/>
        <v>Prof. H. Masdar Hilmy, MA., Ph.D.</v>
      </c>
      <c r="H81" s="616" t="str">
        <f t="shared" si="20"/>
        <v>Dr. H. Aminullah, M.Ag.</v>
      </c>
      <c r="I81" s="628" t="str">
        <f>IFERROR(VLOOKUP(A81,JADWAL,8,FALSE),"  ")</f>
        <v>Dr. H. Abd. Muis, M.M.</v>
      </c>
    </row>
    <row r="83" spans="1:9" ht="15.75">
      <c r="H83" s="617" t="s">
        <v>330</v>
      </c>
    </row>
    <row r="84" spans="1:9" ht="15.75">
      <c r="H84" s="617" t="s">
        <v>331</v>
      </c>
    </row>
    <row r="85" spans="1:9" ht="15.75">
      <c r="H85" s="617"/>
    </row>
    <row r="86" spans="1:9" ht="15.75">
      <c r="H86" s="617"/>
    </row>
    <row r="87" spans="1:9" ht="15.75">
      <c r="H87" s="617"/>
    </row>
    <row r="88" spans="1:9">
      <c r="H88" s="618" t="s">
        <v>332</v>
      </c>
    </row>
    <row r="94" spans="1:9" ht="15.75">
      <c r="H94" s="617"/>
    </row>
    <row r="95" spans="1:9" ht="15.75">
      <c r="H95" s="617"/>
    </row>
    <row r="96" spans="1:9" ht="15.75">
      <c r="H96" s="617"/>
    </row>
    <row r="97" spans="1:9" ht="15.75">
      <c r="H97" s="617"/>
    </row>
    <row r="98" spans="1:9" ht="15.75">
      <c r="H98" s="617"/>
    </row>
    <row r="99" spans="1:9" ht="15.75">
      <c r="H99" s="617"/>
    </row>
    <row r="100" spans="1:9" ht="16.5">
      <c r="A100" s="597">
        <v>5</v>
      </c>
      <c r="B100" s="598" t="str">
        <f>IFERROR(VLOOKUP(A100,NamaSK,2,FALSE),"  ")</f>
        <v>Dr. Hepni, S.Ag., M.M.</v>
      </c>
      <c r="C100" s="594"/>
      <c r="D100" s="594"/>
      <c r="F100" s="599"/>
      <c r="G100" s="596"/>
    </row>
    <row r="101" spans="1:9">
      <c r="A101" s="600"/>
      <c r="B101" s="601" t="s">
        <v>324</v>
      </c>
      <c r="C101" s="602" t="s">
        <v>325</v>
      </c>
      <c r="D101" s="601" t="s">
        <v>326</v>
      </c>
      <c r="E101" s="601" t="s">
        <v>327</v>
      </c>
      <c r="F101" s="601" t="s">
        <v>328</v>
      </c>
      <c r="G101" s="784" t="s">
        <v>329</v>
      </c>
      <c r="H101" s="785"/>
      <c r="I101" s="786"/>
    </row>
    <row r="102" spans="1:9" ht="25.5">
      <c r="A102" s="603">
        <v>25</v>
      </c>
      <c r="B102" s="604" t="str">
        <f>IFERROR(VLOOKUP(A102,JADWAL,4,FALSE),"  ")</f>
        <v>Manajemen Pembiayaan Lembaga Pendidikan</v>
      </c>
      <c r="C102" s="388" t="str">
        <f>IFERROR(VLOOKUP(A102,JADWAL,2,FALSE),"  ")</f>
        <v>MPI-3C</v>
      </c>
      <c r="D102" s="388" t="str">
        <f>IFERROR(VLOOKUP(A102,JADWAL,9,FALSE),"  ")</f>
        <v>Sabtu</v>
      </c>
      <c r="E102" s="388" t="str">
        <f>IFERROR(VLOOKUP(A102,JADWAL,10,FALSE),"  ")</f>
        <v>09.30-11.30</v>
      </c>
      <c r="F102" s="605" t="str">
        <f>IFERROR(VLOOKUP(A102,JADWAL,11,FALSE),"  ")</f>
        <v>R16</v>
      </c>
      <c r="G102" s="624" t="str">
        <f t="shared" ref="G102:G103" si="21">IFERROR(VLOOKUP(A102,JADWAL,6,FALSE),"  ")</f>
        <v>Dr. Hepni, S.Ag., M.M.</v>
      </c>
      <c r="H102" s="607" t="str">
        <f t="shared" ref="H102:H103" si="22">IFERROR(VLOOKUP(A102,JADWAL,7,FALSE),"  ")</f>
        <v>Dr. H. Zainuddin Al Haj, Lc, M.Pd.I.</v>
      </c>
      <c r="I102" s="604">
        <f>IFERROR(VLOOKUP(A102,JADWAL,8,FALSE),"  ")</f>
        <v>0</v>
      </c>
    </row>
    <row r="103" spans="1:9" ht="25.5">
      <c r="A103" s="603">
        <v>102</v>
      </c>
      <c r="B103" s="608" t="str">
        <f>IFERROR(VLOOKUP(A103,JADWAL,4,FALSE),"  ")</f>
        <v>Manajemen Penyiaran Radio dan Televisi Dakwah</v>
      </c>
      <c r="C103" s="392" t="str">
        <f>IFERROR(VLOOKUP(A103,JADWAL,2,FALSE),"  ")</f>
        <v>KPI-3</v>
      </c>
      <c r="D103" s="392" t="str">
        <f>IFERROR(VLOOKUP(A103,JADWAL,9,FALSE),"  ")</f>
        <v>Sabtu</v>
      </c>
      <c r="E103" s="732" t="str">
        <f>IFERROR(VLOOKUP(A103,JADWAL,10,FALSE),"  ")</f>
        <v>09.45-11.45</v>
      </c>
      <c r="F103" s="609" t="str">
        <f>IFERROR(VLOOKUP(A103,JADWAL,11,FALSE),"  ")</f>
        <v>R12</v>
      </c>
      <c r="G103" s="623" t="str">
        <f t="shared" si="21"/>
        <v>Dr. Hepni, S.Ag., M.M.</v>
      </c>
      <c r="H103" s="611" t="str">
        <f t="shared" si="22"/>
        <v>Dr. Nurul Widyawati IR, S,Sos, M.Si</v>
      </c>
      <c r="I103" s="608">
        <f>IFERROR(VLOOKUP(A103,JADWAL,8,FALSE),"  ")</f>
        <v>0</v>
      </c>
    </row>
    <row r="104" spans="1:9" ht="25.5">
      <c r="A104" s="603">
        <v>124</v>
      </c>
      <c r="B104" s="608" t="str">
        <f>IFERROR(VLOOKUP(A104,JADWAL,4,FALSE),"  ")</f>
        <v>Manajemen Pendidikan dalam Perspektif Al-Quran dan Hadist</v>
      </c>
      <c r="C104" s="392" t="str">
        <f>IFERROR(VLOOKUP(A104,JADWAL,2,FALSE),"  ")</f>
        <v>MPI3-1A</v>
      </c>
      <c r="D104" s="392" t="str">
        <f>IFERROR(VLOOKUP(A104,JADWAL,9,FALSE),"  ")</f>
        <v>Jumat</v>
      </c>
      <c r="E104" s="732" t="str">
        <f>IFERROR(VLOOKUP(A104,JADWAL,10,FALSE),"  ")</f>
        <v>13.15-15.15</v>
      </c>
      <c r="F104" s="609" t="str">
        <f>IFERROR(VLOOKUP(A104,JADWAL,11,FALSE),"  ")</f>
        <v>RU22</v>
      </c>
      <c r="G104" s="619" t="str">
        <f t="shared" ref="G104:G105" si="23">IFERROR(VLOOKUP(A104,JADWAL,6,FALSE),"  ")</f>
        <v>Prof. Dr. Phil. HM. Nur Kholis Setiawan, M.A.</v>
      </c>
      <c r="H104" s="611" t="str">
        <f t="shared" ref="H104:H105" si="24">IFERROR(VLOOKUP(A104,JADWAL,7,FALSE),"  ")</f>
        <v>Prof. Dr. H Abd. Halim Soebahar, MA.</v>
      </c>
      <c r="I104" s="623" t="str">
        <f>IFERROR(VLOOKUP(A104,JADWAL,8,FALSE),"  ")</f>
        <v>Dr. Hepni, S.Ag., M.M.</v>
      </c>
    </row>
    <row r="105" spans="1:9">
      <c r="A105" s="603"/>
      <c r="B105" s="612" t="str">
        <f>IFERROR(VLOOKUP(A105,JADWAL,4,FALSE),"  ")</f>
        <v xml:space="preserve">  </v>
      </c>
      <c r="C105" s="613" t="str">
        <f>IFERROR(VLOOKUP(A105,JADWAL,2,FALSE),"  ")</f>
        <v xml:space="preserve">  </v>
      </c>
      <c r="D105" s="613" t="str">
        <f>IFERROR(VLOOKUP(A105,JADWAL,9,FALSE),"  ")</f>
        <v xml:space="preserve">  </v>
      </c>
      <c r="E105" s="613" t="str">
        <f>IFERROR(VLOOKUP(A105,JADWAL,10,FALSE),"  ")</f>
        <v xml:space="preserve">  </v>
      </c>
      <c r="F105" s="614" t="str">
        <f>IFERROR(VLOOKUP(A105,JADWAL,11,FALSE),"  ")</f>
        <v xml:space="preserve">  </v>
      </c>
      <c r="G105" s="615" t="str">
        <f t="shared" si="23"/>
        <v xml:space="preserve">  </v>
      </c>
      <c r="H105" s="616" t="str">
        <f t="shared" si="24"/>
        <v xml:space="preserve">  </v>
      </c>
      <c r="I105" s="629" t="str">
        <f>IFERROR(VLOOKUP(A105,JADWAL,8,FALSE),"  ")</f>
        <v xml:space="preserve">  </v>
      </c>
    </row>
    <row r="107" spans="1:9" ht="15.75">
      <c r="H107" s="617" t="s">
        <v>330</v>
      </c>
    </row>
    <row r="108" spans="1:9" ht="15.75">
      <c r="H108" s="617" t="s">
        <v>331</v>
      </c>
    </row>
    <row r="109" spans="1:9" ht="15.75">
      <c r="H109" s="617"/>
    </row>
    <row r="110" spans="1:9" ht="15.75">
      <c r="H110" s="617"/>
    </row>
    <row r="111" spans="1:9" ht="15.75">
      <c r="H111" s="617"/>
    </row>
    <row r="112" spans="1:9">
      <c r="H112" s="618" t="s">
        <v>332</v>
      </c>
    </row>
    <row r="116" spans="1:9" ht="15.75">
      <c r="B116" s="625"/>
      <c r="H116" s="617"/>
    </row>
    <row r="120" spans="1:9" ht="15.75">
      <c r="H120" s="617"/>
    </row>
    <row r="121" spans="1:9" ht="15.75">
      <c r="H121" s="617"/>
    </row>
    <row r="122" spans="1:9" ht="15.75">
      <c r="H122" s="617"/>
    </row>
    <row r="123" spans="1:9" ht="16.5">
      <c r="A123" s="597">
        <v>6</v>
      </c>
      <c r="B123" s="598" t="str">
        <f>IFERROR(VLOOKUP(A123,NamaSK,2,FALSE),"  ")</f>
        <v>Prof. Dr. H Abd. Halim Soebahar, MA.</v>
      </c>
      <c r="C123" s="594"/>
      <c r="D123" s="594"/>
      <c r="F123" s="599"/>
      <c r="G123" s="596"/>
    </row>
    <row r="124" spans="1:9">
      <c r="A124" s="600"/>
      <c r="B124" s="601" t="s">
        <v>324</v>
      </c>
      <c r="C124" s="602" t="s">
        <v>325</v>
      </c>
      <c r="D124" s="601" t="s">
        <v>326</v>
      </c>
      <c r="E124" s="601" t="s">
        <v>327</v>
      </c>
      <c r="F124" s="601" t="s">
        <v>328</v>
      </c>
      <c r="G124" s="784" t="s">
        <v>329</v>
      </c>
      <c r="H124" s="785"/>
      <c r="I124" s="786"/>
    </row>
    <row r="125" spans="1:9" ht="25.5">
      <c r="A125" s="603">
        <v>28</v>
      </c>
      <c r="B125" s="604" t="str">
        <f>IFERROR(VLOOKUP(A125,JADWAL,4,FALSE),"  ")</f>
        <v>PAI Kontemporer</v>
      </c>
      <c r="C125" s="388" t="str">
        <f>IFERROR(VLOOKUP(A125,JADWAL,2,FALSE),"  ")</f>
        <v>PAI-1BM</v>
      </c>
      <c r="D125" s="388" t="str">
        <f>IFERROR(VLOOKUP(A125,JADWAL,9,FALSE),"  ")</f>
        <v>Rabu</v>
      </c>
      <c r="E125" s="733" t="str">
        <f>IFERROR(VLOOKUP(A125,JADWAL,10,FALSE),"  ")</f>
        <v>12.45-14.45</v>
      </c>
      <c r="F125" s="605" t="str">
        <f>IFERROR(VLOOKUP(A125,JADWAL,11,FALSE),"  ")</f>
        <v xml:space="preserve">  </v>
      </c>
      <c r="G125" s="606" t="str">
        <f t="shared" ref="G125:G128" si="25">IFERROR(VLOOKUP(A125,JADWAL,6,FALSE),"  ")</f>
        <v>Prof. Dr. H Abd. Halim Soebahar, MA.</v>
      </c>
      <c r="H125" s="607" t="str">
        <f t="shared" ref="H125:H128" si="26">IFERROR(VLOOKUP(A125,JADWAL,7,FALSE),"  ")</f>
        <v>Dr. H. Matkur, S.Pd.I, M.SI.</v>
      </c>
      <c r="I125" s="604">
        <f>IFERROR(VLOOKUP(A125,JADWAL,8,FALSE),"  ")</f>
        <v>0</v>
      </c>
    </row>
    <row r="126" spans="1:9" ht="25.5">
      <c r="A126" s="603">
        <v>124</v>
      </c>
      <c r="B126" s="608" t="str">
        <f>IFERROR(VLOOKUP(A126,JADWAL,4,FALSE),"  ")</f>
        <v>Manajemen Pendidikan dalam Perspektif Al-Quran dan Hadist</v>
      </c>
      <c r="C126" s="392" t="str">
        <f>IFERROR(VLOOKUP(A126,JADWAL,2,FALSE),"  ")</f>
        <v>MPI3-1A</v>
      </c>
      <c r="D126" s="392" t="str">
        <f>IFERROR(VLOOKUP(A126,JADWAL,9,FALSE),"  ")</f>
        <v>Jumat</v>
      </c>
      <c r="E126" s="732" t="str">
        <f>IFERROR(VLOOKUP(A126,JADWAL,10,FALSE),"  ")</f>
        <v>13.15-15.15</v>
      </c>
      <c r="F126" s="609" t="str">
        <f>IFERROR(VLOOKUP(A126,JADWAL,11,FALSE),"  ")</f>
        <v>RU22</v>
      </c>
      <c r="G126" s="619" t="str">
        <f t="shared" si="25"/>
        <v>Prof. Dr. Phil. HM. Nur Kholis Setiawan, M.A.</v>
      </c>
      <c r="H126" s="620" t="str">
        <f t="shared" si="26"/>
        <v>Prof. Dr. H Abd. Halim Soebahar, MA.</v>
      </c>
      <c r="I126" s="608" t="str">
        <f>IFERROR(VLOOKUP(A126,JADWAL,8,FALSE),"  ")</f>
        <v>Dr. Hepni, S.Ag., M.M.</v>
      </c>
    </row>
    <row r="127" spans="1:9" ht="25.5">
      <c r="A127" s="603">
        <v>35</v>
      </c>
      <c r="B127" s="608" t="str">
        <f>IFERROR(VLOOKUP(A127,JADWAL,4,FALSE),"  ")</f>
        <v>PAI Kontemporer</v>
      </c>
      <c r="C127" s="392" t="str">
        <f>IFERROR(VLOOKUP(A127,JADWAL,2,FALSE),"  ")</f>
        <v>PAI-1A</v>
      </c>
      <c r="D127" s="392" t="str">
        <f>IFERROR(VLOOKUP(A127,JADWAL,9,FALSE),"  ")</f>
        <v>Kamis</v>
      </c>
      <c r="E127" s="732" t="str">
        <f>IFERROR(VLOOKUP(A127,JADWAL,10,FALSE),"  ")</f>
        <v>12.45-14.45</v>
      </c>
      <c r="F127" s="609" t="str">
        <f>IFERROR(VLOOKUP(A127,JADWAL,11,FALSE),"  ")</f>
        <v>R16</v>
      </c>
      <c r="G127" s="610" t="str">
        <f t="shared" si="25"/>
        <v>Prof. Dr. H Abd. Halim Soebahar, MA.</v>
      </c>
      <c r="H127" s="611" t="str">
        <f t="shared" si="26"/>
        <v>Dr. H. Mustajab, S.Ag, M.Pd.I.</v>
      </c>
      <c r="I127" s="608">
        <f>IFERROR(VLOOKUP(A127,JADWAL,8,FALSE),"  ")</f>
        <v>0</v>
      </c>
    </row>
    <row r="128" spans="1:9" ht="25.5">
      <c r="A128" s="603">
        <v>133</v>
      </c>
      <c r="B128" s="612" t="str">
        <f>IFERROR(VLOOKUP(A128,JADWAL,4,FALSE),"  ")</f>
        <v>Kepemimpinan Pendidikan guru PAI</v>
      </c>
      <c r="C128" s="613" t="str">
        <f>IFERROR(VLOOKUP(A128,JADWAL,2,FALSE),"  ")</f>
        <v>PAI3-2</v>
      </c>
      <c r="D128" s="613" t="str">
        <f>IFERROR(VLOOKUP(A128,JADWAL,9,FALSE),"  ")</f>
        <v>Jumat</v>
      </c>
      <c r="E128" s="734" t="str">
        <f>IFERROR(VLOOKUP(A128,JADWAL,10,FALSE),"  ")</f>
        <v>15.30-17.30</v>
      </c>
      <c r="F128" s="614" t="str">
        <f>IFERROR(VLOOKUP(A128,JADWAL,11,FALSE),"  ")</f>
        <v>RU22</v>
      </c>
      <c r="G128" s="626" t="str">
        <f t="shared" si="25"/>
        <v>Prof. Dr. H Abd. Halim Soebahar, MA.</v>
      </c>
      <c r="H128" s="616" t="str">
        <f t="shared" si="26"/>
        <v>Prof. Dr. H. Miftah Arifin, M.Ag.</v>
      </c>
      <c r="I128" s="612" t="str">
        <f>IFERROR(VLOOKUP(A128,JADWAL,8,FALSE),"  ")</f>
        <v>H. Moch. Imam Machfudi, S.S., M.Pd. Ph.D.</v>
      </c>
    </row>
    <row r="130" spans="8:8" ht="15.75">
      <c r="H130" s="617" t="s">
        <v>330</v>
      </c>
    </row>
    <row r="131" spans="8:8" ht="15.75">
      <c r="H131" s="617" t="s">
        <v>331</v>
      </c>
    </row>
    <row r="132" spans="8:8" ht="15.75">
      <c r="H132" s="617"/>
    </row>
    <row r="133" spans="8:8" ht="15.75">
      <c r="H133" s="617"/>
    </row>
    <row r="134" spans="8:8" ht="15.75">
      <c r="H134" s="617"/>
    </row>
    <row r="135" spans="8:8">
      <c r="H135" s="618" t="s">
        <v>332</v>
      </c>
    </row>
    <row r="137" spans="8:8" ht="15.75">
      <c r="H137" s="617"/>
    </row>
    <row r="138" spans="8:8" ht="15.75">
      <c r="H138" s="617"/>
    </row>
    <row r="139" spans="8:8" ht="15.75">
      <c r="H139" s="617"/>
    </row>
    <row r="140" spans="8:8" ht="15.75">
      <c r="H140" s="617"/>
    </row>
    <row r="141" spans="8:8" ht="15.75">
      <c r="H141" s="617"/>
    </row>
    <row r="142" spans="8:8" ht="15.75">
      <c r="H142" s="617"/>
    </row>
    <row r="143" spans="8:8" ht="15.75">
      <c r="H143" s="617"/>
    </row>
    <row r="144" spans="8:8" ht="15.75">
      <c r="H144" s="617"/>
    </row>
    <row r="145" spans="1:9" ht="16.5">
      <c r="A145" s="597">
        <v>7</v>
      </c>
      <c r="B145" s="598" t="str">
        <f>IFERROR(VLOOKUP(A145,NamaSK,2,FALSE),"  ")</f>
        <v>Prof. Dr. H. Miftah Arifin, M.Ag.</v>
      </c>
      <c r="C145" s="594"/>
      <c r="D145" s="594"/>
      <c r="F145" s="599"/>
      <c r="G145" s="596"/>
    </row>
    <row r="146" spans="1:9">
      <c r="A146" s="600"/>
      <c r="B146" s="601" t="s">
        <v>324</v>
      </c>
      <c r="C146" s="602" t="s">
        <v>325</v>
      </c>
      <c r="D146" s="601" t="s">
        <v>326</v>
      </c>
      <c r="E146" s="601" t="s">
        <v>327</v>
      </c>
      <c r="F146" s="601" t="s">
        <v>328</v>
      </c>
      <c r="G146" s="784" t="s">
        <v>329</v>
      </c>
      <c r="H146" s="785"/>
      <c r="I146" s="786"/>
    </row>
    <row r="147" spans="1:9" ht="25.5">
      <c r="A147" s="603">
        <v>12</v>
      </c>
      <c r="B147" s="604" t="str">
        <f>IFERROR(VLOOKUP(A147,JADWAL,4,FALSE),"  ")</f>
        <v>Manajemen Penyelenggaraan Pendidikan dan Pelatihan</v>
      </c>
      <c r="C147" s="388" t="str">
        <f>IFERROR(VLOOKUP(A147,JADWAL,2,FALSE),"  ")</f>
        <v>MPI-3A</v>
      </c>
      <c r="D147" s="388" t="str">
        <f>IFERROR(VLOOKUP(A147,JADWAL,9,FALSE),"  ")</f>
        <v>Selasa</v>
      </c>
      <c r="E147" s="733" t="str">
        <f>IFERROR(VLOOKUP(A147,JADWAL,10,FALSE),"  ")</f>
        <v>15.15-17.15</v>
      </c>
      <c r="F147" s="605" t="str">
        <f>IFERROR(VLOOKUP(A147,JADWAL,11,FALSE),"  ")</f>
        <v>R14</v>
      </c>
      <c r="G147" s="606" t="str">
        <f t="shared" ref="G147:G151" si="27">IFERROR(VLOOKUP(A147,JADWAL,6,FALSE),"  ")</f>
        <v>Prof. Dr. H. Miftah Arifin, M.Ag.</v>
      </c>
      <c r="H147" s="607" t="str">
        <f t="shared" ref="H147:H151" si="28">IFERROR(VLOOKUP(A147,JADWAL,7,FALSE),"  ")</f>
        <v>Dr. Hj. St. Rodliyah, M.Pd.</v>
      </c>
      <c r="I147" s="604">
        <f>IFERROR(VLOOKUP(A147,JADWAL,8,FALSE),"  ")</f>
        <v>0</v>
      </c>
    </row>
    <row r="148" spans="1:9" ht="25.5">
      <c r="A148" s="603">
        <v>17</v>
      </c>
      <c r="B148" s="608" t="str">
        <f>IFERROR(VLOOKUP(A148,JADWAL,4,FALSE),"  ")</f>
        <v>Manajemen Penyelenggaraan Pendidikan dan Pelatihan</v>
      </c>
      <c r="C148" s="392" t="str">
        <f>IFERROR(VLOOKUP(A148,JADWAL,2,FALSE),"  ")</f>
        <v>MPI-3B</v>
      </c>
      <c r="D148" s="392" t="str">
        <f>IFERROR(VLOOKUP(A148,JADWAL,9,FALSE),"  ")</f>
        <v>Jumat</v>
      </c>
      <c r="E148" s="732" t="str">
        <f>IFERROR(VLOOKUP(A148,JADWAL,10,FALSE),"  ")</f>
        <v>15.30-17.30</v>
      </c>
      <c r="F148" s="609" t="str">
        <f>IFERROR(VLOOKUP(A148,JADWAL,11,FALSE),"  ")</f>
        <v>R15</v>
      </c>
      <c r="G148" s="623" t="str">
        <f t="shared" ref="G148" si="29">IFERROR(VLOOKUP(A148,JADWAL,6,FALSE),"  ")</f>
        <v>Prof. Dr. H. Miftah Arifin, M.Ag.</v>
      </c>
      <c r="H148" s="611" t="str">
        <f t="shared" ref="H148" si="30">IFERROR(VLOOKUP(A148,JADWAL,7,FALSE),"  ")</f>
        <v>Dr. H. Zainuddin Al Haj, Lc, M.Pd.I.</v>
      </c>
      <c r="I148" s="608">
        <f>IFERROR(VLOOKUP(A148,JADWAL,8,FALSE),"  ")</f>
        <v>0</v>
      </c>
    </row>
    <row r="149" spans="1:9" ht="25.5">
      <c r="A149" s="603">
        <v>24</v>
      </c>
      <c r="B149" s="608" t="str">
        <f>IFERROR(VLOOKUP(A149,JADWAL,4,FALSE),"  ")</f>
        <v>Manajemen Penyelenggaraan Pendidikan dan Pelatihan</v>
      </c>
      <c r="C149" s="392" t="str">
        <f>IFERROR(VLOOKUP(A149,JADWAL,2,FALSE),"  ")</f>
        <v>MPI-3C</v>
      </c>
      <c r="D149" s="392" t="str">
        <f>IFERROR(VLOOKUP(A149,JADWAL,9,FALSE),"  ")</f>
        <v>Sabtu</v>
      </c>
      <c r="E149" s="732" t="str">
        <f>IFERROR(VLOOKUP(A149,JADWAL,10,FALSE),"  ")</f>
        <v>07.30-09.30</v>
      </c>
      <c r="F149" s="609" t="str">
        <f>IFERROR(VLOOKUP(A149,JADWAL,11,FALSE),"  ")</f>
        <v>R16</v>
      </c>
      <c r="G149" s="623" t="str">
        <f t="shared" si="27"/>
        <v>Prof. Dr. H. Miftah Arifin, M.Ag.</v>
      </c>
      <c r="H149" s="611" t="str">
        <f t="shared" si="28"/>
        <v>Dr. H. Sofyan Tsauri, M.M.</v>
      </c>
      <c r="I149" s="608">
        <f>IFERROR(VLOOKUP(A149,JADWAL,8,FALSE),"  ")</f>
        <v>0</v>
      </c>
    </row>
    <row r="150" spans="1:9" ht="25.5">
      <c r="A150" s="603">
        <v>106</v>
      </c>
      <c r="B150" s="608" t="str">
        <f>IFERROR(VLOOKUP(A150,JADWAL,4,FALSE),"  ")</f>
        <v>Sejarah Sosial Pendidikan Islam</v>
      </c>
      <c r="C150" s="392" t="str">
        <f>IFERROR(VLOOKUP(A150,JADWAL,2,FALSE),"  ")</f>
        <v>PGMI-1</v>
      </c>
      <c r="D150" s="392" t="str">
        <f>IFERROR(VLOOKUP(A150,JADWAL,9,FALSE),"  ")</f>
        <v>Sabtu</v>
      </c>
      <c r="E150" s="732" t="str">
        <f>IFERROR(VLOOKUP(A150,JADWAL,10,FALSE),"  ")</f>
        <v>07.30-09.30</v>
      </c>
      <c r="F150" s="609" t="str">
        <f>IFERROR(VLOOKUP(A150,JADWAL,11,FALSE),"  ")</f>
        <v>RU12</v>
      </c>
      <c r="G150" s="623" t="str">
        <f t="shared" si="27"/>
        <v>Prof. Dr. H. Miftah Arifin, M.Ag.</v>
      </c>
      <c r="H150" s="611" t="str">
        <f t="shared" si="28"/>
        <v>Dr. M. Khusna Amal, S.Ag., Msi.</v>
      </c>
      <c r="I150" s="608">
        <f>IFERROR(VLOOKUP(A150,JADWAL,8,FALSE),"  ")</f>
        <v>0</v>
      </c>
    </row>
    <row r="151" spans="1:9" ht="25.5">
      <c r="A151" s="603">
        <v>133</v>
      </c>
      <c r="B151" s="612" t="str">
        <f>IFERROR(VLOOKUP(A151,JADWAL,4,FALSE),"  ")</f>
        <v>Kepemimpinan Pendidikan guru PAI</v>
      </c>
      <c r="C151" s="613" t="str">
        <f>IFERROR(VLOOKUP(A151,JADWAL,2,FALSE),"  ")</f>
        <v>PAI3-2</v>
      </c>
      <c r="D151" s="613" t="str">
        <f>IFERROR(VLOOKUP(A151,JADWAL,9,FALSE),"  ")</f>
        <v>Jumat</v>
      </c>
      <c r="E151" s="734" t="str">
        <f>IFERROR(VLOOKUP(A151,JADWAL,10,FALSE),"  ")</f>
        <v>15.30-17.30</v>
      </c>
      <c r="F151" s="614" t="str">
        <f>IFERROR(VLOOKUP(A151,JADWAL,11,FALSE),"  ")</f>
        <v>RU22</v>
      </c>
      <c r="G151" s="615" t="str">
        <f t="shared" si="27"/>
        <v>Prof. Dr. H Abd. Halim Soebahar, MA.</v>
      </c>
      <c r="H151" s="630" t="str">
        <f t="shared" si="28"/>
        <v>Prof. Dr. H. Miftah Arifin, M.Ag.</v>
      </c>
      <c r="I151" s="612" t="str">
        <f>IFERROR(VLOOKUP(A151,JADWAL,8,FALSE),"  ")</f>
        <v>H. Moch. Imam Machfudi, S.S., M.Pd. Ph.D.</v>
      </c>
    </row>
    <row r="153" spans="1:9" ht="15.75">
      <c r="H153" s="617" t="s">
        <v>330</v>
      </c>
    </row>
    <row r="154" spans="1:9" ht="15.75">
      <c r="H154" s="617" t="s">
        <v>331</v>
      </c>
    </row>
    <row r="155" spans="1:9" ht="15.75">
      <c r="H155" s="617"/>
    </row>
    <row r="156" spans="1:9" ht="15.75">
      <c r="H156" s="617"/>
    </row>
    <row r="157" spans="1:9" ht="15.75">
      <c r="H157" s="617"/>
    </row>
    <row r="158" spans="1:9">
      <c r="H158" s="618" t="s">
        <v>332</v>
      </c>
    </row>
    <row r="161" spans="1:9" ht="15.75">
      <c r="H161" s="617"/>
    </row>
    <row r="167" spans="1:9" ht="16.5">
      <c r="A167" s="597">
        <v>8</v>
      </c>
      <c r="B167" s="598" t="str">
        <f>IFERROR(VLOOKUP(A167,NamaSK,2,FALSE),"  ")</f>
        <v>Dr. H. Mashudi, M.Pd.</v>
      </c>
      <c r="C167" s="594"/>
      <c r="D167" s="594"/>
      <c r="F167" s="599"/>
      <c r="G167" s="596"/>
    </row>
    <row r="168" spans="1:9">
      <c r="A168" s="600"/>
      <c r="B168" s="601" t="s">
        <v>324</v>
      </c>
      <c r="C168" s="602" t="s">
        <v>325</v>
      </c>
      <c r="D168" s="601" t="s">
        <v>326</v>
      </c>
      <c r="E168" s="601" t="s">
        <v>327</v>
      </c>
      <c r="F168" s="601" t="s">
        <v>328</v>
      </c>
      <c r="G168" s="784" t="s">
        <v>329</v>
      </c>
      <c r="H168" s="785"/>
      <c r="I168" s="786"/>
    </row>
    <row r="169" spans="1:9" ht="25.5">
      <c r="A169" s="603">
        <v>46</v>
      </c>
      <c r="B169" s="604" t="str">
        <f>IFERROR(VLOOKUP(A169,JADWAL,4,FALSE),"  ")</f>
        <v>Desain dan Analisis pembelajaran  PAI</v>
      </c>
      <c r="C169" s="388" t="str">
        <f>IFERROR(VLOOKUP(A169,JADWAL,2,FALSE),"  ")</f>
        <v>PAI-3A</v>
      </c>
      <c r="D169" s="388" t="str">
        <f>IFERROR(VLOOKUP(A169,JADWAL,9,FALSE),"  ")</f>
        <v>Selasa</v>
      </c>
      <c r="E169" s="733" t="str">
        <f>IFERROR(VLOOKUP(A169,JADWAL,10,FALSE),"  ")</f>
        <v>12.45-14.45</v>
      </c>
      <c r="F169" s="605" t="str">
        <f>IFERROR(VLOOKUP(A169,JADWAL,11,FALSE),"  ")</f>
        <v>R13</v>
      </c>
      <c r="G169" s="621" t="str">
        <f t="shared" ref="G169:G172" si="31">IFERROR(VLOOKUP(A169,JADWAL,6,FALSE),"  ")</f>
        <v>Dr. H. Moh. Sahlan, M.Ag.</v>
      </c>
      <c r="H169" s="622" t="str">
        <f t="shared" ref="H169:H172" si="32">IFERROR(VLOOKUP(A169,JADWAL,7,FALSE),"  ")</f>
        <v>Dr. H. Mashudi, M.Pd.</v>
      </c>
      <c r="I169" s="604">
        <f>IFERROR(VLOOKUP(A169,JADWAL,8,FALSE),"  ")</f>
        <v>0</v>
      </c>
    </row>
    <row r="170" spans="1:9" ht="25.5">
      <c r="A170" s="603">
        <v>51</v>
      </c>
      <c r="B170" s="608" t="str">
        <f>IFERROR(VLOOKUP(A170,JADWAL,4,FALSE),"  ")</f>
        <v>Desain dan Analisis pembelajaran  PAI</v>
      </c>
      <c r="C170" s="392" t="str">
        <f>IFERROR(VLOOKUP(A170,JADWAL,2,FALSE),"  ")</f>
        <v>PAI-3B</v>
      </c>
      <c r="D170" s="392" t="str">
        <f>IFERROR(VLOOKUP(A170,JADWAL,9,FALSE),"  ")</f>
        <v>Sabtu</v>
      </c>
      <c r="E170" s="732" t="str">
        <f>IFERROR(VLOOKUP(A170,JADWAL,10,FALSE),"  ")</f>
        <v>07.30-09.30</v>
      </c>
      <c r="F170" s="609" t="str">
        <f>IFERROR(VLOOKUP(A170,JADWAL,11,FALSE),"  ")</f>
        <v>R25</v>
      </c>
      <c r="G170" s="623" t="str">
        <f t="shared" si="31"/>
        <v>Dr. H. Mashudi, M.Pd.</v>
      </c>
      <c r="H170" s="611" t="str">
        <f t="shared" si="32"/>
        <v>Dr. H. Hadi Purnomo, M.Pd.</v>
      </c>
      <c r="I170" s="608">
        <f>IFERROR(VLOOKUP(A170,JADWAL,8,FALSE),"  ")</f>
        <v>0</v>
      </c>
    </row>
    <row r="171" spans="1:9" ht="25.5">
      <c r="A171" s="603">
        <v>53</v>
      </c>
      <c r="B171" s="608" t="str">
        <f>IFERROR(VLOOKUP(A171,JADWAL,4,FALSE),"  ")</f>
        <v>Desain dan Analisis pembelajaran  PAI</v>
      </c>
      <c r="C171" s="392" t="str">
        <f>IFERROR(VLOOKUP(A171,JADWAL,2,FALSE),"  ")</f>
        <v>PAI-3C</v>
      </c>
      <c r="D171" s="392" t="str">
        <f>IFERROR(VLOOKUP(A171,JADWAL,9,FALSE),"  ")</f>
        <v>Jumat</v>
      </c>
      <c r="E171" s="732" t="str">
        <f>IFERROR(VLOOKUP(A171,JADWAL,10,FALSE),"  ")</f>
        <v>15.30-17.30</v>
      </c>
      <c r="F171" s="609" t="str">
        <f>IFERROR(VLOOKUP(A171,JADWAL,11,FALSE),"  ")</f>
        <v>R26</v>
      </c>
      <c r="G171" s="623" t="str">
        <f t="shared" si="31"/>
        <v>Dr. H. Mashudi, M.Pd.</v>
      </c>
      <c r="H171" s="611" t="str">
        <f t="shared" si="32"/>
        <v>Dr. H. Hadi Purnomo, M.Pd.</v>
      </c>
      <c r="I171" s="608">
        <f>IFERROR(VLOOKUP(A171,JADWAL,8,FALSE),"  ")</f>
        <v>0</v>
      </c>
    </row>
    <row r="172" spans="1:9" ht="25.5">
      <c r="A172" s="603">
        <v>135</v>
      </c>
      <c r="B172" s="612" t="str">
        <f>IFERROR(VLOOKUP(A172,JADWAL,4,FALSE),"  ")</f>
        <v>Desan Pembelajaran PAI berbasis ICT</v>
      </c>
      <c r="C172" s="613" t="str">
        <f>IFERROR(VLOOKUP(A172,JADWAL,2,FALSE),"  ")</f>
        <v>PAI3-4</v>
      </c>
      <c r="D172" s="613" t="str">
        <f>IFERROR(VLOOKUP(A172,JADWAL,9,FALSE),"  ")</f>
        <v>Sabtu</v>
      </c>
      <c r="E172" s="734" t="str">
        <f>IFERROR(VLOOKUP(A172,JADWAL,10,FALSE),"  ")</f>
        <v>07.30-09.30</v>
      </c>
      <c r="F172" s="614" t="str">
        <f>IFERROR(VLOOKUP(A172,JADWAL,11,FALSE),"  ")</f>
        <v>RU22</v>
      </c>
      <c r="G172" s="615" t="str">
        <f t="shared" si="31"/>
        <v>Prof. Dr. H. Babun Suharto, S.E., M.M.</v>
      </c>
      <c r="H172" s="630" t="str">
        <f t="shared" si="32"/>
        <v>Dr. H. Mashudi, M.Pd.</v>
      </c>
      <c r="I172" s="612" t="str">
        <f>IFERROR(VLOOKUP(A172,JADWAL,8,FALSE),"  ")</f>
        <v>Dr. H. Mundir, M.Pd.</v>
      </c>
    </row>
    <row r="174" spans="1:9" ht="15.75">
      <c r="H174" s="617" t="s">
        <v>330</v>
      </c>
    </row>
    <row r="175" spans="1:9" ht="15.75">
      <c r="H175" s="617" t="s">
        <v>331</v>
      </c>
    </row>
    <row r="176" spans="1:9" ht="15.75">
      <c r="H176" s="617"/>
    </row>
    <row r="177" spans="1:9" ht="15.75">
      <c r="H177" s="617"/>
    </row>
    <row r="178" spans="1:9" ht="15.75">
      <c r="H178" s="617"/>
    </row>
    <row r="179" spans="1:9">
      <c r="H179" s="618" t="s">
        <v>332</v>
      </c>
    </row>
    <row r="183" spans="1:9" ht="15.75">
      <c r="H183" s="617"/>
    </row>
    <row r="189" spans="1:9" ht="16.5">
      <c r="A189" s="597">
        <v>9</v>
      </c>
      <c r="B189" s="598" t="str">
        <f>IFERROR(VLOOKUP(A189,NamaSK,2,FALSE),"  ")</f>
        <v>Dr. H. Mundir, M.Pd.</v>
      </c>
      <c r="C189" s="594"/>
      <c r="D189" s="594"/>
      <c r="F189" s="599"/>
      <c r="G189" s="596"/>
    </row>
    <row r="190" spans="1:9">
      <c r="A190" s="600"/>
      <c r="B190" s="601" t="s">
        <v>324</v>
      </c>
      <c r="C190" s="602" t="s">
        <v>325</v>
      </c>
      <c r="D190" s="601" t="s">
        <v>326</v>
      </c>
      <c r="E190" s="601" t="s">
        <v>327</v>
      </c>
      <c r="F190" s="601" t="s">
        <v>328</v>
      </c>
      <c r="G190" s="784" t="s">
        <v>329</v>
      </c>
      <c r="H190" s="785"/>
      <c r="I190" s="786"/>
    </row>
    <row r="191" spans="1:9" ht="25.5">
      <c r="A191" s="603">
        <v>30</v>
      </c>
      <c r="B191" s="604" t="str">
        <f>IFERROR(VLOOKUP(A191,JADWAL,4,FALSE),"  ")</f>
        <v>Pengembangan Media Pembelajaran Berbasis IT</v>
      </c>
      <c r="C191" s="388" t="str">
        <f>IFERROR(VLOOKUP(A191,JADWAL,2,FALSE),"  ")</f>
        <v>PAI-1BM</v>
      </c>
      <c r="D191" s="388" t="str">
        <f>IFERROR(VLOOKUP(A191,JADWAL,9,FALSE),"  ")</f>
        <v>Kamis</v>
      </c>
      <c r="E191" s="733" t="str">
        <f>IFERROR(VLOOKUP(A191,JADWAL,10,FALSE),"  ")</f>
        <v>12.45-14.45</v>
      </c>
      <c r="F191" s="605" t="str">
        <f>IFERROR(VLOOKUP(A191,JADWAL,11,FALSE),"  ")</f>
        <v xml:space="preserve">  </v>
      </c>
      <c r="G191" s="606" t="str">
        <f t="shared" ref="G191:G195" si="33">IFERROR(VLOOKUP(A191,JADWAL,6,FALSE),"  ")</f>
        <v>Dr. H. Mundir, M.Pd.</v>
      </c>
      <c r="H191" s="607" t="str">
        <f t="shared" ref="H191:H195" si="34">IFERROR(VLOOKUP(A191,JADWAL,7,FALSE),"  ")</f>
        <v>Dr. Andi Suhardi, M.Pd.</v>
      </c>
      <c r="I191" s="604">
        <f>IFERROR(VLOOKUP(A191,JADWAL,8,FALSE),"  ")</f>
        <v>0</v>
      </c>
    </row>
    <row r="192" spans="1:9" ht="25.5">
      <c r="A192" s="603">
        <v>34</v>
      </c>
      <c r="B192" s="608" t="str">
        <f>IFERROR(VLOOKUP(A192,JADWAL,4,FALSE),"  ")</f>
        <v>Pengembangan Media Pembelajaran Berbasis IT</v>
      </c>
      <c r="C192" s="392" t="str">
        <f>IFERROR(VLOOKUP(A192,JADWAL,2,FALSE),"  ")</f>
        <v>PAI-1A</v>
      </c>
      <c r="D192" s="392" t="str">
        <f>IFERROR(VLOOKUP(A192,JADWAL,9,FALSE),"  ")</f>
        <v>Rabu</v>
      </c>
      <c r="E192" s="732" t="str">
        <f>IFERROR(VLOOKUP(A192,JADWAL,10,FALSE),"  ")</f>
        <v>15.15-17.15</v>
      </c>
      <c r="F192" s="609" t="str">
        <f>IFERROR(VLOOKUP(A192,JADWAL,11,FALSE),"  ")</f>
        <v>R16</v>
      </c>
      <c r="G192" s="610" t="str">
        <f t="shared" si="33"/>
        <v>Dr. H. Mundir, M.Pd.</v>
      </c>
      <c r="H192" s="611" t="str">
        <f t="shared" si="34"/>
        <v>Dr. Andi Suhardi, M.Pd.</v>
      </c>
      <c r="I192" s="608">
        <f>IFERROR(VLOOKUP(A192,JADWAL,8,FALSE),"  ")</f>
        <v>0</v>
      </c>
    </row>
    <row r="193" spans="1:9" ht="25.5">
      <c r="A193" s="603">
        <v>38</v>
      </c>
      <c r="B193" s="608" t="str">
        <f>IFERROR(VLOOKUP(A193,JADWAL,4,FALSE),"  ")</f>
        <v>Pengembangan Media Pembelajaran Berbasis IT</v>
      </c>
      <c r="C193" s="392" t="str">
        <f>IFERROR(VLOOKUP(A193,JADWAL,2,FALSE),"  ")</f>
        <v>PAI-1C</v>
      </c>
      <c r="D193" s="392" t="str">
        <f>IFERROR(VLOOKUP(A193,JADWAL,9,FALSE),"  ")</f>
        <v>Jumat</v>
      </c>
      <c r="E193" s="732" t="str">
        <f>IFERROR(VLOOKUP(A193,JADWAL,10,FALSE),"  ")</f>
        <v>18.00-20.00</v>
      </c>
      <c r="F193" s="609" t="str">
        <f>IFERROR(VLOOKUP(A193,JADWAL,11,FALSE),"  ")</f>
        <v>RU25</v>
      </c>
      <c r="G193" s="623" t="str">
        <f t="shared" si="33"/>
        <v>Dr. H. Mundir, M.Pd.</v>
      </c>
      <c r="H193" s="611" t="str">
        <f t="shared" si="34"/>
        <v>Dr. Moh. Sutomo, M.Pd.</v>
      </c>
      <c r="I193" s="608">
        <f>IFERROR(VLOOKUP(A193,JADWAL,8,FALSE),"  ")</f>
        <v>0</v>
      </c>
    </row>
    <row r="194" spans="1:9" ht="25.5">
      <c r="A194" s="603">
        <v>135</v>
      </c>
      <c r="B194" s="608" t="str">
        <f>IFERROR(VLOOKUP(A194,JADWAL,4,FALSE),"  ")</f>
        <v>Desan Pembelajaran PAI berbasis ICT</v>
      </c>
      <c r="C194" s="392" t="str">
        <f>IFERROR(VLOOKUP(A194,JADWAL,2,FALSE),"  ")</f>
        <v>PAI3-4</v>
      </c>
      <c r="D194" s="392" t="str">
        <f>IFERROR(VLOOKUP(A194,JADWAL,9,FALSE),"  ")</f>
        <v>Sabtu</v>
      </c>
      <c r="E194" s="732" t="str">
        <f>IFERROR(VLOOKUP(A194,JADWAL,10,FALSE),"  ")</f>
        <v>07.30-09.30</v>
      </c>
      <c r="F194" s="609" t="str">
        <f>IFERROR(VLOOKUP(A194,JADWAL,11,FALSE),"  ")</f>
        <v>RU22</v>
      </c>
      <c r="G194" s="619" t="str">
        <f t="shared" si="33"/>
        <v>Prof. Dr. H. Babun Suharto, S.E., M.M.</v>
      </c>
      <c r="H194" s="611" t="str">
        <f t="shared" si="34"/>
        <v>Dr. H. Mashudi, M.Pd.</v>
      </c>
      <c r="I194" s="623" t="str">
        <f>IFERROR(VLOOKUP(A194,JADWAL,8,FALSE),"  ")</f>
        <v>Dr. H. Mundir, M.Pd.</v>
      </c>
    </row>
    <row r="195" spans="1:9">
      <c r="A195" s="603"/>
      <c r="B195" s="612" t="str">
        <f>IFERROR(VLOOKUP(A195,JADWAL,4,FALSE),"  ")</f>
        <v xml:space="preserve">  </v>
      </c>
      <c r="C195" s="613" t="str">
        <f>IFERROR(VLOOKUP(A195,JADWAL,2,FALSE),"  ")</f>
        <v xml:space="preserve">  </v>
      </c>
      <c r="D195" s="613" t="str">
        <f>IFERROR(VLOOKUP(A195,JADWAL,9,FALSE),"  ")</f>
        <v xml:space="preserve">  </v>
      </c>
      <c r="E195" s="613" t="str">
        <f>IFERROR(VLOOKUP(A195,JADWAL,10,FALSE),"  ")</f>
        <v xml:space="preserve">  </v>
      </c>
      <c r="F195" s="614" t="str">
        <f>IFERROR(VLOOKUP(A195,JADWAL,11,FALSE),"  ")</f>
        <v xml:space="preserve">  </v>
      </c>
      <c r="G195" s="615" t="str">
        <f t="shared" si="33"/>
        <v xml:space="preserve">  </v>
      </c>
      <c r="H195" s="616" t="str">
        <f t="shared" si="34"/>
        <v xml:space="preserve">  </v>
      </c>
      <c r="I195" s="612" t="str">
        <f>IFERROR(VLOOKUP(A195,JADWAL,8,FALSE),"  ")</f>
        <v xml:space="preserve">  </v>
      </c>
    </row>
    <row r="197" spans="1:9" ht="15.75">
      <c r="H197" s="617" t="s">
        <v>330</v>
      </c>
    </row>
    <row r="198" spans="1:9" ht="15.75">
      <c r="H198" s="617" t="s">
        <v>331</v>
      </c>
    </row>
    <row r="199" spans="1:9" ht="15.75">
      <c r="H199" s="617"/>
    </row>
    <row r="200" spans="1:9" ht="15.75">
      <c r="H200" s="617"/>
    </row>
    <row r="201" spans="1:9" ht="15.75">
      <c r="H201" s="617"/>
    </row>
    <row r="202" spans="1:9">
      <c r="H202" s="618" t="s">
        <v>332</v>
      </c>
    </row>
    <row r="209" spans="1:9" ht="15.75">
      <c r="H209" s="617"/>
    </row>
    <row r="210" spans="1:9" ht="15.75">
      <c r="H210" s="617"/>
    </row>
    <row r="211" spans="1:9" ht="16.5">
      <c r="A211" s="597">
        <v>10</v>
      </c>
      <c r="B211" s="598" t="str">
        <f>IFERROR(VLOOKUP(A211,NamaSK,2,FALSE),"  ")</f>
        <v>Dr. H. Ubaidillah, M.Ag.</v>
      </c>
      <c r="C211" s="594"/>
      <c r="D211" s="594"/>
      <c r="F211" s="599"/>
      <c r="G211" s="596"/>
    </row>
    <row r="212" spans="1:9">
      <c r="A212" s="600"/>
      <c r="B212" s="601" t="s">
        <v>324</v>
      </c>
      <c r="C212" s="602" t="s">
        <v>325</v>
      </c>
      <c r="D212" s="601" t="s">
        <v>326</v>
      </c>
      <c r="E212" s="601" t="s">
        <v>327</v>
      </c>
      <c r="F212" s="601" t="s">
        <v>328</v>
      </c>
      <c r="G212" s="784" t="s">
        <v>329</v>
      </c>
      <c r="H212" s="785"/>
      <c r="I212" s="786"/>
    </row>
    <row r="213" spans="1:9" ht="15" customHeight="1">
      <c r="A213" s="603">
        <v>45</v>
      </c>
      <c r="B213" s="604" t="str">
        <f>IFERROR(VLOOKUP(A213,JADWAL,4,FALSE),"  ")</f>
        <v>Filsafat Ilmu</v>
      </c>
      <c r="C213" s="388" t="str">
        <f>IFERROR(VLOOKUP(A213,JADWAL,2,FALSE),"  ")</f>
        <v>PAI-1D</v>
      </c>
      <c r="D213" s="388" t="str">
        <f>IFERROR(VLOOKUP(A213,JADWAL,9,FALSE),"  ")</f>
        <v>Sabtu</v>
      </c>
      <c r="E213" s="733" t="str">
        <f>IFERROR(VLOOKUP(A213,JADWAL,10,FALSE),"  ")</f>
        <v>09.30-11.30</v>
      </c>
      <c r="F213" s="605" t="str">
        <f>IFERROR(VLOOKUP(A213,JADWAL,11,FALSE),"  ")</f>
        <v>RU26</v>
      </c>
      <c r="G213" s="621" t="str">
        <f t="shared" ref="G213:G217" si="35">IFERROR(VLOOKUP(A213,JADWAL,6,FALSE),"  ")</f>
        <v>Dr. Dyah Nawangsari, M.Ag.</v>
      </c>
      <c r="H213" s="622" t="str">
        <f t="shared" ref="H213:H217" si="36">IFERROR(VLOOKUP(A213,JADWAL,7,FALSE),"  ")</f>
        <v>Dr. H. Ubaidillah, M.Ag.</v>
      </c>
      <c r="I213" s="604">
        <f>IFERROR(VLOOKUP(A213,JADWAL,8,FALSE),"  ")</f>
        <v>0</v>
      </c>
    </row>
    <row r="214" spans="1:9">
      <c r="A214" s="603">
        <v>69</v>
      </c>
      <c r="B214" s="608" t="str">
        <f>IFERROR(VLOOKUP(A214,JADWAL,4,FALSE),"  ")</f>
        <v xml:space="preserve">Filsafat Ilmu </v>
      </c>
      <c r="C214" s="392" t="str">
        <f>IFERROR(VLOOKUP(A214,JADWAL,2,FALSE),"  ")</f>
        <v>ES-1A</v>
      </c>
      <c r="D214" s="392" t="str">
        <f>IFERROR(VLOOKUP(A214,JADWAL,9,FALSE),"  ")</f>
        <v>Selasa</v>
      </c>
      <c r="E214" s="732" t="str">
        <f>IFERROR(VLOOKUP(A214,JADWAL,10,FALSE),"  ")</f>
        <v>15.15-17.15</v>
      </c>
      <c r="F214" s="609" t="str">
        <f>IFERROR(VLOOKUP(A214,JADWAL,11,FALSE),"  ")</f>
        <v>R11</v>
      </c>
      <c r="G214" s="619" t="str">
        <f t="shared" si="35"/>
        <v>Prof. Dr. Ahidul Asror, M.Ag.</v>
      </c>
      <c r="H214" s="620" t="str">
        <f t="shared" si="36"/>
        <v>Dr. H. Ubaidillah, M.Ag.</v>
      </c>
      <c r="I214" s="608">
        <f>IFERROR(VLOOKUP(A214,JADWAL,8,FALSE),"  ")</f>
        <v>0</v>
      </c>
    </row>
    <row r="215" spans="1:9" ht="15" customHeight="1">
      <c r="A215" s="603">
        <v>73</v>
      </c>
      <c r="B215" s="608" t="str">
        <f>IFERROR(VLOOKUP(A215,JADWAL,4,FALSE),"  ")</f>
        <v xml:space="preserve">Filsafat Ilmu </v>
      </c>
      <c r="C215" s="392" t="str">
        <f>IFERROR(VLOOKUP(A215,JADWAL,2,FALSE),"  ")</f>
        <v>ES-1B</v>
      </c>
      <c r="D215" s="392" t="str">
        <f>IFERROR(VLOOKUP(A215,JADWAL,9,FALSE),"  ")</f>
        <v>Jumat</v>
      </c>
      <c r="E215" s="732" t="str">
        <f>IFERROR(VLOOKUP(A215,JADWAL,10,FALSE),"  ")</f>
        <v>13.15-15.15</v>
      </c>
      <c r="F215" s="609" t="str">
        <f>IFERROR(VLOOKUP(A215,JADWAL,11,FALSE),"  ")</f>
        <v>RU13</v>
      </c>
      <c r="G215" s="623" t="str">
        <f t="shared" si="35"/>
        <v>Dr. H. Ubaidillah, M.Ag.</v>
      </c>
      <c r="H215" s="611" t="str">
        <f t="shared" si="36"/>
        <v>Dr. Win Usuluddin, M.Hum.</v>
      </c>
      <c r="I215" s="608">
        <f>IFERROR(VLOOKUP(A215,JADWAL,8,FALSE),"  ")</f>
        <v>0</v>
      </c>
    </row>
    <row r="216" spans="1:9" ht="25.5">
      <c r="A216" s="603">
        <v>134</v>
      </c>
      <c r="B216" s="608" t="str">
        <f>IFERROR(VLOOKUP(A216,JADWAL,4,FALSE),"  ")</f>
        <v>Filsafat Pendidikan Agama Islam</v>
      </c>
      <c r="C216" s="392" t="str">
        <f>IFERROR(VLOOKUP(A216,JADWAL,2,FALSE),"  ")</f>
        <v>PAI3-3</v>
      </c>
      <c r="D216" s="392" t="str">
        <f>IFERROR(VLOOKUP(A216,JADWAL,9,FALSE),"  ")</f>
        <v>Jumat</v>
      </c>
      <c r="E216" s="732" t="str">
        <f>IFERROR(VLOOKUP(A216,JADWAL,10,FALSE),"  ")</f>
        <v>18.00-20.00</v>
      </c>
      <c r="F216" s="609" t="str">
        <f>IFERROR(VLOOKUP(A216,JADWAL,11,FALSE),"  ")</f>
        <v>RU22</v>
      </c>
      <c r="G216" s="619" t="str">
        <f t="shared" si="35"/>
        <v>Prof. Dr. Phil H. Kamaruddin Amin, M.A.</v>
      </c>
      <c r="H216" s="611" t="str">
        <f t="shared" si="36"/>
        <v>Dr. Dyah Nawangsari, M.Ag.</v>
      </c>
      <c r="I216" s="623" t="str">
        <f>IFERROR(VLOOKUP(A216,JADWAL,8,FALSE),"  ")</f>
        <v>Dr. H. Ubaidillah, M.Ag.</v>
      </c>
    </row>
    <row r="217" spans="1:9">
      <c r="A217" s="603"/>
      <c r="B217" s="612" t="str">
        <f>IFERROR(VLOOKUP(A217,JADWAL,4,FALSE),"  ")</f>
        <v xml:space="preserve">  </v>
      </c>
      <c r="C217" s="613" t="str">
        <f>IFERROR(VLOOKUP(A217,JADWAL,2,FALSE),"  ")</f>
        <v xml:space="preserve">  </v>
      </c>
      <c r="D217" s="613" t="str">
        <f>IFERROR(VLOOKUP(A217,JADWAL,9,FALSE),"  ")</f>
        <v xml:space="preserve">  </v>
      </c>
      <c r="E217" s="613" t="str">
        <f>IFERROR(VLOOKUP(A217,JADWAL,10,FALSE),"  ")</f>
        <v xml:space="preserve">  </v>
      </c>
      <c r="F217" s="614" t="str">
        <f>IFERROR(VLOOKUP(A217,JADWAL,11,FALSE),"  ")</f>
        <v xml:space="preserve">  </v>
      </c>
      <c r="G217" s="615" t="str">
        <f t="shared" si="35"/>
        <v xml:space="preserve">  </v>
      </c>
      <c r="H217" s="616" t="str">
        <f t="shared" si="36"/>
        <v xml:space="preserve">  </v>
      </c>
      <c r="I217" s="612" t="str">
        <f>IFERROR(VLOOKUP(A217,JADWAL,8,FALSE),"  ")</f>
        <v xml:space="preserve">  </v>
      </c>
    </row>
    <row r="220" spans="1:9" ht="15.75">
      <c r="H220" s="617" t="s">
        <v>330</v>
      </c>
    </row>
    <row r="221" spans="1:9" ht="15.75">
      <c r="H221" s="617" t="s">
        <v>331</v>
      </c>
    </row>
    <row r="222" spans="1:9" ht="15.75">
      <c r="H222" s="617"/>
    </row>
    <row r="223" spans="1:9" ht="15.75">
      <c r="H223" s="617"/>
    </row>
    <row r="224" spans="1:9" ht="15.75">
      <c r="H224" s="617"/>
    </row>
    <row r="225" spans="1:9">
      <c r="H225" s="618" t="s">
        <v>332</v>
      </c>
    </row>
    <row r="227" spans="1:9" ht="15.75">
      <c r="H227" s="617"/>
    </row>
    <row r="231" spans="1:9" ht="15.75">
      <c r="H231" s="617"/>
    </row>
    <row r="232" spans="1:9" ht="15.75">
      <c r="H232" s="617"/>
    </row>
    <row r="233" spans="1:9" ht="15.75">
      <c r="H233" s="617"/>
    </row>
    <row r="234" spans="1:9" ht="15.75">
      <c r="H234" s="617"/>
    </row>
    <row r="235" spans="1:9" ht="16.5">
      <c r="A235" s="597">
        <v>11</v>
      </c>
      <c r="B235" s="598" t="str">
        <f>IFERROR(VLOOKUP(A235,NamaSK,2,FALSE),"  ")</f>
        <v>H. Moch. Imam Machfudi, S.S., M.Pd. Ph.D.</v>
      </c>
      <c r="C235" s="594"/>
      <c r="D235" s="594"/>
      <c r="F235" s="599"/>
      <c r="G235" s="596"/>
    </row>
    <row r="236" spans="1:9">
      <c r="A236" s="600"/>
      <c r="B236" s="601" t="s">
        <v>324</v>
      </c>
      <c r="C236" s="602" t="s">
        <v>325</v>
      </c>
      <c r="D236" s="601" t="s">
        <v>326</v>
      </c>
      <c r="E236" s="601" t="s">
        <v>327</v>
      </c>
      <c r="F236" s="601" t="s">
        <v>328</v>
      </c>
      <c r="G236" s="784" t="s">
        <v>329</v>
      </c>
      <c r="H236" s="785"/>
      <c r="I236" s="786"/>
    </row>
    <row r="237" spans="1:9" ht="25.5">
      <c r="A237" s="603">
        <v>4</v>
      </c>
      <c r="B237" s="604" t="str">
        <f>IFERROR(VLOOKUP(A237,JADWAL,4,FALSE),"  ")</f>
        <v>Filsafat Ilmu</v>
      </c>
      <c r="C237" s="388" t="str">
        <f>IFERROR(VLOOKUP(A237,JADWAL,2,FALSE),"  ")</f>
        <v>MPI-1A</v>
      </c>
      <c r="D237" s="388" t="str">
        <f>IFERROR(VLOOKUP(A237,JADWAL,9,FALSE),"  ")</f>
        <v>Rabu</v>
      </c>
      <c r="E237" s="733" t="str">
        <f>IFERROR(VLOOKUP(A237,JADWAL,10,FALSE),"  ")</f>
        <v>15.15-17.15</v>
      </c>
      <c r="F237" s="605" t="str">
        <f>IFERROR(VLOOKUP(A237,JADWAL,11,FALSE),"  ")</f>
        <v>RU11</v>
      </c>
      <c r="G237" s="606" t="str">
        <f t="shared" ref="G237:G241" si="37">IFERROR(VLOOKUP(A237,JADWAL,6,FALSE),"  ")</f>
        <v>H. Moch. Imam Machfudi, S.S., M.Pd. Ph.D.</v>
      </c>
      <c r="H237" s="607" t="str">
        <f t="shared" ref="H237:H241" si="38">IFERROR(VLOOKUP(A237,JADWAL,7,FALSE),"  ")</f>
        <v>Dr. Win Usuluddin, M.Hum.</v>
      </c>
      <c r="I237" s="604">
        <f>IFERROR(VLOOKUP(A237,JADWAL,8,FALSE),"  ")</f>
        <v>0</v>
      </c>
    </row>
    <row r="238" spans="1:9" ht="25.5">
      <c r="A238" s="603">
        <v>8</v>
      </c>
      <c r="B238" s="608" t="str">
        <f>IFERROR(VLOOKUP(A238,JADWAL,4,FALSE),"  ")</f>
        <v>Filsafat Ilmu</v>
      </c>
      <c r="C238" s="392" t="str">
        <f>IFERROR(VLOOKUP(A238,JADWAL,2,FALSE),"  ")</f>
        <v>MPI-1B</v>
      </c>
      <c r="D238" s="392" t="str">
        <f>IFERROR(VLOOKUP(A238,JADWAL,9,FALSE),"  ")</f>
        <v>Jumat</v>
      </c>
      <c r="E238" s="732" t="str">
        <f>IFERROR(VLOOKUP(A238,JADWAL,10,FALSE),"  ")</f>
        <v>18.00-20.00</v>
      </c>
      <c r="F238" s="609" t="str">
        <f>IFERROR(VLOOKUP(A238,JADWAL,11,FALSE),"  ")</f>
        <v>RU24</v>
      </c>
      <c r="G238" s="610" t="str">
        <f t="shared" si="37"/>
        <v>H. Moch. Imam Machfudi, S.S., M.Pd. Ph.D.</v>
      </c>
      <c r="H238" s="611" t="str">
        <f t="shared" si="38"/>
        <v>Dr. H. Matkur, S.Pd.I, M.SI.</v>
      </c>
      <c r="I238" s="608">
        <f>IFERROR(VLOOKUP(A238,JADWAL,8,FALSE),"  ")</f>
        <v>0</v>
      </c>
    </row>
    <row r="239" spans="1:9" ht="15" customHeight="1">
      <c r="A239" s="603">
        <v>104</v>
      </c>
      <c r="B239" s="608" t="str">
        <f>IFERROR(VLOOKUP(A239,JADWAL,4,FALSE),"  ")</f>
        <v>Filsafat Ilmu</v>
      </c>
      <c r="C239" s="392" t="str">
        <f>IFERROR(VLOOKUP(A239,JADWAL,2,FALSE),"  ")</f>
        <v>PGMI-1</v>
      </c>
      <c r="D239" s="392" t="str">
        <f>IFERROR(VLOOKUP(A239,JADWAL,9,FALSE),"  ")</f>
        <v>Jumat</v>
      </c>
      <c r="E239" s="732" t="str">
        <f>IFERROR(VLOOKUP(A239,JADWAL,10,FALSE),"  ")</f>
        <v>15.30-17.30</v>
      </c>
      <c r="F239" s="609" t="str">
        <f>IFERROR(VLOOKUP(A239,JADWAL,11,FALSE),"  ")</f>
        <v>RU12</v>
      </c>
      <c r="G239" s="619" t="str">
        <f t="shared" si="37"/>
        <v>Dr. Dyah Nawangsari, M.Ag.</v>
      </c>
      <c r="H239" s="620" t="str">
        <f t="shared" si="38"/>
        <v>H. Moch. Imam Machfudi, S.S., M.Pd. Ph.D.</v>
      </c>
      <c r="I239" s="608">
        <f>IFERROR(VLOOKUP(A239,JADWAL,8,FALSE),"  ")</f>
        <v>0</v>
      </c>
    </row>
    <row r="240" spans="1:9" ht="25.5">
      <c r="A240" s="603">
        <v>133</v>
      </c>
      <c r="B240" s="608" t="str">
        <f>IFERROR(VLOOKUP(A240,JADWAL,4,FALSE),"  ")</f>
        <v>Kepemimpinan Pendidikan guru PAI</v>
      </c>
      <c r="C240" s="392" t="str">
        <f>IFERROR(VLOOKUP(A240,JADWAL,2,FALSE),"  ")</f>
        <v>PAI3-2</v>
      </c>
      <c r="D240" s="392" t="str">
        <f>IFERROR(VLOOKUP(A240,JADWAL,9,FALSE),"  ")</f>
        <v>Jumat</v>
      </c>
      <c r="E240" s="732" t="str">
        <f>IFERROR(VLOOKUP(A240,JADWAL,10,FALSE),"  ")</f>
        <v>15.30-17.30</v>
      </c>
      <c r="F240" s="609" t="str">
        <f>IFERROR(VLOOKUP(A240,JADWAL,11,FALSE),"  ")</f>
        <v>RU22</v>
      </c>
      <c r="G240" s="619" t="str">
        <f t="shared" si="37"/>
        <v>Prof. Dr. H Abd. Halim Soebahar, MA.</v>
      </c>
      <c r="H240" s="611" t="str">
        <f t="shared" si="38"/>
        <v>Prof. Dr. H. Miftah Arifin, M.Ag.</v>
      </c>
      <c r="I240" s="623" t="str">
        <f>IFERROR(VLOOKUP(A240,JADWAL,8,FALSE),"  ")</f>
        <v>H. Moch. Imam Machfudi, S.S., M.Pd. Ph.D.</v>
      </c>
    </row>
    <row r="241" spans="1:9">
      <c r="A241" s="603"/>
      <c r="B241" s="612" t="str">
        <f>IFERROR(VLOOKUP(A241,JADWAL,4,FALSE),"  ")</f>
        <v xml:space="preserve">  </v>
      </c>
      <c r="C241" s="613" t="str">
        <f>IFERROR(VLOOKUP(A241,JADWAL,2,FALSE),"  ")</f>
        <v xml:space="preserve">  </v>
      </c>
      <c r="D241" s="613" t="str">
        <f>IFERROR(VLOOKUP(A241,JADWAL,9,FALSE),"  ")</f>
        <v xml:space="preserve">  </v>
      </c>
      <c r="E241" s="613" t="str">
        <f>IFERROR(VLOOKUP(A241,JADWAL,10,FALSE),"  ")</f>
        <v xml:space="preserve">  </v>
      </c>
      <c r="F241" s="614" t="str">
        <f>IFERROR(VLOOKUP(A241,JADWAL,11,FALSE),"  ")</f>
        <v xml:space="preserve">  </v>
      </c>
      <c r="G241" s="615" t="str">
        <f t="shared" si="37"/>
        <v xml:space="preserve">  </v>
      </c>
      <c r="H241" s="616" t="str">
        <f t="shared" si="38"/>
        <v xml:space="preserve">  </v>
      </c>
      <c r="I241" s="612" t="str">
        <f>IFERROR(VLOOKUP(A241,JADWAL,8,FALSE),"  ")</f>
        <v xml:space="preserve">  </v>
      </c>
    </row>
    <row r="244" spans="1:9" ht="15.75">
      <c r="H244" s="617" t="s">
        <v>330</v>
      </c>
    </row>
    <row r="245" spans="1:9" ht="15.75">
      <c r="H245" s="617" t="s">
        <v>331</v>
      </c>
    </row>
    <row r="246" spans="1:9" ht="15.75">
      <c r="H246" s="617"/>
    </row>
    <row r="247" spans="1:9" ht="15.75">
      <c r="H247" s="617"/>
    </row>
    <row r="248" spans="1:9" ht="15.75">
      <c r="H248" s="617"/>
    </row>
    <row r="249" spans="1:9">
      <c r="H249" s="618" t="s">
        <v>332</v>
      </c>
    </row>
    <row r="251" spans="1:9" ht="15.75">
      <c r="H251" s="617"/>
    </row>
    <row r="258" spans="1:9" ht="16.5">
      <c r="A258" s="597">
        <v>12</v>
      </c>
      <c r="B258" s="598" t="str">
        <f>IFERROR(VLOOKUP(A258,NamaSK,2,FALSE),"  ")</f>
        <v>Prof. Dr. H. Mahjuddin, M.Pd.I</v>
      </c>
      <c r="C258" s="594"/>
      <c r="D258" s="594"/>
      <c r="F258" s="599"/>
      <c r="G258" s="596"/>
    </row>
    <row r="259" spans="1:9">
      <c r="A259" s="600"/>
      <c r="B259" s="601" t="s">
        <v>324</v>
      </c>
      <c r="C259" s="602" t="s">
        <v>325</v>
      </c>
      <c r="D259" s="601" t="s">
        <v>326</v>
      </c>
      <c r="E259" s="601" t="s">
        <v>327</v>
      </c>
      <c r="F259" s="601" t="s">
        <v>328</v>
      </c>
      <c r="G259" s="784" t="s">
        <v>329</v>
      </c>
      <c r="H259" s="785"/>
      <c r="I259" s="786"/>
    </row>
    <row r="260" spans="1:9">
      <c r="A260" s="603">
        <v>32</v>
      </c>
      <c r="B260" s="604" t="str">
        <f>IFERROR(VLOOKUP(A260,JADWAL,4,FALSE),"  ")</f>
        <v>Studi Al-Qur’an dan Al Hadits</v>
      </c>
      <c r="C260" s="388" t="str">
        <f>IFERROR(VLOOKUP(A260,JADWAL,2,FALSE),"  ")</f>
        <v>PAI-1A</v>
      </c>
      <c r="D260" s="388" t="str">
        <f>IFERROR(VLOOKUP(A260,JADWAL,9,FALSE),"  ")</f>
        <v>Selasa</v>
      </c>
      <c r="E260" s="733" t="str">
        <f>IFERROR(VLOOKUP(A260,JADWAL,10,FALSE),"  ")</f>
        <v>15.15-17.15</v>
      </c>
      <c r="F260" s="605" t="str">
        <f>IFERROR(VLOOKUP(A260,JADWAL,11,FALSE),"  ")</f>
        <v>R16</v>
      </c>
      <c r="G260" s="606" t="str">
        <f t="shared" ref="G260:G264" si="39">IFERROR(VLOOKUP(A260,JADWAL,6,FALSE),"  ")</f>
        <v>Prof. Dr. H. Mahjuddin, M.Pd.I</v>
      </c>
      <c r="H260" s="607" t="str">
        <f t="shared" ref="H260:H264" si="40">IFERROR(VLOOKUP(A260,JADWAL,7,FALSE),"  ")</f>
        <v>Dr. H. Aminullah, M.Ag.</v>
      </c>
      <c r="I260" s="604">
        <f>IFERROR(VLOOKUP(A260,JADWAL,8,FALSE),"  ")</f>
        <v>0</v>
      </c>
    </row>
    <row r="261" spans="1:9" ht="25.5">
      <c r="A261" s="603">
        <v>41</v>
      </c>
      <c r="B261" s="608" t="str">
        <f>IFERROR(VLOOKUP(A261,JADWAL,4,FALSE),"  ")</f>
        <v>Studi Al-Qur’an dan Al Hadits</v>
      </c>
      <c r="C261" s="392" t="str">
        <f>IFERROR(VLOOKUP(A261,JADWAL,2,FALSE),"  ")</f>
        <v>PAI-1D</v>
      </c>
      <c r="D261" s="392" t="str">
        <f>IFERROR(VLOOKUP(A261,JADWAL,9,FALSE),"  ")</f>
        <v>Jumat</v>
      </c>
      <c r="E261" s="732" t="str">
        <f>IFERROR(VLOOKUP(A261,JADWAL,10,FALSE),"  ")</f>
        <v>13.15-15.15</v>
      </c>
      <c r="F261" s="609" t="str">
        <f>IFERROR(VLOOKUP(A261,JADWAL,11,FALSE),"  ")</f>
        <v>RU26</v>
      </c>
      <c r="G261" s="619" t="str">
        <f t="shared" si="39"/>
        <v>Prof. Dr. M. Noor Harisuddin, M.Fil.I.</v>
      </c>
      <c r="H261" s="620" t="str">
        <f t="shared" si="40"/>
        <v>Prof. Dr. H. Mahjuddin, M.Pd.I</v>
      </c>
      <c r="I261" s="608">
        <f>IFERROR(VLOOKUP(A261,JADWAL,8,FALSE),"  ")</f>
        <v>0</v>
      </c>
    </row>
    <row r="262" spans="1:9" ht="15" customHeight="1">
      <c r="A262" s="603">
        <v>68</v>
      </c>
      <c r="B262" s="608" t="str">
        <f>IFERROR(VLOOKUP(A262,JADWAL,4,FALSE),"  ")</f>
        <v>Studi Al-Qur’an dan Hadits</v>
      </c>
      <c r="C262" s="392" t="str">
        <f>IFERROR(VLOOKUP(A262,JADWAL,2,FALSE),"  ")</f>
        <v>ES-1A</v>
      </c>
      <c r="D262" s="392" t="str">
        <f>IFERROR(VLOOKUP(A262,JADWAL,9,FALSE),"  ")</f>
        <v>Selasa</v>
      </c>
      <c r="E262" s="732" t="str">
        <f>IFERROR(VLOOKUP(A262,JADWAL,10,FALSE),"  ")</f>
        <v>12.45-14.45</v>
      </c>
      <c r="F262" s="609" t="str">
        <f>IFERROR(VLOOKUP(A262,JADWAL,11,FALSE),"  ")</f>
        <v>R11</v>
      </c>
      <c r="G262" s="623" t="str">
        <f t="shared" si="39"/>
        <v>Prof. Dr. H. Mahjuddin, M.Pd.I</v>
      </c>
      <c r="H262" s="611" t="str">
        <f t="shared" si="40"/>
        <v>Dr. H. Kasman, M.Fil.I.</v>
      </c>
      <c r="I262" s="608">
        <f>IFERROR(VLOOKUP(A262,JADWAL,8,FALSE),"  ")</f>
        <v>0</v>
      </c>
    </row>
    <row r="263" spans="1:9">
      <c r="A263" s="603"/>
      <c r="B263" s="608" t="str">
        <f>IFERROR(VLOOKUP(A263,JADWAL,4,FALSE),"  ")</f>
        <v xml:space="preserve">  </v>
      </c>
      <c r="C263" s="392" t="str">
        <f>IFERROR(VLOOKUP(A263,JADWAL,2,FALSE),"  ")</f>
        <v xml:space="preserve">  </v>
      </c>
      <c r="D263" s="392" t="str">
        <f>IFERROR(VLOOKUP(A263,JADWAL,9,FALSE),"  ")</f>
        <v xml:space="preserve">  </v>
      </c>
      <c r="E263" s="392" t="str">
        <f>IFERROR(VLOOKUP(A263,JADWAL,10,FALSE),"  ")</f>
        <v xml:space="preserve">  </v>
      </c>
      <c r="F263" s="609" t="str">
        <f>IFERROR(VLOOKUP(A263,JADWAL,11,FALSE),"  ")</f>
        <v xml:space="preserve">  </v>
      </c>
      <c r="G263" s="619" t="str">
        <f t="shared" si="39"/>
        <v xml:space="preserve">  </v>
      </c>
      <c r="H263" s="611" t="str">
        <f t="shared" si="40"/>
        <v xml:space="preserve">  </v>
      </c>
      <c r="I263" s="608" t="str">
        <f>IFERROR(VLOOKUP(A263,JADWAL,8,FALSE),"  ")</f>
        <v xml:space="preserve">  </v>
      </c>
    </row>
    <row r="264" spans="1:9">
      <c r="A264" s="603"/>
      <c r="B264" s="612" t="str">
        <f>IFERROR(VLOOKUP(A264,JADWAL,4,FALSE),"  ")</f>
        <v xml:space="preserve">  </v>
      </c>
      <c r="C264" s="613" t="str">
        <f>IFERROR(VLOOKUP(A264,JADWAL,2,FALSE),"  ")</f>
        <v xml:space="preserve">  </v>
      </c>
      <c r="D264" s="613" t="str">
        <f>IFERROR(VLOOKUP(A264,JADWAL,9,FALSE),"  ")</f>
        <v xml:space="preserve">  </v>
      </c>
      <c r="E264" s="613" t="str">
        <f>IFERROR(VLOOKUP(A264,JADWAL,10,FALSE),"  ")</f>
        <v xml:space="preserve">  </v>
      </c>
      <c r="F264" s="614" t="str">
        <f>IFERROR(VLOOKUP(A264,JADWAL,11,FALSE),"  ")</f>
        <v xml:space="preserve">  </v>
      </c>
      <c r="G264" s="615" t="str">
        <f t="shared" si="39"/>
        <v xml:space="preserve">  </v>
      </c>
      <c r="H264" s="616" t="str">
        <f t="shared" si="40"/>
        <v xml:space="preserve">  </v>
      </c>
      <c r="I264" s="612" t="str">
        <f>IFERROR(VLOOKUP(A264,JADWAL,8,FALSE),"  ")</f>
        <v xml:space="preserve">  </v>
      </c>
    </row>
    <row r="267" spans="1:9" ht="15.75">
      <c r="H267" s="617" t="s">
        <v>330</v>
      </c>
    </row>
    <row r="268" spans="1:9" ht="15.75">
      <c r="H268" s="617" t="s">
        <v>331</v>
      </c>
    </row>
    <row r="269" spans="1:9" ht="15.75">
      <c r="H269" s="617"/>
    </row>
    <row r="270" spans="1:9" ht="15.75">
      <c r="H270" s="617"/>
    </row>
    <row r="271" spans="1:9" ht="15.75">
      <c r="H271" s="617"/>
    </row>
    <row r="272" spans="1:9">
      <c r="H272" s="618" t="s">
        <v>332</v>
      </c>
    </row>
    <row r="275" spans="1:9" ht="15.75">
      <c r="H275" s="617"/>
    </row>
    <row r="279" spans="1:9" ht="15.75">
      <c r="H279" s="617"/>
    </row>
    <row r="280" spans="1:9" ht="15.75">
      <c r="H280" s="617"/>
    </row>
    <row r="281" spans="1:9" ht="15.75">
      <c r="H281" s="617"/>
    </row>
    <row r="282" spans="1:9" ht="16.5">
      <c r="A282" s="597">
        <v>13</v>
      </c>
      <c r="B282" s="598" t="str">
        <f>IFERROR(VLOOKUP(A282,NamaSK,2,FALSE),"  ")</f>
        <v>Prof. Dr. Ahidul Asror, M.Ag.</v>
      </c>
      <c r="C282" s="594"/>
      <c r="D282" s="594"/>
      <c r="F282" s="599"/>
      <c r="G282" s="596"/>
    </row>
    <row r="283" spans="1:9">
      <c r="A283" s="600"/>
      <c r="B283" s="601" t="s">
        <v>324</v>
      </c>
      <c r="C283" s="602" t="s">
        <v>325</v>
      </c>
      <c r="D283" s="601" t="s">
        <v>326</v>
      </c>
      <c r="E283" s="601" t="s">
        <v>327</v>
      </c>
      <c r="F283" s="601" t="s">
        <v>328</v>
      </c>
      <c r="G283" s="784" t="s">
        <v>329</v>
      </c>
      <c r="H283" s="785"/>
      <c r="I283" s="786"/>
    </row>
    <row r="284" spans="1:9">
      <c r="A284" s="603">
        <v>37</v>
      </c>
      <c r="B284" s="604" t="str">
        <f>IFERROR(VLOOKUP(A284,JADWAL,4,FALSE),"  ")</f>
        <v>Filsafat Ilmu</v>
      </c>
      <c r="C284" s="388" t="str">
        <f>IFERROR(VLOOKUP(A284,JADWAL,2,FALSE),"  ")</f>
        <v>PAI-1C</v>
      </c>
      <c r="D284" s="388" t="str">
        <f>IFERROR(VLOOKUP(A284,JADWAL,9,FALSE),"  ")</f>
        <v>Jumat</v>
      </c>
      <c r="E284" s="733" t="str">
        <f>IFERROR(VLOOKUP(A284,JADWAL,10,FALSE),"  ")</f>
        <v>15.30-17.30</v>
      </c>
      <c r="F284" s="605" t="str">
        <f>IFERROR(VLOOKUP(A284,JADWAL,11,FALSE),"  ")</f>
        <v>RU25</v>
      </c>
      <c r="G284" s="606" t="str">
        <f t="shared" ref="G284:G287" si="41">IFERROR(VLOOKUP(A284,JADWAL,6,FALSE),"  ")</f>
        <v>Prof. Dr. Ahidul Asror, M.Ag.</v>
      </c>
      <c r="H284" s="607" t="str">
        <f t="shared" ref="H284:H287" si="42">IFERROR(VLOOKUP(A284,JADWAL,7,FALSE),"  ")</f>
        <v>Dr. Dyah Nawangsari, M.Ag.</v>
      </c>
      <c r="I284" s="604">
        <f>IFERROR(VLOOKUP(A284,JADWAL,8,FALSE),"  ")</f>
        <v>0</v>
      </c>
    </row>
    <row r="285" spans="1:9">
      <c r="A285" s="603">
        <v>69</v>
      </c>
      <c r="B285" s="608" t="str">
        <f>IFERROR(VLOOKUP(A285,JADWAL,4,FALSE),"  ")</f>
        <v xml:space="preserve">Filsafat Ilmu </v>
      </c>
      <c r="C285" s="392" t="str">
        <f>IFERROR(VLOOKUP(A285,JADWAL,2,FALSE),"  ")</f>
        <v>ES-1A</v>
      </c>
      <c r="D285" s="392" t="str">
        <f>IFERROR(VLOOKUP(A285,JADWAL,9,FALSE),"  ")</f>
        <v>Selasa</v>
      </c>
      <c r="E285" s="732" t="str">
        <f>IFERROR(VLOOKUP(A285,JADWAL,10,FALSE),"  ")</f>
        <v>15.15-17.15</v>
      </c>
      <c r="F285" s="609" t="str">
        <f>IFERROR(VLOOKUP(A285,JADWAL,11,FALSE),"  ")</f>
        <v>R11</v>
      </c>
      <c r="G285" s="610" t="str">
        <f t="shared" si="41"/>
        <v>Prof. Dr. Ahidul Asror, M.Ag.</v>
      </c>
      <c r="H285" s="611" t="str">
        <f t="shared" si="42"/>
        <v>Dr. H. Ubaidillah, M.Ag.</v>
      </c>
      <c r="I285" s="608">
        <f>IFERROR(VLOOKUP(A285,JADWAL,8,FALSE),"  ")</f>
        <v>0</v>
      </c>
    </row>
    <row r="286" spans="1:9" ht="15" customHeight="1">
      <c r="A286" s="603">
        <v>96</v>
      </c>
      <c r="B286" s="608" t="str">
        <f>IFERROR(VLOOKUP(A286,JADWAL,4,FALSE),"  ")</f>
        <v>Pengembangan Teori Dakwah</v>
      </c>
      <c r="C286" s="392" t="str">
        <f>IFERROR(VLOOKUP(A286,JADWAL,2,FALSE),"  ")</f>
        <v>KPI-1</v>
      </c>
      <c r="D286" s="392" t="str">
        <f>IFERROR(VLOOKUP(A286,JADWAL,9,FALSE),"  ")</f>
        <v>Sabtu</v>
      </c>
      <c r="E286" s="732" t="str">
        <f>IFERROR(VLOOKUP(A286,JADWAL,10,FALSE),"  ")</f>
        <v>07.30-09.30</v>
      </c>
      <c r="F286" s="609" t="str">
        <f>IFERROR(VLOOKUP(A286,JADWAL,11,FALSE),"  ")</f>
        <v>R11</v>
      </c>
      <c r="G286" s="610" t="str">
        <f t="shared" si="41"/>
        <v>Prof. Dr. Ahidul Asror, M.Ag.</v>
      </c>
      <c r="H286" s="611" t="str">
        <f t="shared" si="42"/>
        <v>Dr. Sofyan Hadi, M.Pd.</v>
      </c>
      <c r="I286" s="608">
        <f>IFERROR(VLOOKUP(A286,JADWAL,8,FALSE),"  ")</f>
        <v>0</v>
      </c>
    </row>
    <row r="287" spans="1:9">
      <c r="A287" s="603"/>
      <c r="B287" s="612" t="str">
        <f>IFERROR(VLOOKUP(A287,JADWAL,4,FALSE),"  ")</f>
        <v xml:space="preserve">  </v>
      </c>
      <c r="C287" s="613" t="str">
        <f>IFERROR(VLOOKUP(A287,JADWAL,2,FALSE),"  ")</f>
        <v xml:space="preserve">  </v>
      </c>
      <c r="D287" s="613" t="str">
        <f>IFERROR(VLOOKUP(A287,JADWAL,9,FALSE),"  ")</f>
        <v xml:space="preserve">  </v>
      </c>
      <c r="E287" s="613" t="str">
        <f>IFERROR(VLOOKUP(A287,JADWAL,10,FALSE),"  ")</f>
        <v xml:space="preserve">  </v>
      </c>
      <c r="F287" s="614" t="str">
        <f>IFERROR(VLOOKUP(A287,JADWAL,11,FALSE),"  ")</f>
        <v xml:space="preserve">  </v>
      </c>
      <c r="G287" s="615" t="str">
        <f t="shared" si="41"/>
        <v xml:space="preserve">  </v>
      </c>
      <c r="H287" s="616" t="str">
        <f t="shared" si="42"/>
        <v xml:space="preserve">  </v>
      </c>
      <c r="I287" s="612" t="str">
        <f>IFERROR(VLOOKUP(A287,JADWAL,8,FALSE),"  ")</f>
        <v xml:space="preserve">  </v>
      </c>
    </row>
    <row r="289" spans="8:8" ht="15.75">
      <c r="H289" s="617" t="s">
        <v>330</v>
      </c>
    </row>
    <row r="290" spans="8:8" ht="15.75">
      <c r="H290" s="617" t="s">
        <v>331</v>
      </c>
    </row>
    <row r="291" spans="8:8" ht="15.75">
      <c r="H291" s="617"/>
    </row>
    <row r="292" spans="8:8" ht="15.75">
      <c r="H292" s="617"/>
    </row>
    <row r="293" spans="8:8" ht="15.75">
      <c r="H293" s="617"/>
    </row>
    <row r="294" spans="8:8">
      <c r="H294" s="618" t="s">
        <v>332</v>
      </c>
    </row>
    <row r="298" spans="8:8" ht="15.75">
      <c r="H298" s="617"/>
    </row>
    <row r="307" spans="1:9" ht="16.5">
      <c r="A307" s="597">
        <v>14</v>
      </c>
      <c r="B307" s="598" t="str">
        <f>IFERROR(VLOOKUP(A307,NamaSK,2,FALSE),"  ")</f>
        <v>Dr. Fawaizul Umam, M.Ag.</v>
      </c>
      <c r="C307" s="594"/>
      <c r="D307" s="594"/>
      <c r="F307" s="599"/>
      <c r="G307" s="596"/>
    </row>
    <row r="308" spans="1:9">
      <c r="A308" s="600"/>
      <c r="B308" s="601" t="s">
        <v>324</v>
      </c>
      <c r="C308" s="602" t="s">
        <v>325</v>
      </c>
      <c r="D308" s="601" t="s">
        <v>326</v>
      </c>
      <c r="E308" s="601" t="s">
        <v>327</v>
      </c>
      <c r="F308" s="601" t="s">
        <v>328</v>
      </c>
      <c r="G308" s="784" t="s">
        <v>329</v>
      </c>
      <c r="H308" s="785"/>
      <c r="I308" s="786"/>
    </row>
    <row r="309" spans="1:9">
      <c r="A309" s="603">
        <v>93</v>
      </c>
      <c r="B309" s="604" t="str">
        <f>IFERROR(VLOOKUP(A309,JADWAL,4,FALSE),"  ")</f>
        <v>Filsafat Komunikasi</v>
      </c>
      <c r="C309" s="388" t="str">
        <f>IFERROR(VLOOKUP(A309,JADWAL,2,FALSE),"  ")</f>
        <v>KPI-1</v>
      </c>
      <c r="D309" s="388" t="str">
        <f>IFERROR(VLOOKUP(A309,JADWAL,9,FALSE),"  ")</f>
        <v>Jumat</v>
      </c>
      <c r="E309" s="733" t="str">
        <f>IFERROR(VLOOKUP(A309,JADWAL,10,FALSE),"  ")</f>
        <v>13.15-15.15</v>
      </c>
      <c r="F309" s="605" t="str">
        <f>IFERROR(VLOOKUP(A309,JADWAL,11,FALSE),"  ")</f>
        <v>R11</v>
      </c>
      <c r="G309" s="621" t="str">
        <f t="shared" ref="G309:G312" si="43">IFERROR(VLOOKUP(A309,JADWAL,6,FALSE),"  ")</f>
        <v>Dr. Win Usuluddin, M.Hum.</v>
      </c>
      <c r="H309" s="622" t="str">
        <f t="shared" ref="H309:H312" si="44">IFERROR(VLOOKUP(A309,JADWAL,7,FALSE),"  ")</f>
        <v>Dr. Fawaizul Umam, M.Ag.</v>
      </c>
      <c r="I309" s="604">
        <f>IFERROR(VLOOKUP(A309,JADWAL,8,FALSE),"  ")</f>
        <v>0</v>
      </c>
    </row>
    <row r="310" spans="1:9" ht="15" customHeight="1">
      <c r="A310" s="603">
        <v>31</v>
      </c>
      <c r="B310" s="608" t="str">
        <f>IFERROR(VLOOKUP(A310,JADWAL,4,FALSE),"  ")</f>
        <v xml:space="preserve">Filsafat Ilmu </v>
      </c>
      <c r="C310" s="392" t="str">
        <f>IFERROR(VLOOKUP(A310,JADWAL,2,FALSE),"  ")</f>
        <v>PAI-1A</v>
      </c>
      <c r="D310" s="392" t="str">
        <f>IFERROR(VLOOKUP(A310,JADWAL,9,FALSE),"  ")</f>
        <v>Selasa</v>
      </c>
      <c r="E310" s="732" t="str">
        <f>IFERROR(VLOOKUP(A310,JADWAL,10,FALSE),"  ")</f>
        <v>12.45-14.45</v>
      </c>
      <c r="F310" s="609" t="str">
        <f>IFERROR(VLOOKUP(A310,JADWAL,11,FALSE),"  ")</f>
        <v>R16</v>
      </c>
      <c r="G310" s="619" t="str">
        <f t="shared" si="43"/>
        <v>Dr. Dyah Nawangsari, M.Ag.</v>
      </c>
      <c r="H310" s="620" t="str">
        <f t="shared" si="44"/>
        <v>Dr. Fawaizul Umam, M.Ag.</v>
      </c>
      <c r="I310" s="608">
        <f>IFERROR(VLOOKUP(A310,JADWAL,8,FALSE),"  ")</f>
        <v>0</v>
      </c>
    </row>
    <row r="311" spans="1:9">
      <c r="A311" s="603">
        <v>26</v>
      </c>
      <c r="B311" s="608" t="str">
        <f>IFERROR(VLOOKUP(A311,JADWAL,4,FALSE),"  ")</f>
        <v>Filsafat Ilmu</v>
      </c>
      <c r="C311" s="392" t="str">
        <f>IFERROR(VLOOKUP(A311,JADWAL,2,FALSE),"  ")</f>
        <v>PAI-1BM</v>
      </c>
      <c r="D311" s="392" t="str">
        <f>IFERROR(VLOOKUP(A311,JADWAL,9,FALSE),"  ")</f>
        <v>Selasa</v>
      </c>
      <c r="E311" s="732" t="str">
        <f>IFERROR(VLOOKUP(A311,JADWAL,10,FALSE),"  ")</f>
        <v>12.45-14.45</v>
      </c>
      <c r="F311" s="609" t="str">
        <f>IFERROR(VLOOKUP(A311,JADWAL,11,FALSE),"  ")</f>
        <v xml:space="preserve">  </v>
      </c>
      <c r="G311" s="623" t="str">
        <f t="shared" si="43"/>
        <v>Dr. Fawaizul Umam, M.Ag.</v>
      </c>
      <c r="H311" s="611" t="str">
        <f t="shared" si="44"/>
        <v>Dr. Dyah Nawangsari, M.Ag.</v>
      </c>
      <c r="I311" s="608">
        <f>IFERROR(VLOOKUP(A311,JADWAL,8,FALSE),"  ")</f>
        <v>0</v>
      </c>
    </row>
    <row r="312" spans="1:9">
      <c r="A312" s="603"/>
      <c r="B312" s="612" t="str">
        <f>IFERROR(VLOOKUP(A312,JADWAL,4,FALSE),"  ")</f>
        <v xml:space="preserve">  </v>
      </c>
      <c r="C312" s="613" t="str">
        <f>IFERROR(VLOOKUP(A312,JADWAL,2,FALSE),"  ")</f>
        <v xml:space="preserve">  </v>
      </c>
      <c r="D312" s="613" t="str">
        <f>IFERROR(VLOOKUP(A312,JADWAL,9,FALSE),"  ")</f>
        <v xml:space="preserve">  </v>
      </c>
      <c r="E312" s="613" t="str">
        <f>IFERROR(VLOOKUP(A312,JADWAL,10,FALSE),"  ")</f>
        <v xml:space="preserve">  </v>
      </c>
      <c r="F312" s="614" t="str">
        <f>IFERROR(VLOOKUP(A312,JADWAL,11,FALSE),"  ")</f>
        <v xml:space="preserve">  </v>
      </c>
      <c r="G312" s="615" t="str">
        <f t="shared" si="43"/>
        <v xml:space="preserve">  </v>
      </c>
      <c r="H312" s="616" t="str">
        <f t="shared" si="44"/>
        <v xml:space="preserve">  </v>
      </c>
      <c r="I312" s="612" t="str">
        <f>IFERROR(VLOOKUP(A312,JADWAL,8,FALSE),"  ")</f>
        <v xml:space="preserve">  </v>
      </c>
    </row>
    <row r="313" spans="1:9">
      <c r="I313" t="str">
        <f>IFERROR(VLOOKUP(A313,JADWAL,8,FALSE),"  ")</f>
        <v xml:space="preserve">  </v>
      </c>
    </row>
    <row r="315" spans="1:9" ht="15.75">
      <c r="H315" s="617" t="s">
        <v>330</v>
      </c>
    </row>
    <row r="316" spans="1:9" ht="15.75">
      <c r="H316" s="617" t="s">
        <v>331</v>
      </c>
    </row>
    <row r="317" spans="1:9" ht="15.75">
      <c r="H317" s="617"/>
    </row>
    <row r="318" spans="1:9" ht="15.75">
      <c r="H318" s="617"/>
    </row>
    <row r="319" spans="1:9" ht="15.75">
      <c r="H319" s="617"/>
    </row>
    <row r="320" spans="1:9">
      <c r="H320" s="618" t="s">
        <v>332</v>
      </c>
    </row>
    <row r="323" spans="1:9" ht="15.75">
      <c r="H323" s="617"/>
    </row>
    <row r="327" spans="1:9" ht="15.75">
      <c r="H327" s="617"/>
    </row>
    <row r="328" spans="1:9" ht="15.75">
      <c r="H328" s="617"/>
    </row>
    <row r="329" spans="1:9" ht="15.75">
      <c r="H329" s="617"/>
    </row>
    <row r="330" spans="1:9" ht="15.75">
      <c r="H330" s="617"/>
    </row>
    <row r="331" spans="1:9" ht="15.75">
      <c r="H331" s="617"/>
    </row>
    <row r="332" spans="1:9" ht="16.5">
      <c r="A332" s="597">
        <v>15</v>
      </c>
      <c r="B332" s="598" t="str">
        <f>IFERROR(VLOOKUP(A332,NamaSK,2,FALSE),"  ")</f>
        <v>Dr. H. Aminullah, M.Ag.</v>
      </c>
      <c r="C332" s="594"/>
      <c r="D332" s="594"/>
      <c r="F332" s="599"/>
      <c r="G332" s="596"/>
    </row>
    <row r="333" spans="1:9">
      <c r="A333" s="600"/>
      <c r="B333" s="601" t="s">
        <v>324</v>
      </c>
      <c r="C333" s="602" t="s">
        <v>325</v>
      </c>
      <c r="D333" s="601" t="s">
        <v>326</v>
      </c>
      <c r="E333" s="601" t="s">
        <v>327</v>
      </c>
      <c r="F333" s="601" t="s">
        <v>328</v>
      </c>
      <c r="G333" s="784" t="s">
        <v>329</v>
      </c>
      <c r="H333" s="785"/>
      <c r="I333" s="786"/>
    </row>
    <row r="334" spans="1:9" ht="15" customHeight="1">
      <c r="A334" s="603">
        <v>9</v>
      </c>
      <c r="B334" s="604" t="str">
        <f>IFERROR(VLOOKUP(A334,JADWAL,4,FALSE),"  ")</f>
        <v>Studi Al Qur'an dan Hadist</v>
      </c>
      <c r="C334" s="388" t="str">
        <f>IFERROR(VLOOKUP(A334,JADWAL,2,FALSE),"  ")</f>
        <v>MPI-1B</v>
      </c>
      <c r="D334" s="388" t="str">
        <f>IFERROR(VLOOKUP(A334,JADWAL,9,FALSE),"  ")</f>
        <v>Sabtu</v>
      </c>
      <c r="E334" s="733" t="str">
        <f>IFERROR(VLOOKUP(A334,JADWAL,10,FALSE),"  ")</f>
        <v>07.30-09.30</v>
      </c>
      <c r="F334" s="605" t="str">
        <f>IFERROR(VLOOKUP(A334,JADWAL,11,FALSE),"  ")</f>
        <v>RU24</v>
      </c>
      <c r="G334" s="606" t="str">
        <f t="shared" ref="G334:G338" si="45">IFERROR(VLOOKUP(A334,JADWAL,6,FALSE),"  ")</f>
        <v>Dr. H. Aminullah, M.Ag.</v>
      </c>
      <c r="H334" s="607" t="str">
        <f t="shared" ref="H334:H338" si="46">IFERROR(VLOOKUP(A334,JADWAL,7,FALSE),"  ")</f>
        <v>Dr. H. Faisol Nasar Bin Madi, MA.</v>
      </c>
      <c r="I334" s="604">
        <f>IFERROR(VLOOKUP(A334,JADWAL,8,FALSE),"  ")</f>
        <v>0</v>
      </c>
    </row>
    <row r="335" spans="1:9">
      <c r="A335" s="603">
        <v>32</v>
      </c>
      <c r="B335" s="608" t="str">
        <f>IFERROR(VLOOKUP(A335,JADWAL,4,FALSE),"  ")</f>
        <v>Studi Al-Qur’an dan Al Hadits</v>
      </c>
      <c r="C335" s="392" t="str">
        <f>IFERROR(VLOOKUP(A335,JADWAL,2,FALSE),"  ")</f>
        <v>PAI-1A</v>
      </c>
      <c r="D335" s="392" t="str">
        <f>IFERROR(VLOOKUP(A335,JADWAL,9,FALSE),"  ")</f>
        <v>Selasa</v>
      </c>
      <c r="E335" s="732" t="str">
        <f>IFERROR(VLOOKUP(A335,JADWAL,10,FALSE),"  ")</f>
        <v>15.15-17.15</v>
      </c>
      <c r="F335" s="609" t="str">
        <f>IFERROR(VLOOKUP(A335,JADWAL,11,FALSE),"  ")</f>
        <v>R16</v>
      </c>
      <c r="G335" s="619" t="str">
        <f t="shared" si="45"/>
        <v>Prof. Dr. H. Mahjuddin, M.Pd.I</v>
      </c>
      <c r="H335" s="620" t="str">
        <f t="shared" si="46"/>
        <v>Dr. H. Aminullah, M.Ag.</v>
      </c>
      <c r="I335" s="608">
        <f>IFERROR(VLOOKUP(A335,JADWAL,8,FALSE),"  ")</f>
        <v>0</v>
      </c>
    </row>
    <row r="336" spans="1:9" ht="15" customHeight="1">
      <c r="A336" s="603">
        <v>107</v>
      </c>
      <c r="B336" s="608" t="str">
        <f>IFERROR(VLOOKUP(A336,JADWAL,4,FALSE),"  ")</f>
        <v>Studi Alquran dan Hadis</v>
      </c>
      <c r="C336" s="392" t="str">
        <f>IFERROR(VLOOKUP(A336,JADWAL,2,FALSE),"  ")</f>
        <v>PGMI-1</v>
      </c>
      <c r="D336" s="392" t="str">
        <f>IFERROR(VLOOKUP(A336,JADWAL,9,FALSE),"  ")</f>
        <v>Sabtu</v>
      </c>
      <c r="E336" s="732" t="str">
        <f>IFERROR(VLOOKUP(A336,JADWAL,10,FALSE),"  ")</f>
        <v>09.30-11.30</v>
      </c>
      <c r="F336" s="609" t="str">
        <f>IFERROR(VLOOKUP(A336,JADWAL,11,FALSE),"  ")</f>
        <v>RU12</v>
      </c>
      <c r="G336" s="623" t="str">
        <f t="shared" si="45"/>
        <v>Dr. H. Aminullah, M.Ag.</v>
      </c>
      <c r="H336" s="611" t="str">
        <f t="shared" si="46"/>
        <v>Dr. H. Safrudin Edi Wibowo, Lc., M.Ag.</v>
      </c>
      <c r="I336" s="608">
        <f>IFERROR(VLOOKUP(A336,JADWAL,8,FALSE),"  ")</f>
        <v>0</v>
      </c>
    </row>
    <row r="337" spans="1:9" ht="25.5">
      <c r="A337" s="603">
        <v>125</v>
      </c>
      <c r="B337" s="608" t="str">
        <f>IFERROR(VLOOKUP(A337,JADWAL,4,FALSE),"  ")</f>
        <v>Filsafat Ilmu</v>
      </c>
      <c r="C337" s="392" t="str">
        <f>IFERROR(VLOOKUP(A337,JADWAL,2,FALSE),"  ")</f>
        <v>MPI3-1A</v>
      </c>
      <c r="D337" s="392" t="str">
        <f>IFERROR(VLOOKUP(A337,JADWAL,9,FALSE),"  ")</f>
        <v>Jumat</v>
      </c>
      <c r="E337" s="732" t="str">
        <f>IFERROR(VLOOKUP(A337,JADWAL,10,FALSE),"  ")</f>
        <v>15.30-17.30</v>
      </c>
      <c r="F337" s="609" t="str">
        <f>IFERROR(VLOOKUP(A337,JADWAL,11,FALSE),"  ")</f>
        <v>RU22</v>
      </c>
      <c r="G337" s="619" t="str">
        <f t="shared" si="45"/>
        <v>Prof. H. Masdar Hilmy, MA., Ph.D.</v>
      </c>
      <c r="H337" s="620" t="str">
        <f t="shared" si="46"/>
        <v>Dr. H. Aminullah, M.Ag.</v>
      </c>
      <c r="I337" s="608" t="str">
        <f>IFERROR(VLOOKUP(A337,JADWAL,8,FALSE),"  ")</f>
        <v>Dr. H. Abd. Muis, M.M.</v>
      </c>
    </row>
    <row r="338" spans="1:9" ht="25.5">
      <c r="A338" s="603">
        <v>129</v>
      </c>
      <c r="B338" s="612" t="str">
        <f>IFERROR(VLOOKUP(A338,JADWAL,4,FALSE),"  ")</f>
        <v>Kepemimpinan Spiritual dalam Pendidikan Islam</v>
      </c>
      <c r="C338" s="613" t="str">
        <f>IFERROR(VLOOKUP(A338,JADWAL,2,FALSE),"  ")</f>
        <v>MPI3-3A</v>
      </c>
      <c r="D338" s="613" t="str">
        <f>IFERROR(VLOOKUP(A338,JADWAL,9,FALSE),"  ")</f>
        <v>Rabu</v>
      </c>
      <c r="E338" s="734" t="str">
        <f>IFERROR(VLOOKUP(A338,JADWAL,10,FALSE),"  ")</f>
        <v>12.45-14.45</v>
      </c>
      <c r="F338" s="614" t="str">
        <f>IFERROR(VLOOKUP(A338,JADWAL,11,FALSE),"  ")</f>
        <v>RU21</v>
      </c>
      <c r="G338" s="615" t="str">
        <f t="shared" si="45"/>
        <v>Prof. Dr. Phil H. Kamaruddin Amin, M.A.</v>
      </c>
      <c r="H338" s="616" t="str">
        <f t="shared" si="46"/>
        <v>Prof. Dr. H. Moh. Khusnuridlo, M.Pd.</v>
      </c>
      <c r="I338" s="628" t="str">
        <f>IFERROR(VLOOKUP(A338,JADWAL,8,FALSE),"  ")</f>
        <v>Dr. H. Aminullah, M.Ag.</v>
      </c>
    </row>
    <row r="341" spans="1:9" ht="15.75">
      <c r="H341" s="617" t="s">
        <v>330</v>
      </c>
    </row>
    <row r="342" spans="1:9" ht="15.75">
      <c r="H342" s="617" t="s">
        <v>331</v>
      </c>
    </row>
    <row r="343" spans="1:9" ht="15.75">
      <c r="H343" s="617"/>
    </row>
    <row r="344" spans="1:9" ht="15.75">
      <c r="H344" s="617"/>
    </row>
    <row r="345" spans="1:9" ht="15.75">
      <c r="H345" s="617"/>
    </row>
    <row r="346" spans="1:9">
      <c r="H346" s="618" t="s">
        <v>332</v>
      </c>
    </row>
    <row r="348" spans="1:9" ht="15.75">
      <c r="H348" s="617"/>
    </row>
    <row r="352" spans="1:9" ht="15.75">
      <c r="H352" s="617"/>
    </row>
    <row r="353" spans="1:9" ht="15.75">
      <c r="H353" s="617"/>
    </row>
    <row r="354" spans="1:9" ht="15.75">
      <c r="H354" s="617"/>
    </row>
    <row r="355" spans="1:9" ht="15.75">
      <c r="H355" s="617"/>
    </row>
    <row r="356" spans="1:9" ht="16.5">
      <c r="A356" s="597">
        <v>16</v>
      </c>
      <c r="B356" s="598" t="str">
        <f>IFERROR(VLOOKUP(A356,NamaSK,2,FALSE),"  ")</f>
        <v>Dr. H. Safrudin Edi Wibowo, Lc., M.Ag.</v>
      </c>
      <c r="C356" s="594"/>
      <c r="D356" s="594"/>
      <c r="F356" s="599"/>
      <c r="G356" s="596"/>
    </row>
    <row r="357" spans="1:9">
      <c r="A357" s="600"/>
      <c r="B357" s="601" t="s">
        <v>324</v>
      </c>
      <c r="C357" s="602" t="s">
        <v>325</v>
      </c>
      <c r="D357" s="601" t="s">
        <v>326</v>
      </c>
      <c r="E357" s="601" t="s">
        <v>327</v>
      </c>
      <c r="F357" s="601" t="s">
        <v>328</v>
      </c>
      <c r="G357" s="784" t="s">
        <v>329</v>
      </c>
      <c r="H357" s="785"/>
      <c r="I357" s="786"/>
    </row>
    <row r="358" spans="1:9" ht="25.5">
      <c r="A358" s="603">
        <v>107</v>
      </c>
      <c r="B358" s="604" t="str">
        <f>IFERROR(VLOOKUP(A358,JADWAL,4,FALSE),"  ")</f>
        <v>Studi Alquran dan Hadis</v>
      </c>
      <c r="C358" s="388" t="str">
        <f>IFERROR(VLOOKUP(A358,JADWAL,2,FALSE),"  ")</f>
        <v>PGMI-1</v>
      </c>
      <c r="D358" s="388" t="str">
        <f>IFERROR(VLOOKUP(A358,JADWAL,9,FALSE),"  ")</f>
        <v>Sabtu</v>
      </c>
      <c r="E358" s="733" t="str">
        <f>IFERROR(VLOOKUP(A358,JADWAL,10,FALSE),"  ")</f>
        <v>09.30-11.30</v>
      </c>
      <c r="F358" s="605" t="str">
        <f>IFERROR(VLOOKUP(A358,JADWAL,11,FALSE),"  ")</f>
        <v>RU12</v>
      </c>
      <c r="G358" s="621" t="str">
        <f t="shared" ref="G358:G361" si="47">IFERROR(VLOOKUP(A358,JADWAL,6,FALSE),"  ")</f>
        <v>Dr. H. Aminullah, M.Ag.</v>
      </c>
      <c r="H358" s="622" t="str">
        <f t="shared" ref="H358:H361" si="48">IFERROR(VLOOKUP(A358,JADWAL,7,FALSE),"  ")</f>
        <v>Dr. H. Safrudin Edi Wibowo, Lc., M.Ag.</v>
      </c>
      <c r="I358" s="604">
        <f>IFERROR(VLOOKUP(A358,JADWAL,8,FALSE),"  ")</f>
        <v>0</v>
      </c>
    </row>
    <row r="359" spans="1:9" ht="25.5">
      <c r="A359" s="603">
        <v>121</v>
      </c>
      <c r="B359" s="608" t="str">
        <f>IFERROR(VLOOKUP(A359,JADWAL,4,FALSE),"  ")</f>
        <v xml:space="preserve">دراسات التفاسر </v>
      </c>
      <c r="C359" s="392" t="str">
        <f>IFERROR(VLOOKUP(A359,JADWAL,2,FALSE),"  ")</f>
        <v>PBAI-3</v>
      </c>
      <c r="D359" s="392" t="str">
        <f>IFERROR(VLOOKUP(A359,JADWAL,9,FALSE),"  ")</f>
        <v>Jumat</v>
      </c>
      <c r="E359" s="732" t="str">
        <f>IFERROR(VLOOKUP(A359,JADWAL,10,FALSE),"  ")</f>
        <v>18.00-20.00</v>
      </c>
      <c r="F359" s="609" t="str">
        <f>IFERROR(VLOOKUP(A359,JADWAL,11,FALSE),"  ")</f>
        <v>R22</v>
      </c>
      <c r="G359" s="619" t="str">
        <f t="shared" si="47"/>
        <v>Dr. H. Abdul Haris, M.Ag.</v>
      </c>
      <c r="H359" s="620" t="str">
        <f t="shared" si="48"/>
        <v>Dr. H. Safrudin Edi Wibowo, Lc., M.Ag.</v>
      </c>
      <c r="I359" s="608">
        <f>IFERROR(VLOOKUP(A359,JADWAL,8,FALSE),"  ")</f>
        <v>0</v>
      </c>
    </row>
    <row r="360" spans="1:9" ht="25.5">
      <c r="A360" s="603">
        <v>95</v>
      </c>
      <c r="B360" s="608" t="str">
        <f>IFERROR(VLOOKUP(A360,JADWAL,4,FALSE),"  ")</f>
        <v>Studi Al Qur’an dan Hadis</v>
      </c>
      <c r="C360" s="392" t="str">
        <f>IFERROR(VLOOKUP(A360,JADWAL,2,FALSE),"  ")</f>
        <v>KPI-1</v>
      </c>
      <c r="D360" s="392" t="str">
        <f>IFERROR(VLOOKUP(A360,JADWAL,9,FALSE),"  ")</f>
        <v>Jumat</v>
      </c>
      <c r="E360" s="732" t="str">
        <f>IFERROR(VLOOKUP(A360,JADWAL,10,FALSE),"  ")</f>
        <v>18.00-20.00</v>
      </c>
      <c r="F360" s="609" t="str">
        <f>IFERROR(VLOOKUP(A360,JADWAL,11,FALSE),"  ")</f>
        <v>R11</v>
      </c>
      <c r="G360" s="623" t="str">
        <f t="shared" si="47"/>
        <v>Dr. H. Safrudin Edi Wibowo, Lc., M.Ag.</v>
      </c>
      <c r="H360" s="611" t="str">
        <f t="shared" si="48"/>
        <v>Dr. H. Kasman, M.Fil.I.</v>
      </c>
      <c r="I360" s="608">
        <f>IFERROR(VLOOKUP(A360,JADWAL,8,FALSE),"  ")</f>
        <v>0</v>
      </c>
    </row>
    <row r="361" spans="1:9">
      <c r="A361" s="603"/>
      <c r="B361" s="612" t="str">
        <f>IFERROR(VLOOKUP(A361,JADWAL,4,FALSE),"  ")</f>
        <v xml:space="preserve">  </v>
      </c>
      <c r="C361" s="613" t="str">
        <f>IFERROR(VLOOKUP(A361,JADWAL,2,FALSE),"  ")</f>
        <v xml:space="preserve">  </v>
      </c>
      <c r="D361" s="613" t="str">
        <f>IFERROR(VLOOKUP(A361,JADWAL,9,FALSE),"  ")</f>
        <v xml:space="preserve">  </v>
      </c>
      <c r="E361" s="613" t="str">
        <f>IFERROR(VLOOKUP(A361,JADWAL,10,FALSE),"  ")</f>
        <v xml:space="preserve">  </v>
      </c>
      <c r="F361" s="614" t="str">
        <f>IFERROR(VLOOKUP(A361,JADWAL,11,FALSE),"  ")</f>
        <v xml:space="preserve">  </v>
      </c>
      <c r="G361" s="615" t="str">
        <f t="shared" si="47"/>
        <v xml:space="preserve">  </v>
      </c>
      <c r="H361" s="616" t="str">
        <f t="shared" si="48"/>
        <v xml:space="preserve">  </v>
      </c>
      <c r="I361" s="612" t="str">
        <f>IFERROR(VLOOKUP(A361,JADWAL,8,FALSE),"  ")</f>
        <v xml:space="preserve">  </v>
      </c>
    </row>
    <row r="364" spans="1:9" ht="15.75">
      <c r="H364" s="617" t="s">
        <v>330</v>
      </c>
    </row>
    <row r="365" spans="1:9" ht="15.75">
      <c r="H365" s="617" t="s">
        <v>331</v>
      </c>
    </row>
    <row r="366" spans="1:9" ht="15.75">
      <c r="H366" s="617"/>
    </row>
    <row r="367" spans="1:9" ht="15.75">
      <c r="H367" s="617"/>
    </row>
    <row r="368" spans="1:9" ht="15.75">
      <c r="H368" s="617"/>
    </row>
    <row r="369" spans="1:9">
      <c r="H369" s="618" t="s">
        <v>332</v>
      </c>
    </row>
    <row r="372" spans="1:9" ht="15.75">
      <c r="H372" s="617"/>
    </row>
    <row r="376" spans="1:9" ht="15.75">
      <c r="H376" s="617"/>
    </row>
    <row r="377" spans="1:9" ht="15.75">
      <c r="H377" s="617"/>
    </row>
    <row r="378" spans="1:9" ht="15.75">
      <c r="H378" s="617"/>
    </row>
    <row r="379" spans="1:9" ht="16.5">
      <c r="A379" s="597">
        <v>17</v>
      </c>
      <c r="B379" s="598" t="str">
        <f>IFERROR(VLOOKUP(A379,NamaSK,2,FALSE),"  ")</f>
        <v>Dr. H. Pujiono, M.Ag.</v>
      </c>
      <c r="C379" s="594"/>
      <c r="D379" s="594"/>
      <c r="F379" s="599"/>
      <c r="G379" s="596"/>
    </row>
    <row r="380" spans="1:9">
      <c r="A380" s="600"/>
      <c r="B380" s="601" t="s">
        <v>324</v>
      </c>
      <c r="C380" s="602" t="s">
        <v>325</v>
      </c>
      <c r="D380" s="601" t="s">
        <v>326</v>
      </c>
      <c r="E380" s="601" t="s">
        <v>327</v>
      </c>
      <c r="F380" s="601" t="s">
        <v>328</v>
      </c>
      <c r="G380" s="784" t="s">
        <v>329</v>
      </c>
      <c r="H380" s="785"/>
      <c r="I380" s="786"/>
    </row>
    <row r="381" spans="1:9">
      <c r="A381" s="603">
        <v>3</v>
      </c>
      <c r="B381" s="604" t="str">
        <f>IFERROR(VLOOKUP(A381,JADWAL,4,FALSE),"  ")</f>
        <v>Studi Al Qur'an dan Hadist</v>
      </c>
      <c r="C381" s="388" t="str">
        <f>IFERROR(VLOOKUP(A381,JADWAL,2,FALSE),"  ")</f>
        <v>MPI-1A</v>
      </c>
      <c r="D381" s="388" t="str">
        <f>IFERROR(VLOOKUP(A381,JADWAL,9,FALSE),"  ")</f>
        <v>Rabu</v>
      </c>
      <c r="E381" s="733" t="str">
        <f>IFERROR(VLOOKUP(A381,JADWAL,10,FALSE),"  ")</f>
        <v>12.45-14.45</v>
      </c>
      <c r="F381" s="605" t="str">
        <f>IFERROR(VLOOKUP(A381,JADWAL,11,FALSE),"  ")</f>
        <v>RU11</v>
      </c>
      <c r="G381" s="606" t="str">
        <f t="shared" ref="G381:G385" si="49">IFERROR(VLOOKUP(A381,JADWAL,6,FALSE),"  ")</f>
        <v>Dr. H. Sutrisno RS., M.H.I.</v>
      </c>
      <c r="H381" s="607" t="str">
        <f t="shared" ref="H381:H385" si="50">IFERROR(VLOOKUP(A381,JADWAL,7,FALSE),"  ")</f>
        <v>Dr. H. Rafid Abbas, MA.</v>
      </c>
      <c r="I381" s="604">
        <f>IFERROR(VLOOKUP(A381,JADWAL,8,FALSE),"  ")</f>
        <v>0</v>
      </c>
    </row>
    <row r="382" spans="1:9" ht="25.5">
      <c r="A382" s="603">
        <v>55</v>
      </c>
      <c r="B382" s="608" t="str">
        <f>IFERROR(VLOOKUP(A382,JADWAL,4,FALSE),"  ")</f>
        <v xml:space="preserve">filsafat  dan riset Hukum Keluarga </v>
      </c>
      <c r="C382" s="392" t="str">
        <f>IFERROR(VLOOKUP(A382,JADWAL,2,FALSE),"  ")</f>
        <v>HK-1A</v>
      </c>
      <c r="D382" s="392" t="str">
        <f>IFERROR(VLOOKUP(A382,JADWAL,9,FALSE),"  ")</f>
        <v>Jumat</v>
      </c>
      <c r="E382" s="732" t="str">
        <f>IFERROR(VLOOKUP(A382,JADWAL,10,FALSE),"  ")</f>
        <v>13.15-15.15</v>
      </c>
      <c r="F382" s="609" t="str">
        <f>IFERROR(VLOOKUP(A382,JADWAL,11,FALSE),"  ")</f>
        <v>RU28</v>
      </c>
      <c r="G382" s="623" t="str">
        <f t="shared" ref="G382" si="51">IFERROR(VLOOKUP(A382,JADWAL,6,FALSE),"  ")</f>
        <v>Dr. H. Pujiono, M.Ag.</v>
      </c>
      <c r="H382" s="611" t="str">
        <f t="shared" ref="H382" si="52">IFERROR(VLOOKUP(A382,JADWAL,7,FALSE),"  ")</f>
        <v>Dr. H. Ahmad Junaidi, S.Pd, M.Ag.</v>
      </c>
      <c r="I382" s="608">
        <f>IFERROR(VLOOKUP(A382,JADWAL,8,FALSE),"  ")</f>
        <v>0</v>
      </c>
    </row>
    <row r="383" spans="1:9" ht="25.5">
      <c r="A383" s="603">
        <v>70</v>
      </c>
      <c r="B383" s="608" t="str">
        <f>IFERROR(VLOOKUP(A383,JADWAL,4,FALSE),"  ")</f>
        <v>Ekonomi Zakat, Infaq, Shadaqah dan Waqaf</v>
      </c>
      <c r="C383" s="392" t="str">
        <f>IFERROR(VLOOKUP(A383,JADWAL,2,FALSE),"  ")</f>
        <v>ES-1A</v>
      </c>
      <c r="D383" s="392" t="str">
        <f>IFERROR(VLOOKUP(A383,JADWAL,9,FALSE),"  ")</f>
        <v>Rabu</v>
      </c>
      <c r="E383" s="732" t="str">
        <f>IFERROR(VLOOKUP(A383,JADWAL,10,FALSE),"  ")</f>
        <v>12.45-14.45</v>
      </c>
      <c r="F383" s="609" t="str">
        <f>IFERROR(VLOOKUP(A383,JADWAL,11,FALSE),"  ")</f>
        <v>R11</v>
      </c>
      <c r="G383" s="623" t="str">
        <f t="shared" si="49"/>
        <v>Dr. H. Pujiono, M.Ag.</v>
      </c>
      <c r="H383" s="611" t="str">
        <f t="shared" si="50"/>
        <v>Dr. Khamdan Rifa'i, S.E., M.Si.</v>
      </c>
      <c r="I383" s="608">
        <f>IFERROR(VLOOKUP(A383,JADWAL,8,FALSE),"  ")</f>
        <v>0</v>
      </c>
    </row>
    <row r="384" spans="1:9" ht="25.5">
      <c r="A384" s="603">
        <v>86</v>
      </c>
      <c r="B384" s="608" t="str">
        <f>IFERROR(VLOOKUP(A384,JADWAL,4,FALSE),"  ")</f>
        <v>Studi Produk dan Sertifikasi Halal</v>
      </c>
      <c r="C384" s="392" t="str">
        <f>IFERROR(VLOOKUP(A384,JADWAL,2,FALSE),"  ")</f>
        <v>ES-3B</v>
      </c>
      <c r="D384" s="392" t="str">
        <f>IFERROR(VLOOKUP(A384,JADWAL,9,FALSE),"  ")</f>
        <v>Sabtu</v>
      </c>
      <c r="E384" s="732" t="str">
        <f>IFERROR(VLOOKUP(A384,JADWAL,10,FALSE),"  ")</f>
        <v>07.30-09.30</v>
      </c>
      <c r="F384" s="609" t="str">
        <f>IFERROR(VLOOKUP(A384,JADWAL,11,FALSE),"  ")</f>
        <v>R13</v>
      </c>
      <c r="G384" s="619" t="str">
        <f t="shared" si="49"/>
        <v>Dr. Abdul Wadud Nafis, Lc, M.E.I</v>
      </c>
      <c r="H384" s="620" t="str">
        <f t="shared" si="50"/>
        <v>Dr. H. Pujiono, M.Ag.</v>
      </c>
      <c r="I384" s="608">
        <f>IFERROR(VLOOKUP(A384,JADWAL,8,FALSE),"  ")</f>
        <v>0</v>
      </c>
    </row>
    <row r="385" spans="1:9" ht="25.5">
      <c r="A385" s="603">
        <v>77</v>
      </c>
      <c r="B385" s="612" t="str">
        <f>IFERROR(VLOOKUP(A385,JADWAL,4,FALSE),"  ")</f>
        <v>Ekonomi Zakat, Infaq, Shadaqah dan Waqaf</v>
      </c>
      <c r="C385" s="613" t="str">
        <f>IFERROR(VLOOKUP(A385,JADWAL,2,FALSE),"  ")</f>
        <v>ES-1B</v>
      </c>
      <c r="D385" s="613" t="str">
        <f>IFERROR(VLOOKUP(A385,JADWAL,9,FALSE),"  ")</f>
        <v>Sabtu</v>
      </c>
      <c r="E385" s="613" t="str">
        <f>IFERROR(VLOOKUP(A385,JADWAL,10,FALSE),"  ")</f>
        <v>09.30-11.30</v>
      </c>
      <c r="F385" s="614" t="str">
        <f>IFERROR(VLOOKUP(A385,JADWAL,11,FALSE),"  ")</f>
        <v>RU13</v>
      </c>
      <c r="G385" s="628" t="str">
        <f t="shared" si="49"/>
        <v>Dr. H. Pujiono, M.Ag.</v>
      </c>
      <c r="H385" s="616" t="str">
        <f t="shared" si="50"/>
        <v>Dr. Khamdan Rifa'i, S.E., M.Si.</v>
      </c>
      <c r="I385" s="612">
        <f>IFERROR(VLOOKUP(A385,JADWAL,8,FALSE),"  ")</f>
        <v>0</v>
      </c>
    </row>
    <row r="388" spans="1:9" ht="15.75">
      <c r="H388" s="617" t="s">
        <v>330</v>
      </c>
    </row>
    <row r="389" spans="1:9" ht="15.75">
      <c r="H389" s="617" t="s">
        <v>331</v>
      </c>
    </row>
    <row r="390" spans="1:9" ht="15.75">
      <c r="H390" s="617"/>
    </row>
    <row r="391" spans="1:9" ht="15.75">
      <c r="H391" s="617"/>
    </row>
    <row r="392" spans="1:9" ht="15.75">
      <c r="H392" s="617"/>
    </row>
    <row r="393" spans="1:9">
      <c r="H393" s="618" t="s">
        <v>332</v>
      </c>
    </row>
    <row r="396" spans="1:9" ht="15.75">
      <c r="H396" s="617"/>
    </row>
    <row r="400" spans="1:9" ht="15.75">
      <c r="H400" s="617"/>
    </row>
    <row r="401" spans="1:9" ht="16.5">
      <c r="A401" s="597">
        <v>18</v>
      </c>
      <c r="B401" s="598" t="str">
        <f>IFERROR(VLOOKUP(A401,NamaSK,2,FALSE),"  ")</f>
        <v>Prof. Dr. Hj. Titiek Rohanah Hidayati, M.Pd.</v>
      </c>
      <c r="C401" s="594"/>
      <c r="D401" s="594"/>
      <c r="F401" s="599"/>
      <c r="G401" s="596"/>
    </row>
    <row r="402" spans="1:9">
      <c r="A402" s="600"/>
      <c r="B402" s="601" t="s">
        <v>324</v>
      </c>
      <c r="C402" s="602" t="s">
        <v>325</v>
      </c>
      <c r="D402" s="601" t="s">
        <v>326</v>
      </c>
      <c r="E402" s="601" t="s">
        <v>327</v>
      </c>
      <c r="F402" s="601" t="s">
        <v>328</v>
      </c>
      <c r="G402" s="784" t="s">
        <v>329</v>
      </c>
      <c r="H402" s="785"/>
      <c r="I402" s="786"/>
    </row>
    <row r="403" spans="1:9" ht="25.5">
      <c r="A403" s="603">
        <v>7</v>
      </c>
      <c r="B403" s="604" t="str">
        <f>IFERROR(VLOOKUP(A403,JADWAL,4,FALSE),"  ")</f>
        <v>Manajemen Institusi pendidikan Islam</v>
      </c>
      <c r="C403" s="388" t="str">
        <f>IFERROR(VLOOKUP(A403,JADWAL,2,FALSE),"  ")</f>
        <v>MPI-1B</v>
      </c>
      <c r="D403" s="388" t="str">
        <f>IFERROR(VLOOKUP(A403,JADWAL,9,FALSE),"  ")</f>
        <v>Jumat</v>
      </c>
      <c r="E403" s="733" t="str">
        <f>IFERROR(VLOOKUP(A403,JADWAL,10,FALSE),"  ")</f>
        <v>15.30-17.30</v>
      </c>
      <c r="F403" s="605" t="str">
        <f>IFERROR(VLOOKUP(A403,JADWAL,11,FALSE),"  ")</f>
        <v>RU24</v>
      </c>
      <c r="G403" s="606" t="str">
        <f t="shared" ref="G403:G407" si="53">IFERROR(VLOOKUP(A403,JADWAL,6,FALSE),"  ")</f>
        <v>Prof. Dr. Hj. Titiek Rohanah Hidayati, M.Pd.</v>
      </c>
      <c r="H403" s="607" t="str">
        <f t="shared" ref="H403:H407" si="54">IFERROR(VLOOKUP(A403,JADWAL,7,FALSE),"  ")</f>
        <v>Dr. Hj. Erma Fatmawati, M.Pd.I</v>
      </c>
      <c r="I403" s="604">
        <f>IFERROR(VLOOKUP(A403,JADWAL,8,FALSE),"  ")</f>
        <v>0</v>
      </c>
    </row>
    <row r="404" spans="1:9" ht="25.5">
      <c r="A404" s="603">
        <v>18</v>
      </c>
      <c r="B404" s="608" t="str">
        <f>IFERROR(VLOOKUP(A404,JADWAL,4,FALSE),"  ")</f>
        <v>MMT Pendidikan</v>
      </c>
      <c r="C404" s="392" t="str">
        <f>IFERROR(VLOOKUP(A404,JADWAL,2,FALSE),"  ")</f>
        <v>MPI-3B</v>
      </c>
      <c r="D404" s="392" t="str">
        <f>IFERROR(VLOOKUP(A404,JADWAL,9,FALSE),"  ")</f>
        <v>Jumat</v>
      </c>
      <c r="E404" s="732" t="str">
        <f>IFERROR(VLOOKUP(A404,JADWAL,10,FALSE),"  ")</f>
        <v>18.00-20.00</v>
      </c>
      <c r="F404" s="609" t="str">
        <f>IFERROR(VLOOKUP(A404,JADWAL,11,FALSE),"  ")</f>
        <v>R15</v>
      </c>
      <c r="G404" s="610" t="str">
        <f t="shared" si="53"/>
        <v>Prof. Dr. Hj. Titiek Rohanah Hidayati, M.Pd.</v>
      </c>
      <c r="H404" s="611" t="str">
        <f t="shared" si="54"/>
        <v>Dr. H. Abd. Muhith, S.Ag, M.Pd.I.</v>
      </c>
      <c r="I404" s="608">
        <f>IFERROR(VLOOKUP(A404,JADWAL,8,FALSE),"  ")</f>
        <v>0</v>
      </c>
    </row>
    <row r="405" spans="1:9" ht="25.5">
      <c r="A405" s="603">
        <v>21</v>
      </c>
      <c r="B405" s="608" t="str">
        <f>IFERROR(VLOOKUP(A405,JADWAL,4,FALSE),"  ")</f>
        <v>MMT Pendidikan</v>
      </c>
      <c r="C405" s="392" t="str">
        <f>IFERROR(VLOOKUP(A405,JADWAL,2,FALSE),"  ")</f>
        <v>MPI-3C</v>
      </c>
      <c r="D405" s="392" t="str">
        <f>IFERROR(VLOOKUP(A405,JADWAL,9,FALSE),"  ")</f>
        <v>Jumat</v>
      </c>
      <c r="E405" s="732" t="str">
        <f>IFERROR(VLOOKUP(A405,JADWAL,10,FALSE),"  ")</f>
        <v>13.15-15.15</v>
      </c>
      <c r="F405" s="609" t="str">
        <f>IFERROR(VLOOKUP(A405,JADWAL,11,FALSE),"  ")</f>
        <v>R16</v>
      </c>
      <c r="G405" s="623" t="str">
        <f t="shared" si="53"/>
        <v>Prof. Dr. Hj. Titiek Rohanah Hidayati, M.Pd.</v>
      </c>
      <c r="H405" s="611" t="str">
        <f t="shared" si="54"/>
        <v>Dr. H. Abd. Muhith, S.Ag, M.Pd.I.</v>
      </c>
      <c r="I405" s="608">
        <f>IFERROR(VLOOKUP(A405,JADWAL,8,FALSE),"  ")</f>
        <v>0</v>
      </c>
    </row>
    <row r="406" spans="1:9" ht="25.5">
      <c r="A406" s="603">
        <v>130</v>
      </c>
      <c r="B406" s="608" t="str">
        <f>IFERROR(VLOOKUP(A406,JADWAL,4,FALSE),"  ")</f>
        <v>Budaya Organisasi Pendidikan Islam</v>
      </c>
      <c r="C406" s="392" t="str">
        <f>IFERROR(VLOOKUP(A406,JADWAL,2,FALSE),"  ")</f>
        <v>MPI3-3A</v>
      </c>
      <c r="D406" s="392" t="str">
        <f>IFERROR(VLOOKUP(A406,JADWAL,9,FALSE),"  ")</f>
        <v>Rabu</v>
      </c>
      <c r="E406" s="732" t="str">
        <f>IFERROR(VLOOKUP(A406,JADWAL,10,FALSE),"  ")</f>
        <v>15.15-17.15</v>
      </c>
      <c r="F406" s="609" t="str">
        <f>IFERROR(VLOOKUP(A406,JADWAL,11,FALSE),"  ")</f>
        <v>RU21</v>
      </c>
      <c r="G406" s="619" t="str">
        <f t="shared" si="53"/>
        <v>Prof. Dr. M. Arskal Salim GP, M.Ag.</v>
      </c>
      <c r="H406" s="620" t="str">
        <f t="shared" si="54"/>
        <v>Prof. Dr. Hj. Titiek Rohanah Hidayati, M.Pd.</v>
      </c>
      <c r="I406" s="608" t="str">
        <f>IFERROR(VLOOKUP(A406,JADWAL,8,FALSE),"  ")</f>
        <v>Dr. H. Suhadi Winoto, M.Pd.</v>
      </c>
    </row>
    <row r="407" spans="1:9">
      <c r="A407" s="603"/>
      <c r="B407" s="612" t="str">
        <f>IFERROR(VLOOKUP(A407,JADWAL,4,FALSE),"  ")</f>
        <v xml:space="preserve">  </v>
      </c>
      <c r="C407" s="613" t="str">
        <f>IFERROR(VLOOKUP(A407,JADWAL,2,FALSE),"  ")</f>
        <v xml:space="preserve">  </v>
      </c>
      <c r="D407" s="613" t="str">
        <f>IFERROR(VLOOKUP(A407,JADWAL,9,FALSE),"  ")</f>
        <v xml:space="preserve">  </v>
      </c>
      <c r="E407" s="613" t="str">
        <f>IFERROR(VLOOKUP(A407,JADWAL,10,FALSE),"  ")</f>
        <v xml:space="preserve">  </v>
      </c>
      <c r="F407" s="614" t="str">
        <f>IFERROR(VLOOKUP(A407,JADWAL,11,FALSE),"  ")</f>
        <v xml:space="preserve">  </v>
      </c>
      <c r="G407" s="615" t="str">
        <f t="shared" si="53"/>
        <v xml:space="preserve">  </v>
      </c>
      <c r="H407" s="616" t="str">
        <f t="shared" si="54"/>
        <v xml:space="preserve">  </v>
      </c>
      <c r="I407" s="612" t="str">
        <f>IFERROR(VLOOKUP(A407,JADWAL,8,FALSE),"  ")</f>
        <v xml:space="preserve">  </v>
      </c>
    </row>
    <row r="410" spans="1:9" ht="15.75">
      <c r="H410" s="617" t="s">
        <v>330</v>
      </c>
    </row>
    <row r="411" spans="1:9" ht="15.75">
      <c r="H411" s="617" t="s">
        <v>331</v>
      </c>
    </row>
    <row r="412" spans="1:9" ht="15.75">
      <c r="H412" s="617"/>
    </row>
    <row r="413" spans="1:9" ht="15.75">
      <c r="H413" s="617"/>
    </row>
    <row r="414" spans="1:9" ht="15.75">
      <c r="H414" s="617"/>
    </row>
    <row r="415" spans="1:9">
      <c r="H415" s="618" t="s">
        <v>332</v>
      </c>
    </row>
    <row r="418" spans="1:9" ht="15.75">
      <c r="H418" s="617"/>
    </row>
    <row r="422" spans="1:9" ht="15.75">
      <c r="H422" s="617"/>
    </row>
    <row r="423" spans="1:9" ht="16.5">
      <c r="A423" s="597">
        <v>19</v>
      </c>
      <c r="B423" s="598" t="str">
        <f>IFERROR(VLOOKUP(A423,NamaSK,2,FALSE),"  ")</f>
        <v>Dr. Hj. St. Rodliyah, M.Pd.</v>
      </c>
      <c r="C423" s="594"/>
      <c r="D423" s="594"/>
      <c r="F423" s="599"/>
      <c r="G423" s="596"/>
    </row>
    <row r="424" spans="1:9">
      <c r="A424" s="600"/>
      <c r="B424" s="601" t="s">
        <v>324</v>
      </c>
      <c r="C424" s="602" t="s">
        <v>325</v>
      </c>
      <c r="D424" s="601" t="s">
        <v>326</v>
      </c>
      <c r="E424" s="601" t="s">
        <v>327</v>
      </c>
      <c r="F424" s="601" t="s">
        <v>328</v>
      </c>
      <c r="G424" s="784" t="s">
        <v>329</v>
      </c>
      <c r="H424" s="785"/>
      <c r="I424" s="786"/>
    </row>
    <row r="425" spans="1:9" ht="25.5">
      <c r="A425" s="603">
        <v>1</v>
      </c>
      <c r="B425" s="604" t="str">
        <f>IFERROR(VLOOKUP(A425,JADWAL,4,FALSE),"  ")</f>
        <v>Supervisi Pendidikan</v>
      </c>
      <c r="C425" s="388" t="str">
        <f>IFERROR(VLOOKUP(A425,JADWAL,2,FALSE),"  ")</f>
        <v>MPI-1A</v>
      </c>
      <c r="D425" s="388" t="str">
        <f>IFERROR(VLOOKUP(A425,JADWAL,9,FALSE),"  ")</f>
        <v>Selasa</v>
      </c>
      <c r="E425" s="733" t="str">
        <f>IFERROR(VLOOKUP(A425,JADWAL,10,FALSE),"  ")</f>
        <v>12.45-14.45</v>
      </c>
      <c r="F425" s="605" t="str">
        <f>IFERROR(VLOOKUP(A425,JADWAL,11,FALSE),"  ")</f>
        <v>RU11</v>
      </c>
      <c r="G425" s="621" t="str">
        <f t="shared" ref="G425:G429" si="55">IFERROR(VLOOKUP(A425,JADWAL,6,FALSE),"  ")</f>
        <v>Prof. Dr. H. Moh. Khusnuridlo, M.Pd.</v>
      </c>
      <c r="H425" s="622" t="str">
        <f t="shared" ref="H425:H429" si="56">IFERROR(VLOOKUP(A425,JADWAL,7,FALSE),"  ")</f>
        <v>Dr. Hj. St. Rodliyah, M.Pd.</v>
      </c>
      <c r="I425" s="604">
        <f>IFERROR(VLOOKUP(A425,JADWAL,8,FALSE),"  ")</f>
        <v>0</v>
      </c>
    </row>
    <row r="426" spans="1:9" ht="25.5">
      <c r="A426" s="603">
        <v>6</v>
      </c>
      <c r="B426" s="608" t="str">
        <f>IFERROR(VLOOKUP(A426,JADWAL,4,FALSE),"  ")</f>
        <v>Supervisi Pendidikan</v>
      </c>
      <c r="C426" s="392" t="str">
        <f>IFERROR(VLOOKUP(A426,JADWAL,2,FALSE),"  ")</f>
        <v>MPI-1B</v>
      </c>
      <c r="D426" s="392" t="str">
        <f>IFERROR(VLOOKUP(A426,JADWAL,9,FALSE),"  ")</f>
        <v>Jumat</v>
      </c>
      <c r="E426" s="732" t="str">
        <f>IFERROR(VLOOKUP(A426,JADWAL,10,FALSE),"  ")</f>
        <v>13.15-15.15</v>
      </c>
      <c r="F426" s="609" t="str">
        <f>IFERROR(VLOOKUP(A426,JADWAL,11,FALSE),"  ")</f>
        <v>RU24</v>
      </c>
      <c r="G426" s="610" t="str">
        <f t="shared" si="55"/>
        <v>Dr. Hj. St. Rodliyah, M.Pd.</v>
      </c>
      <c r="H426" s="611" t="str">
        <f t="shared" si="56"/>
        <v>Dr. H. Zainuddin Al Haj, Lc, M.Pd.I.</v>
      </c>
      <c r="I426" s="608">
        <f>IFERROR(VLOOKUP(A426,JADWAL,8,FALSE),"  ")</f>
        <v>0</v>
      </c>
    </row>
    <row r="427" spans="1:9" ht="25.5">
      <c r="A427" s="603">
        <v>12</v>
      </c>
      <c r="B427" s="608" t="str">
        <f>IFERROR(VLOOKUP(A427,JADWAL,4,FALSE),"  ")</f>
        <v>Manajemen Penyelenggaraan Pendidikan dan Pelatihan</v>
      </c>
      <c r="C427" s="392" t="str">
        <f>IFERROR(VLOOKUP(A427,JADWAL,2,FALSE),"  ")</f>
        <v>MPI-3A</v>
      </c>
      <c r="D427" s="392" t="str">
        <f>IFERROR(VLOOKUP(A427,JADWAL,9,FALSE),"  ")</f>
        <v>Selasa</v>
      </c>
      <c r="E427" s="732" t="str">
        <f>IFERROR(VLOOKUP(A427,JADWAL,10,FALSE),"  ")</f>
        <v>15.15-17.15</v>
      </c>
      <c r="F427" s="609" t="str">
        <f>IFERROR(VLOOKUP(A427,JADWAL,11,FALSE),"  ")</f>
        <v>R14</v>
      </c>
      <c r="G427" s="619" t="str">
        <f t="shared" si="55"/>
        <v>Prof. Dr. H. Miftah Arifin, M.Ag.</v>
      </c>
      <c r="H427" s="620" t="str">
        <f t="shared" si="56"/>
        <v>Dr. Hj. St. Rodliyah, M.Pd.</v>
      </c>
      <c r="I427" s="608">
        <f>IFERROR(VLOOKUP(A427,JADWAL,8,FALSE),"  ")</f>
        <v>0</v>
      </c>
    </row>
    <row r="428" spans="1:9" ht="25.5">
      <c r="A428" s="603">
        <v>22</v>
      </c>
      <c r="B428" s="608" t="str">
        <f>IFERROR(VLOOKUP(A428,JADWAL,4,FALSE),"  ")</f>
        <v>Manajemen Pemasaran Lembaga Pendidikan</v>
      </c>
      <c r="C428" s="392" t="str">
        <f>IFERROR(VLOOKUP(A428,JADWAL,2,FALSE),"  ")</f>
        <v>MPI-3C</v>
      </c>
      <c r="D428" s="392" t="str">
        <f>IFERROR(VLOOKUP(A428,JADWAL,9,FALSE),"  ")</f>
        <v>Jumat</v>
      </c>
      <c r="E428" s="732" t="str">
        <f>IFERROR(VLOOKUP(A428,JADWAL,10,FALSE),"  ")</f>
        <v>15.30-17.30</v>
      </c>
      <c r="F428" s="609" t="str">
        <f>IFERROR(VLOOKUP(A428,JADWAL,11,FALSE),"  ")</f>
        <v>R16</v>
      </c>
      <c r="G428" s="623" t="str">
        <f t="shared" si="55"/>
        <v>Dr. Hj. St. Rodliyah, M.Pd.</v>
      </c>
      <c r="H428" s="611" t="str">
        <f t="shared" si="56"/>
        <v>Dr. H. Abd. Muis, M.M.</v>
      </c>
      <c r="I428" s="608">
        <f>IFERROR(VLOOKUP(A428,JADWAL,8,FALSE),"  ")</f>
        <v>0</v>
      </c>
    </row>
    <row r="429" spans="1:9" ht="25.5">
      <c r="A429" s="603">
        <v>127</v>
      </c>
      <c r="B429" s="612" t="str">
        <f>IFERROR(VLOOKUP(A429,JADWAL,4,FALSE),"  ")</f>
        <v>Pengembangan Mutu Lembaga Pendidikan Islam</v>
      </c>
      <c r="C429" s="613" t="str">
        <f>IFERROR(VLOOKUP(A429,JADWAL,2,FALSE),"  ")</f>
        <v>MPI3-1A</v>
      </c>
      <c r="D429" s="613" t="str">
        <f>IFERROR(VLOOKUP(A429,JADWAL,9,FALSE),"  ")</f>
        <v>Sabtu</v>
      </c>
      <c r="E429" s="734" t="str">
        <f>IFERROR(VLOOKUP(A429,JADWAL,10,FALSE),"  ")</f>
        <v>07.30-09.30</v>
      </c>
      <c r="F429" s="614" t="str">
        <f>IFERROR(VLOOKUP(A429,JADWAL,11,FALSE),"  ")</f>
        <v>RU22</v>
      </c>
      <c r="G429" s="615" t="str">
        <f t="shared" si="55"/>
        <v>Prof. Dr. H. Babun Suharto, S.E., M.M.</v>
      </c>
      <c r="H429" s="616" t="str">
        <f t="shared" si="56"/>
        <v>Prof. H. Masdar Hilmy, MA., Ph.D.</v>
      </c>
      <c r="I429" s="628" t="str">
        <f>IFERROR(VLOOKUP(A429,JADWAL,8,FALSE),"  ")</f>
        <v>Dr. Hj. St. Rodliyah, M.Pd.</v>
      </c>
    </row>
    <row r="432" spans="1:9" ht="15.75">
      <c r="H432" s="617" t="s">
        <v>330</v>
      </c>
    </row>
    <row r="433" spans="1:9" ht="15.75">
      <c r="H433" s="617" t="s">
        <v>331</v>
      </c>
    </row>
    <row r="434" spans="1:9" ht="15.75">
      <c r="H434" s="617"/>
    </row>
    <row r="435" spans="1:9" ht="15.75">
      <c r="H435" s="617"/>
    </row>
    <row r="436" spans="1:9" ht="15.75">
      <c r="H436" s="617"/>
    </row>
    <row r="437" spans="1:9">
      <c r="H437" s="618" t="s">
        <v>332</v>
      </c>
    </row>
    <row r="440" spans="1:9" ht="15.75">
      <c r="H440" s="617"/>
    </row>
    <row r="444" spans="1:9" ht="15.75">
      <c r="H444" s="617"/>
    </row>
    <row r="445" spans="1:9" ht="16.5">
      <c r="A445" s="597">
        <v>20</v>
      </c>
      <c r="B445" s="598" t="str">
        <f>IFERROR(VLOOKUP(A445,NamaSK,2,FALSE),"  ")</f>
        <v>Dr. H. Zainuddin Al Haj, Lc, M.Pd.I.</v>
      </c>
      <c r="C445" s="594"/>
      <c r="D445" s="594"/>
      <c r="F445" s="599"/>
      <c r="G445" s="596"/>
    </row>
    <row r="446" spans="1:9">
      <c r="A446" s="600"/>
      <c r="B446" s="601" t="s">
        <v>324</v>
      </c>
      <c r="C446" s="602" t="s">
        <v>325</v>
      </c>
      <c r="D446" s="601" t="s">
        <v>326</v>
      </c>
      <c r="E446" s="601" t="s">
        <v>327</v>
      </c>
      <c r="F446" s="601" t="s">
        <v>328</v>
      </c>
      <c r="G446" s="784" t="s">
        <v>329</v>
      </c>
      <c r="H446" s="785"/>
      <c r="I446" s="786"/>
    </row>
    <row r="447" spans="1:9" ht="25.5">
      <c r="A447" s="603">
        <v>6</v>
      </c>
      <c r="B447" s="604" t="str">
        <f t="shared" ref="B447:B454" si="57">IFERROR(VLOOKUP(A447,JADWAL,4,FALSE),"  ")</f>
        <v>Supervisi Pendidikan</v>
      </c>
      <c r="C447" s="388" t="str">
        <f t="shared" ref="C447:C454" si="58">IFERROR(VLOOKUP(A447,JADWAL,2,FALSE),"  ")</f>
        <v>MPI-1B</v>
      </c>
      <c r="D447" s="388" t="str">
        <f t="shared" ref="D447:D454" si="59">IFERROR(VLOOKUP(A447,JADWAL,9,FALSE),"  ")</f>
        <v>Jumat</v>
      </c>
      <c r="E447" s="733" t="str">
        <f t="shared" ref="E447:E454" si="60">IFERROR(VLOOKUP(A447,JADWAL,10,FALSE),"  ")</f>
        <v>13.15-15.15</v>
      </c>
      <c r="F447" s="605" t="str">
        <f t="shared" ref="F447:F454" si="61">IFERROR(VLOOKUP(A447,JADWAL,11,FALSE),"  ")</f>
        <v>RU24</v>
      </c>
      <c r="G447" s="621" t="str">
        <f t="shared" ref="G447:G454" si="62">IFERROR(VLOOKUP(A447,JADWAL,6,FALSE),"  ")</f>
        <v>Dr. Hj. St. Rodliyah, M.Pd.</v>
      </c>
      <c r="H447" s="622" t="str">
        <f t="shared" ref="H447:H454" si="63">IFERROR(VLOOKUP(A447,JADWAL,7,FALSE),"  ")</f>
        <v>Dr. H. Zainuddin Al Haj, Lc, M.Pd.I.</v>
      </c>
      <c r="I447" s="627">
        <f t="shared" ref="I447:I454" si="64">IFERROR(VLOOKUP(A447,JADWAL,8,FALSE),"  ")</f>
        <v>0</v>
      </c>
    </row>
    <row r="448" spans="1:9" ht="25.5">
      <c r="A448" s="603">
        <v>14</v>
      </c>
      <c r="B448" s="608" t="str">
        <f t="shared" si="57"/>
        <v>Manajemen Pembiayaan Lembaga Pendidikan</v>
      </c>
      <c r="C448" s="392" t="str">
        <f t="shared" si="58"/>
        <v>MPI-3A</v>
      </c>
      <c r="D448" s="392" t="str">
        <f t="shared" si="59"/>
        <v>Rabu</v>
      </c>
      <c r="E448" s="732" t="str">
        <f t="shared" si="60"/>
        <v>15.15-17.15</v>
      </c>
      <c r="F448" s="609" t="str">
        <f t="shared" si="61"/>
        <v>R14</v>
      </c>
      <c r="G448" s="619" t="str">
        <f t="shared" ref="G448:G450" si="65">IFERROR(VLOOKUP(A448,JADWAL,6,FALSE),"  ")</f>
        <v>Prof. Dr. H. Moh. Khusnuridlo, M.Pd.</v>
      </c>
      <c r="H448" s="620" t="str">
        <f t="shared" ref="H448:H450" si="66">IFERROR(VLOOKUP(A448,JADWAL,7,FALSE),"  ")</f>
        <v>Dr. H. Zainuddin Al Haj, Lc, M.Pd.I.</v>
      </c>
      <c r="I448" s="631">
        <f t="shared" si="64"/>
        <v>0</v>
      </c>
    </row>
    <row r="449" spans="1:9" ht="25.5">
      <c r="A449" s="603">
        <v>15</v>
      </c>
      <c r="B449" s="608" t="str">
        <f t="shared" si="57"/>
        <v>Studi Mandiri</v>
      </c>
      <c r="C449" s="392" t="str">
        <f t="shared" si="58"/>
        <v>MPI-3A</v>
      </c>
      <c r="D449" s="392" t="str">
        <f t="shared" si="59"/>
        <v>Kamis</v>
      </c>
      <c r="E449" s="732" t="str">
        <f t="shared" si="60"/>
        <v>12.45-14.45</v>
      </c>
      <c r="F449" s="609" t="str">
        <f t="shared" si="61"/>
        <v>R14</v>
      </c>
      <c r="G449" s="619" t="str">
        <f t="shared" si="65"/>
        <v>Dr. H. Sofyan Tsauri, M.M.</v>
      </c>
      <c r="H449" s="620" t="str">
        <f t="shared" si="66"/>
        <v>Dr. H. Zainuddin Al Haj, Lc, M.Pd.I.</v>
      </c>
      <c r="I449" s="631">
        <f t="shared" si="64"/>
        <v>0</v>
      </c>
    </row>
    <row r="450" spans="1:9" ht="25.5">
      <c r="A450" s="603">
        <v>17</v>
      </c>
      <c r="B450" s="608" t="str">
        <f t="shared" si="57"/>
        <v>Manajemen Penyelenggaraan Pendidikan dan Pelatihan</v>
      </c>
      <c r="C450" s="392" t="str">
        <f t="shared" si="58"/>
        <v>MPI-3B</v>
      </c>
      <c r="D450" s="392" t="str">
        <f t="shared" si="59"/>
        <v>Jumat</v>
      </c>
      <c r="E450" s="732" t="str">
        <f t="shared" si="60"/>
        <v>15.30-17.30</v>
      </c>
      <c r="F450" s="609" t="str">
        <f t="shared" si="61"/>
        <v>R15</v>
      </c>
      <c r="G450" s="619" t="str">
        <f t="shared" si="65"/>
        <v>Prof. Dr. H. Miftah Arifin, M.Ag.</v>
      </c>
      <c r="H450" s="620" t="str">
        <f t="shared" si="66"/>
        <v>Dr. H. Zainuddin Al Haj, Lc, M.Pd.I.</v>
      </c>
      <c r="I450" s="631">
        <f t="shared" si="64"/>
        <v>0</v>
      </c>
    </row>
    <row r="451" spans="1:9" ht="25.5">
      <c r="A451" s="603">
        <v>19</v>
      </c>
      <c r="B451" s="608" t="str">
        <f t="shared" si="57"/>
        <v>Manajemen Pembiayaan Lembaga Pendidikan</v>
      </c>
      <c r="C451" s="392" t="str">
        <f t="shared" si="58"/>
        <v>MPI-3B</v>
      </c>
      <c r="D451" s="392" t="str">
        <f t="shared" si="59"/>
        <v>Sabtu</v>
      </c>
      <c r="E451" s="732" t="str">
        <f t="shared" si="60"/>
        <v>07.30-09.30</v>
      </c>
      <c r="F451" s="609" t="str">
        <f t="shared" si="61"/>
        <v>R15</v>
      </c>
      <c r="G451" s="619" t="str">
        <f t="shared" si="62"/>
        <v>Dr. H. Suhadi Winoto, M.Pd.</v>
      </c>
      <c r="H451" s="620" t="str">
        <f t="shared" si="63"/>
        <v>Dr. H. Zainuddin Al Haj, Lc, M.Pd.I.</v>
      </c>
      <c r="I451" s="631">
        <f t="shared" si="64"/>
        <v>0</v>
      </c>
    </row>
    <row r="452" spans="1:9" ht="25.5">
      <c r="A452" s="603">
        <v>20</v>
      </c>
      <c r="B452" s="608" t="str">
        <f t="shared" si="57"/>
        <v>Studi Mandiri</v>
      </c>
      <c r="C452" s="392" t="str">
        <f t="shared" si="58"/>
        <v>MPI-3B</v>
      </c>
      <c r="D452" s="392" t="str">
        <f t="shared" si="59"/>
        <v>Sabtu</v>
      </c>
      <c r="E452" s="392" t="str">
        <f t="shared" si="60"/>
        <v>09.30-11.30</v>
      </c>
      <c r="F452" s="609" t="str">
        <f t="shared" si="61"/>
        <v>R15</v>
      </c>
      <c r="G452" s="619" t="str">
        <f t="shared" si="62"/>
        <v>Prof. Dr. H. Babun Suharto, S.E., M.M.</v>
      </c>
      <c r="H452" s="620" t="str">
        <f t="shared" si="63"/>
        <v>Dr. H. Zainuddin Al Haj, Lc, M.Pd.I.</v>
      </c>
      <c r="I452" s="631">
        <f t="shared" si="64"/>
        <v>0</v>
      </c>
    </row>
    <row r="453" spans="1:9" ht="25.5">
      <c r="A453" s="603">
        <v>23</v>
      </c>
      <c r="B453" s="608" t="str">
        <f t="shared" si="57"/>
        <v>Studi Mandiri</v>
      </c>
      <c r="C453" s="392" t="str">
        <f t="shared" si="58"/>
        <v>MPI-3C</v>
      </c>
      <c r="D453" s="392" t="str">
        <f t="shared" si="59"/>
        <v>Jumat</v>
      </c>
      <c r="E453" s="732" t="str">
        <f t="shared" si="60"/>
        <v>18.00-20.00</v>
      </c>
      <c r="F453" s="609" t="str">
        <f t="shared" si="61"/>
        <v>R16</v>
      </c>
      <c r="G453" s="619" t="str">
        <f t="shared" si="62"/>
        <v>Prof. Dr. H. Babun Suharto, S.E., M.M.</v>
      </c>
      <c r="H453" s="620" t="str">
        <f t="shared" si="63"/>
        <v>Dr. H. Zainuddin Al Haj, Lc, M.Pd.I.</v>
      </c>
      <c r="I453" s="631">
        <f t="shared" si="64"/>
        <v>0</v>
      </c>
    </row>
    <row r="454" spans="1:9" ht="25.5">
      <c r="A454" s="603">
        <v>25</v>
      </c>
      <c r="B454" s="612" t="str">
        <f t="shared" si="57"/>
        <v>Manajemen Pembiayaan Lembaga Pendidikan</v>
      </c>
      <c r="C454" s="613" t="str">
        <f t="shared" si="58"/>
        <v>MPI-3C</v>
      </c>
      <c r="D454" s="613" t="str">
        <f t="shared" si="59"/>
        <v>Sabtu</v>
      </c>
      <c r="E454" s="613" t="str">
        <f t="shared" si="60"/>
        <v>09.30-11.30</v>
      </c>
      <c r="F454" s="614" t="str">
        <f t="shared" si="61"/>
        <v>R16</v>
      </c>
      <c r="G454" s="615" t="str">
        <f t="shared" si="62"/>
        <v>Dr. Hepni, S.Ag., M.M.</v>
      </c>
      <c r="H454" s="630" t="str">
        <f t="shared" si="63"/>
        <v>Dr. H. Zainuddin Al Haj, Lc, M.Pd.I.</v>
      </c>
      <c r="I454" s="629">
        <f t="shared" si="64"/>
        <v>0</v>
      </c>
    </row>
    <row r="457" spans="1:9" ht="15.75">
      <c r="H457" s="617" t="s">
        <v>330</v>
      </c>
    </row>
    <row r="458" spans="1:9" ht="15.75">
      <c r="H458" s="617" t="s">
        <v>331</v>
      </c>
    </row>
    <row r="459" spans="1:9" ht="15.75">
      <c r="H459" s="617"/>
    </row>
    <row r="460" spans="1:9" ht="15.75">
      <c r="H460" s="617"/>
    </row>
    <row r="461" spans="1:9" ht="15.75">
      <c r="H461" s="617"/>
    </row>
    <row r="462" spans="1:9">
      <c r="H462" s="618" t="s">
        <v>332</v>
      </c>
    </row>
    <row r="465" spans="1:9" ht="16.5">
      <c r="A465" s="597">
        <v>21</v>
      </c>
      <c r="B465" s="598" t="str">
        <f>IFERROR(VLOOKUP(A465,NamaSK,2,FALSE),"  ")</f>
        <v>Dr. H. Munawir, M.Pd.I.</v>
      </c>
      <c r="C465" s="594"/>
      <c r="D465" s="594"/>
      <c r="F465" s="599"/>
      <c r="G465" s="596"/>
    </row>
    <row r="466" spans="1:9">
      <c r="A466" s="600"/>
      <c r="B466" s="601" t="s">
        <v>324</v>
      </c>
      <c r="C466" s="602" t="s">
        <v>325</v>
      </c>
      <c r="D466" s="601" t="s">
        <v>326</v>
      </c>
      <c r="E466" s="601" t="s">
        <v>327</v>
      </c>
      <c r="F466" s="601" t="s">
        <v>328</v>
      </c>
      <c r="G466" s="784" t="s">
        <v>329</v>
      </c>
      <c r="H466" s="785"/>
      <c r="I466" s="786"/>
    </row>
    <row r="467" spans="1:9">
      <c r="A467" s="603"/>
      <c r="B467" s="604" t="str">
        <f>IFERROR(VLOOKUP(A467,JADWAL,4,FALSE),"  ")</f>
        <v xml:space="preserve">  </v>
      </c>
      <c r="C467" s="388" t="str">
        <f>IFERROR(VLOOKUP(A467,JADWAL,2,FALSE),"  ")</f>
        <v xml:space="preserve">  </v>
      </c>
      <c r="D467" s="388" t="str">
        <f>IFERROR(VLOOKUP(A467,JADWAL,9,FALSE),"  ")</f>
        <v xml:space="preserve">  </v>
      </c>
      <c r="E467" s="388" t="str">
        <f>IFERROR(VLOOKUP(A467,JADWAL,10,FALSE),"  ")</f>
        <v xml:space="preserve">  </v>
      </c>
      <c r="F467" s="605" t="str">
        <f>IFERROR(VLOOKUP(A467,JADWAL,11,FALSE),"  ")</f>
        <v xml:space="preserve">  </v>
      </c>
      <c r="G467" s="606" t="str">
        <f t="shared" ref="G467:G470" si="67">IFERROR(VLOOKUP(A467,JADWAL,6,FALSE),"  ")</f>
        <v xml:space="preserve">  </v>
      </c>
      <c r="H467" s="607" t="str">
        <f t="shared" ref="H467:H470" si="68">IFERROR(VLOOKUP(A467,JADWAL,7,FALSE),"  ")</f>
        <v xml:space="preserve">  </v>
      </c>
      <c r="I467" s="627" t="str">
        <f>IFERROR(VLOOKUP(A467,JADWAL,8,FALSE),"  ")</f>
        <v xml:space="preserve">  </v>
      </c>
    </row>
    <row r="468" spans="1:9" ht="15" customHeight="1">
      <c r="A468" s="603"/>
      <c r="B468" s="608" t="str">
        <f>IFERROR(VLOOKUP(A468,JADWAL,4,FALSE),"  ")</f>
        <v xml:space="preserve">  </v>
      </c>
      <c r="C468" s="392" t="str">
        <f>IFERROR(VLOOKUP(A468,JADWAL,2,FALSE),"  ")</f>
        <v xml:space="preserve">  </v>
      </c>
      <c r="D468" s="392" t="str">
        <f>IFERROR(VLOOKUP(A468,JADWAL,9,FALSE),"  ")</f>
        <v xml:space="preserve">  </v>
      </c>
      <c r="E468" s="392" t="str">
        <f>IFERROR(VLOOKUP(A468,JADWAL,10,FALSE),"  ")</f>
        <v xml:space="preserve">  </v>
      </c>
      <c r="F468" s="609" t="str">
        <f>IFERROR(VLOOKUP(A468,JADWAL,11,FALSE),"  ")</f>
        <v xml:space="preserve">  </v>
      </c>
      <c r="G468" s="619" t="str">
        <f t="shared" si="67"/>
        <v xml:space="preserve">  </v>
      </c>
      <c r="H468" s="611" t="str">
        <f t="shared" si="68"/>
        <v xml:space="preserve">  </v>
      </c>
      <c r="I468" s="631" t="str">
        <f>IFERROR(VLOOKUP(A468,JADWAL,8,FALSE),"  ")</f>
        <v xml:space="preserve">  </v>
      </c>
    </row>
    <row r="469" spans="1:9">
      <c r="A469" s="603"/>
      <c r="B469" s="608" t="str">
        <f>IFERROR(VLOOKUP(A469,JADWAL,4,FALSE),"  ")</f>
        <v xml:space="preserve">  </v>
      </c>
      <c r="C469" s="392" t="str">
        <f>IFERROR(VLOOKUP(A469,JADWAL,2,FALSE),"  ")</f>
        <v xml:space="preserve">  </v>
      </c>
      <c r="D469" s="392" t="str">
        <f>IFERROR(VLOOKUP(A469,JADWAL,9,FALSE),"  ")</f>
        <v xml:space="preserve">  </v>
      </c>
      <c r="E469" s="392" t="str">
        <f>IFERROR(VLOOKUP(A469,JADWAL,10,FALSE),"  ")</f>
        <v xml:space="preserve">  </v>
      </c>
      <c r="F469" s="609" t="str">
        <f>IFERROR(VLOOKUP(A469,JADWAL,11,FALSE),"  ")</f>
        <v xml:space="preserve">  </v>
      </c>
      <c r="G469" s="619" t="str">
        <f t="shared" si="67"/>
        <v xml:space="preserve">  </v>
      </c>
      <c r="H469" s="611" t="str">
        <f t="shared" si="68"/>
        <v xml:space="preserve">  </v>
      </c>
      <c r="I469" s="631" t="str">
        <f>IFERROR(VLOOKUP(A469,JADWAL,8,FALSE),"  ")</f>
        <v xml:space="preserve">  </v>
      </c>
    </row>
    <row r="470" spans="1:9">
      <c r="A470" s="603"/>
      <c r="B470" s="612" t="str">
        <f>IFERROR(VLOOKUP(A470,JADWAL,4,FALSE),"  ")</f>
        <v xml:space="preserve">  </v>
      </c>
      <c r="C470" s="613" t="str">
        <f>IFERROR(VLOOKUP(A470,JADWAL,2,FALSE),"  ")</f>
        <v xml:space="preserve">  </v>
      </c>
      <c r="D470" s="613" t="str">
        <f>IFERROR(VLOOKUP(A470,JADWAL,9,FALSE),"  ")</f>
        <v xml:space="preserve">  </v>
      </c>
      <c r="E470" s="613" t="str">
        <f>IFERROR(VLOOKUP(A470,JADWAL,10,FALSE),"  ")</f>
        <v xml:space="preserve">  </v>
      </c>
      <c r="F470" s="614" t="str">
        <f>IFERROR(VLOOKUP(A470,JADWAL,11,FALSE),"  ")</f>
        <v xml:space="preserve">  </v>
      </c>
      <c r="G470" s="615" t="str">
        <f t="shared" si="67"/>
        <v xml:space="preserve">  </v>
      </c>
      <c r="H470" s="616" t="str">
        <f t="shared" si="68"/>
        <v xml:space="preserve">  </v>
      </c>
      <c r="I470" s="629" t="str">
        <f>IFERROR(VLOOKUP(A470,JADWAL,8,FALSE),"  ")</f>
        <v xml:space="preserve">  </v>
      </c>
    </row>
    <row r="473" spans="1:9" ht="15.75">
      <c r="H473" s="617" t="s">
        <v>330</v>
      </c>
    </row>
    <row r="474" spans="1:9" ht="15.75">
      <c r="H474" s="617" t="s">
        <v>331</v>
      </c>
    </row>
    <row r="475" spans="1:9" ht="15.75">
      <c r="H475" s="617"/>
    </row>
    <row r="476" spans="1:9" ht="15.75">
      <c r="H476" s="617"/>
    </row>
    <row r="477" spans="1:9" ht="15.75">
      <c r="H477" s="617"/>
    </row>
    <row r="478" spans="1:9">
      <c r="H478" s="618" t="s">
        <v>332</v>
      </c>
    </row>
    <row r="481" spans="1:9" ht="15.75">
      <c r="H481" s="617"/>
    </row>
    <row r="485" spans="1:9" ht="15.75">
      <c r="H485" s="617"/>
    </row>
    <row r="486" spans="1:9" ht="15.75">
      <c r="H486" s="617"/>
    </row>
    <row r="487" spans="1:9" ht="15.75">
      <c r="H487" s="617"/>
    </row>
    <row r="488" spans="1:9" ht="15.75">
      <c r="H488" s="617"/>
    </row>
    <row r="489" spans="1:9" ht="15.75">
      <c r="H489" s="617"/>
    </row>
    <row r="490" spans="1:9" ht="16.5">
      <c r="A490" s="597">
        <v>22</v>
      </c>
      <c r="B490" s="598" t="str">
        <f>IFERROR(VLOOKUP(A490,NamaSK,2,FALSE),"  ")</f>
        <v>Dr. Zainal Abidin, S.Pd.I, M.S.I.</v>
      </c>
      <c r="C490" s="594"/>
      <c r="D490" s="594"/>
      <c r="F490" s="599"/>
      <c r="G490" s="596"/>
    </row>
    <row r="491" spans="1:9">
      <c r="A491" s="600"/>
      <c r="B491" s="601" t="s">
        <v>324</v>
      </c>
      <c r="C491" s="602" t="s">
        <v>325</v>
      </c>
      <c r="D491" s="601" t="s">
        <v>326</v>
      </c>
      <c r="E491" s="601" t="s">
        <v>327</v>
      </c>
      <c r="F491" s="601" t="s">
        <v>328</v>
      </c>
      <c r="G491" s="784" t="s">
        <v>329</v>
      </c>
      <c r="H491" s="785"/>
      <c r="I491" s="786"/>
    </row>
    <row r="492" spans="1:9" ht="25.5">
      <c r="A492" s="603">
        <v>5</v>
      </c>
      <c r="B492" s="604" t="str">
        <f>IFERROR(VLOOKUP(A492,JADWAL,4,FALSE),"  ")</f>
        <v>Sistem Informasi Manajemen Pendidikan</v>
      </c>
      <c r="C492" s="388" t="str">
        <f>IFERROR(VLOOKUP(A492,JADWAL,2,FALSE),"  ")</f>
        <v>MPI-1A</v>
      </c>
      <c r="D492" s="388" t="str">
        <f>IFERROR(VLOOKUP(A492,JADWAL,9,FALSE),"  ")</f>
        <v>Kamis</v>
      </c>
      <c r="E492" s="733" t="str">
        <f>IFERROR(VLOOKUP(A492,JADWAL,10,FALSE),"  ")</f>
        <v>12.45-14.45</v>
      </c>
      <c r="F492" s="605" t="str">
        <f>IFERROR(VLOOKUP(A492,JADWAL,11,FALSE),"  ")</f>
        <v>RU11</v>
      </c>
      <c r="G492" s="621" t="str">
        <f t="shared" ref="G492:G496" si="69">IFERROR(VLOOKUP(A492,JADWAL,6,FALSE),"  ")</f>
        <v>Dr. Khotibul Umam, MA.</v>
      </c>
      <c r="H492" s="622" t="str">
        <f t="shared" ref="H492:H496" si="70">IFERROR(VLOOKUP(A492,JADWAL,7,FALSE),"  ")</f>
        <v>Dr. Zainal Abidin, S.Pd.I, M.S.I.</v>
      </c>
      <c r="I492" s="604">
        <f>IFERROR(VLOOKUP(A492,JADWAL,8,FALSE),"  ")</f>
        <v>0</v>
      </c>
    </row>
    <row r="493" spans="1:9" ht="25.5">
      <c r="A493" s="603">
        <v>10</v>
      </c>
      <c r="B493" s="608" t="str">
        <f>IFERROR(VLOOKUP(A493,JADWAL,4,FALSE),"  ")</f>
        <v>Sisten Informasi Pendidikan Islam</v>
      </c>
      <c r="C493" s="392" t="str">
        <f>IFERROR(VLOOKUP(A493,JADWAL,2,FALSE),"  ")</f>
        <v>MPI-1B</v>
      </c>
      <c r="D493" s="392" t="str">
        <f>IFERROR(VLOOKUP(A493,JADWAL,9,FALSE),"  ")</f>
        <v>Sabtu</v>
      </c>
      <c r="E493" s="392" t="str">
        <f>IFERROR(VLOOKUP(A493,JADWAL,10,FALSE),"  ")</f>
        <v>09.30-11.30</v>
      </c>
      <c r="F493" s="609" t="str">
        <f>IFERROR(VLOOKUP(A493,JADWAL,11,FALSE),"  ")</f>
        <v>RU24</v>
      </c>
      <c r="G493" s="619" t="str">
        <f t="shared" si="69"/>
        <v>Dr. Khotibul Umam, MA.</v>
      </c>
      <c r="H493" s="620" t="str">
        <f t="shared" si="70"/>
        <v>Dr. Zainal Abidin, S.Pd.I, M.S.I.</v>
      </c>
      <c r="I493" s="608">
        <f>IFERROR(VLOOKUP(A493,JADWAL,8,FALSE),"  ")</f>
        <v>0</v>
      </c>
    </row>
    <row r="494" spans="1:9" ht="25.5">
      <c r="A494" s="603">
        <v>13</v>
      </c>
      <c r="B494" s="608" t="str">
        <f>IFERROR(VLOOKUP(A494,JADWAL,4,FALSE),"  ")</f>
        <v>Manajemen Pemasaran Lembaga Pendidikan</v>
      </c>
      <c r="C494" s="392" t="str">
        <f>IFERROR(VLOOKUP(A494,JADWAL,2,FALSE),"  ")</f>
        <v>MPI-3A</v>
      </c>
      <c r="D494" s="392" t="str">
        <f>IFERROR(VLOOKUP(A494,JADWAL,9,FALSE),"  ")</f>
        <v>Rabu</v>
      </c>
      <c r="E494" s="732" t="str">
        <f>IFERROR(VLOOKUP(A494,JADWAL,10,FALSE),"  ")</f>
        <v>12.45-14.45</v>
      </c>
      <c r="F494" s="609" t="str">
        <f>IFERROR(VLOOKUP(A494,JADWAL,11,FALSE),"  ")</f>
        <v>R14</v>
      </c>
      <c r="G494" s="619" t="str">
        <f t="shared" si="69"/>
        <v>Dr. H. Suhadi Winoto, M.Pd.</v>
      </c>
      <c r="H494" s="620" t="str">
        <f t="shared" si="70"/>
        <v>Dr. Zainal Abidin, S.Pd.I, M.S.I.</v>
      </c>
      <c r="I494" s="608">
        <f>IFERROR(VLOOKUP(A494,JADWAL,8,FALSE),"  ")</f>
        <v>0</v>
      </c>
    </row>
    <row r="495" spans="1:9" ht="25.5">
      <c r="A495" s="603">
        <v>16</v>
      </c>
      <c r="B495" s="608" t="str">
        <f>IFERROR(VLOOKUP(A495,JADWAL,4,FALSE),"  ")</f>
        <v>Manajemen Pemasaran Lembaga Pendidikan</v>
      </c>
      <c r="C495" s="392" t="str">
        <f>IFERROR(VLOOKUP(A495,JADWAL,2,FALSE),"  ")</f>
        <v>MPI-3B</v>
      </c>
      <c r="D495" s="392" t="str">
        <f>IFERROR(VLOOKUP(A495,JADWAL,9,FALSE),"  ")</f>
        <v>Jumat</v>
      </c>
      <c r="E495" s="732" t="str">
        <f>IFERROR(VLOOKUP(A495,JADWAL,10,FALSE),"  ")</f>
        <v>13.15-15.15</v>
      </c>
      <c r="F495" s="609" t="str">
        <f>IFERROR(VLOOKUP(A495,JADWAL,11,FALSE),"  ")</f>
        <v>R15</v>
      </c>
      <c r="G495" s="619" t="str">
        <f t="shared" si="69"/>
        <v>Dr. H. Suhadi Winoto, M.Pd.</v>
      </c>
      <c r="H495" s="620" t="str">
        <f t="shared" si="70"/>
        <v>Dr. Zainal Abidin, S.Pd.I, M.S.I.</v>
      </c>
      <c r="I495" s="608">
        <f>IFERROR(VLOOKUP(A495,JADWAL,8,FALSE),"  ")</f>
        <v>0</v>
      </c>
    </row>
    <row r="496" spans="1:9">
      <c r="A496" s="603"/>
      <c r="B496" s="612" t="str">
        <f>IFERROR(VLOOKUP(A496,JADWAL,4,FALSE),"  ")</f>
        <v xml:space="preserve">  </v>
      </c>
      <c r="C496" s="613" t="str">
        <f>IFERROR(VLOOKUP(A496,JADWAL,2,FALSE),"  ")</f>
        <v xml:space="preserve">  </v>
      </c>
      <c r="D496" s="613" t="str">
        <f>IFERROR(VLOOKUP(A496,JADWAL,9,FALSE),"  ")</f>
        <v xml:space="preserve">  </v>
      </c>
      <c r="E496" s="613" t="str">
        <f>IFERROR(VLOOKUP(A496,JADWAL,10,FALSE),"  ")</f>
        <v xml:space="preserve">  </v>
      </c>
      <c r="F496" s="614" t="str">
        <f>IFERROR(VLOOKUP(A496,JADWAL,11,FALSE),"  ")</f>
        <v xml:space="preserve">  </v>
      </c>
      <c r="G496" s="615" t="str">
        <f t="shared" si="69"/>
        <v xml:space="preserve">  </v>
      </c>
      <c r="H496" s="616" t="str">
        <f t="shared" si="70"/>
        <v xml:space="preserve">  </v>
      </c>
      <c r="I496" s="612" t="str">
        <f>IFERROR(VLOOKUP(A496,JADWAL,8,FALSE),"  ")</f>
        <v xml:space="preserve">  </v>
      </c>
    </row>
    <row r="499" spans="1:8" ht="15.75">
      <c r="H499" s="617" t="s">
        <v>330</v>
      </c>
    </row>
    <row r="500" spans="1:8" ht="15.75">
      <c r="H500" s="617" t="s">
        <v>331</v>
      </c>
    </row>
    <row r="501" spans="1:8" ht="15.75">
      <c r="H501" s="617"/>
    </row>
    <row r="502" spans="1:8" ht="15.75">
      <c r="H502" s="617"/>
    </row>
    <row r="503" spans="1:8" ht="15.75">
      <c r="H503" s="617"/>
    </row>
    <row r="504" spans="1:8">
      <c r="H504" s="618" t="s">
        <v>332</v>
      </c>
    </row>
    <row r="507" spans="1:8" ht="15.75">
      <c r="H507" s="617"/>
    </row>
    <row r="511" spans="1:8" ht="15.75">
      <c r="H511" s="617"/>
    </row>
    <row r="512" spans="1:8" ht="16.5">
      <c r="A512" s="597">
        <v>23</v>
      </c>
      <c r="B512" s="598" t="str">
        <f>IFERROR(VLOOKUP(A512,NamaSK,2,FALSE),"  ")</f>
        <v>Dr. H. Suhadi Winoto, M.Pd.</v>
      </c>
      <c r="C512" s="594"/>
      <c r="D512" s="594"/>
      <c r="F512" s="599"/>
      <c r="G512" s="596"/>
    </row>
    <row r="513" spans="1:9">
      <c r="A513" s="600"/>
      <c r="B513" s="601" t="s">
        <v>324</v>
      </c>
      <c r="C513" s="602" t="s">
        <v>325</v>
      </c>
      <c r="D513" s="601" t="s">
        <v>326</v>
      </c>
      <c r="E513" s="601" t="s">
        <v>327</v>
      </c>
      <c r="F513" s="601" t="s">
        <v>328</v>
      </c>
      <c r="G513" s="784" t="s">
        <v>329</v>
      </c>
      <c r="H513" s="785"/>
      <c r="I513" s="786"/>
    </row>
    <row r="514" spans="1:9" ht="25.5">
      <c r="A514" s="603">
        <v>2</v>
      </c>
      <c r="B514" s="604" t="str">
        <f>IFERROR(VLOOKUP(A514,JADWAL,4,FALSE),"  ")</f>
        <v>Manajemen Institusi pendidikan Islam</v>
      </c>
      <c r="C514" s="388" t="str">
        <f>IFERROR(VLOOKUP(A514,JADWAL,2,FALSE),"  ")</f>
        <v>MPI-1A</v>
      </c>
      <c r="D514" s="388" t="str">
        <f>IFERROR(VLOOKUP(A514,JADWAL,9,FALSE),"  ")</f>
        <v>Selasa</v>
      </c>
      <c r="E514" s="733" t="str">
        <f>IFERROR(VLOOKUP(A514,JADWAL,10,FALSE),"  ")</f>
        <v>15.15-17.15</v>
      </c>
      <c r="F514" s="605" t="str">
        <f>IFERROR(VLOOKUP(A514,JADWAL,11,FALSE),"  ")</f>
        <v>RU11</v>
      </c>
      <c r="G514" s="624" t="str">
        <f t="shared" ref="G514:G518" si="71">IFERROR(VLOOKUP(A514,JADWAL,6,FALSE),"  ")</f>
        <v>Dr. H. Suhadi Winoto, M.Pd.</v>
      </c>
      <c r="H514" s="607" t="str">
        <f t="shared" ref="H514:H518" si="72">IFERROR(VLOOKUP(A514,JADWAL,7,FALSE),"  ")</f>
        <v>Dr. H. Sofyan Tsauri, M.M.</v>
      </c>
      <c r="I514" s="604">
        <f>IFERROR(VLOOKUP(A514,JADWAL,8,FALSE),"  ")</f>
        <v>0</v>
      </c>
    </row>
    <row r="515" spans="1:9" ht="25.5">
      <c r="A515" s="603">
        <v>13</v>
      </c>
      <c r="B515" s="608" t="str">
        <f>IFERROR(VLOOKUP(A515,JADWAL,4,FALSE),"  ")</f>
        <v>Manajemen Pemasaran Lembaga Pendidikan</v>
      </c>
      <c r="C515" s="392" t="str">
        <f>IFERROR(VLOOKUP(A515,JADWAL,2,FALSE),"  ")</f>
        <v>MPI-3A</v>
      </c>
      <c r="D515" s="392" t="str">
        <f>IFERROR(VLOOKUP(A515,JADWAL,9,FALSE),"  ")</f>
        <v>Rabu</v>
      </c>
      <c r="E515" s="732" t="str">
        <f>IFERROR(VLOOKUP(A515,JADWAL,10,FALSE),"  ")</f>
        <v>12.45-14.45</v>
      </c>
      <c r="F515" s="609" t="str">
        <f>IFERROR(VLOOKUP(A515,JADWAL,11,FALSE),"  ")</f>
        <v>R14</v>
      </c>
      <c r="G515" s="623" t="str">
        <f t="shared" ref="G515" si="73">IFERROR(VLOOKUP(A515,JADWAL,6,FALSE),"  ")</f>
        <v>Dr. H. Suhadi Winoto, M.Pd.</v>
      </c>
      <c r="H515" s="611" t="str">
        <f t="shared" ref="H515" si="74">IFERROR(VLOOKUP(A515,JADWAL,7,FALSE),"  ")</f>
        <v>Dr. Zainal Abidin, S.Pd.I, M.S.I.</v>
      </c>
      <c r="I515" s="608">
        <f>IFERROR(VLOOKUP(A515,JADWAL,8,FALSE),"  ")</f>
        <v>0</v>
      </c>
    </row>
    <row r="516" spans="1:9" ht="25.5">
      <c r="A516" s="603">
        <v>16</v>
      </c>
      <c r="B516" s="608" t="str">
        <f>IFERROR(VLOOKUP(A516,JADWAL,4,FALSE),"  ")</f>
        <v>Manajemen Pemasaran Lembaga Pendidikan</v>
      </c>
      <c r="C516" s="392" t="str">
        <f>IFERROR(VLOOKUP(A516,JADWAL,2,FALSE),"  ")</f>
        <v>MPI-3B</v>
      </c>
      <c r="D516" s="392" t="str">
        <f>IFERROR(VLOOKUP(A516,JADWAL,9,FALSE),"  ")</f>
        <v>Jumat</v>
      </c>
      <c r="E516" s="732" t="str">
        <f>IFERROR(VLOOKUP(A516,JADWAL,10,FALSE),"  ")</f>
        <v>13.15-15.15</v>
      </c>
      <c r="F516" s="609" t="str">
        <f>IFERROR(VLOOKUP(A516,JADWAL,11,FALSE),"  ")</f>
        <v>R15</v>
      </c>
      <c r="G516" s="623" t="str">
        <f t="shared" si="71"/>
        <v>Dr. H. Suhadi Winoto, M.Pd.</v>
      </c>
      <c r="H516" s="611" t="str">
        <f t="shared" si="72"/>
        <v>Dr. Zainal Abidin, S.Pd.I, M.S.I.</v>
      </c>
      <c r="I516" s="608">
        <f>IFERROR(VLOOKUP(A516,JADWAL,8,FALSE),"  ")</f>
        <v>0</v>
      </c>
    </row>
    <row r="517" spans="1:9" ht="25.5">
      <c r="A517" s="603">
        <v>19</v>
      </c>
      <c r="B517" s="608" t="str">
        <f>IFERROR(VLOOKUP(A517,JADWAL,4,FALSE),"  ")</f>
        <v>Manajemen Pembiayaan Lembaga Pendidikan</v>
      </c>
      <c r="C517" s="392" t="str">
        <f>IFERROR(VLOOKUP(A517,JADWAL,2,FALSE),"  ")</f>
        <v>MPI-3B</v>
      </c>
      <c r="D517" s="392" t="str">
        <f>IFERROR(VLOOKUP(A517,JADWAL,9,FALSE),"  ")</f>
        <v>Sabtu</v>
      </c>
      <c r="E517" s="732" t="str">
        <f>IFERROR(VLOOKUP(A517,JADWAL,10,FALSE),"  ")</f>
        <v>07.30-09.30</v>
      </c>
      <c r="F517" s="609" t="str">
        <f>IFERROR(VLOOKUP(A517,JADWAL,11,FALSE),"  ")</f>
        <v>R15</v>
      </c>
      <c r="G517" s="623" t="str">
        <f t="shared" si="71"/>
        <v>Dr. H. Suhadi Winoto, M.Pd.</v>
      </c>
      <c r="H517" s="611" t="str">
        <f t="shared" si="72"/>
        <v>Dr. H. Zainuddin Al Haj, Lc, M.Pd.I.</v>
      </c>
      <c r="I517" s="608">
        <f>IFERROR(VLOOKUP(A517,JADWAL,8,FALSE),"  ")</f>
        <v>0</v>
      </c>
    </row>
    <row r="518" spans="1:9" ht="25.5">
      <c r="A518" s="603">
        <v>130</v>
      </c>
      <c r="B518" s="612" t="str">
        <f>IFERROR(VLOOKUP(A518,JADWAL,4,FALSE),"  ")</f>
        <v>Budaya Organisasi Pendidikan Islam</v>
      </c>
      <c r="C518" s="613" t="str">
        <f>IFERROR(VLOOKUP(A518,JADWAL,2,FALSE),"  ")</f>
        <v>MPI3-3A</v>
      </c>
      <c r="D518" s="613" t="str">
        <f>IFERROR(VLOOKUP(A518,JADWAL,9,FALSE),"  ")</f>
        <v>Rabu</v>
      </c>
      <c r="E518" s="734" t="str">
        <f>IFERROR(VLOOKUP(A518,JADWAL,10,FALSE),"  ")</f>
        <v>15.15-17.15</v>
      </c>
      <c r="F518" s="614" t="str">
        <f>IFERROR(VLOOKUP(A518,JADWAL,11,FALSE),"  ")</f>
        <v>RU21</v>
      </c>
      <c r="G518" s="615" t="str">
        <f t="shared" si="71"/>
        <v>Prof. Dr. M. Arskal Salim GP, M.Ag.</v>
      </c>
      <c r="H518" s="616" t="str">
        <f t="shared" si="72"/>
        <v>Prof. Dr. Hj. Titiek Rohanah Hidayati, M.Pd.</v>
      </c>
      <c r="I518" s="628" t="str">
        <f>IFERROR(VLOOKUP(A518,JADWAL,8,FALSE),"  ")</f>
        <v>Dr. H. Suhadi Winoto, M.Pd.</v>
      </c>
    </row>
    <row r="521" spans="1:9" ht="15.75">
      <c r="H521" s="617" t="s">
        <v>330</v>
      </c>
    </row>
    <row r="522" spans="1:9" ht="15.75">
      <c r="H522" s="617" t="s">
        <v>331</v>
      </c>
    </row>
    <row r="523" spans="1:9" ht="15.75">
      <c r="H523" s="617"/>
    </row>
    <row r="524" spans="1:9" ht="15.75">
      <c r="H524" s="617"/>
    </row>
    <row r="525" spans="1:9" ht="15.75">
      <c r="H525" s="617"/>
    </row>
    <row r="526" spans="1:9">
      <c r="H526" s="618" t="s">
        <v>332</v>
      </c>
    </row>
    <row r="529" spans="1:9">
      <c r="H529" s="618"/>
    </row>
    <row r="530" spans="1:9" ht="15.75">
      <c r="H530" s="617"/>
    </row>
    <row r="534" spans="1:9" ht="16.5">
      <c r="A534" s="597">
        <v>24</v>
      </c>
      <c r="B534" s="598" t="str">
        <f>IFERROR(VLOOKUP(A534,NamaSK,2,FALSE),"  ")</f>
        <v>Dr. H. Mustajab, S.Ag, M.Pd.I.</v>
      </c>
      <c r="C534" s="594"/>
      <c r="D534" s="594"/>
      <c r="F534" s="599"/>
      <c r="G534" s="596"/>
    </row>
    <row r="535" spans="1:9">
      <c r="A535" s="600"/>
      <c r="B535" s="601" t="s">
        <v>324</v>
      </c>
      <c r="C535" s="602" t="s">
        <v>325</v>
      </c>
      <c r="D535" s="601" t="s">
        <v>326</v>
      </c>
      <c r="E535" s="601" t="s">
        <v>327</v>
      </c>
      <c r="F535" s="601" t="s">
        <v>328</v>
      </c>
      <c r="G535" s="784" t="s">
        <v>329</v>
      </c>
      <c r="H535" s="785"/>
      <c r="I535" s="786"/>
    </row>
    <row r="536" spans="1:9" ht="25.5">
      <c r="A536" s="603">
        <v>35</v>
      </c>
      <c r="B536" s="604" t="str">
        <f>IFERROR(VLOOKUP(A536,JADWAL,4,FALSE),"  ")</f>
        <v>PAI Kontemporer</v>
      </c>
      <c r="C536" s="388" t="str">
        <f>IFERROR(VLOOKUP(A536,JADWAL,2,FALSE),"  ")</f>
        <v>PAI-1A</v>
      </c>
      <c r="D536" s="388" t="str">
        <f>IFERROR(VLOOKUP(A536,JADWAL,9,FALSE),"  ")</f>
        <v>Kamis</v>
      </c>
      <c r="E536" s="733" t="str">
        <f>IFERROR(VLOOKUP(A536,JADWAL,10,FALSE),"  ")</f>
        <v>12.45-14.45</v>
      </c>
      <c r="F536" s="605" t="str">
        <f>IFERROR(VLOOKUP(A536,JADWAL,11,FALSE),"  ")</f>
        <v>R16</v>
      </c>
      <c r="G536" s="621" t="str">
        <f t="shared" ref="G536" si="75">IFERROR(VLOOKUP(A536,JADWAL,6,FALSE),"  ")</f>
        <v>Prof. Dr. H Abd. Halim Soebahar, MA.</v>
      </c>
      <c r="H536" s="622" t="str">
        <f t="shared" ref="H536:H539" si="76">IFERROR(VLOOKUP(A536,JADWAL,7,FALSE),"  ")</f>
        <v>Dr. H. Mustajab, S.Ag, M.Pd.I.</v>
      </c>
      <c r="I536" s="604">
        <f>IFERROR(VLOOKUP(A536,JADWAL,8,FALSE),"  ")</f>
        <v>0</v>
      </c>
    </row>
    <row r="537" spans="1:9">
      <c r="A537" s="603">
        <v>36</v>
      </c>
      <c r="B537" s="608" t="str">
        <f>IFERROR(VLOOKUP(A537,JADWAL,4,FALSE),"  ")</f>
        <v>PAI Kontemporer</v>
      </c>
      <c r="C537" s="392" t="str">
        <f>IFERROR(VLOOKUP(A537,JADWAL,2,FALSE),"  ")</f>
        <v>PAI-1C</v>
      </c>
      <c r="D537" s="392" t="str">
        <f>IFERROR(VLOOKUP(A537,JADWAL,9,FALSE),"  ")</f>
        <v>Jumat</v>
      </c>
      <c r="E537" s="732" t="str">
        <f>IFERROR(VLOOKUP(A537,JADWAL,10,FALSE),"  ")</f>
        <v>13.15-15.15</v>
      </c>
      <c r="F537" s="609" t="str">
        <f>IFERROR(VLOOKUP(A537,JADWAL,11,FALSE),"  ")</f>
        <v>RU25</v>
      </c>
      <c r="G537" s="619" t="str">
        <f t="shared" ref="G537:G539" si="77">IFERROR(VLOOKUP(A537,JADWAL,6,FALSE),"  ")</f>
        <v>Dr. Hj. Hamdanah, M.Hum.</v>
      </c>
      <c r="H537" s="620" t="str">
        <f t="shared" si="76"/>
        <v>Dr. H. Mustajab, S.Ag, M.Pd.I.</v>
      </c>
      <c r="I537" s="608">
        <f>IFERROR(VLOOKUP(A537,JADWAL,8,FALSE),"  ")</f>
        <v>0</v>
      </c>
    </row>
    <row r="538" spans="1:9" ht="25.5">
      <c r="A538" s="603">
        <v>105</v>
      </c>
      <c r="B538" s="608" t="str">
        <f>IFERROR(VLOOKUP(A538,JADWAL,4,FALSE),"  ")</f>
        <v xml:space="preserve">Analisis dan Desain Pembelajaran MI </v>
      </c>
      <c r="C538" s="392" t="str">
        <f>IFERROR(VLOOKUP(A538,JADWAL,2,FALSE),"  ")</f>
        <v>PGMI-1</v>
      </c>
      <c r="D538" s="392" t="str">
        <f>IFERROR(VLOOKUP(A538,JADWAL,9,FALSE),"  ")</f>
        <v>Jumat</v>
      </c>
      <c r="E538" s="732" t="str">
        <f>IFERROR(VLOOKUP(A538,JADWAL,10,FALSE),"  ")</f>
        <v>18.00-20.00</v>
      </c>
      <c r="F538" s="609" t="str">
        <f>IFERROR(VLOOKUP(A538,JADWAL,11,FALSE),"  ")</f>
        <v>RU12</v>
      </c>
      <c r="G538" s="623" t="str">
        <f t="shared" si="77"/>
        <v>Dr. H. Mustajab, S.Ag, M.Pd.I.</v>
      </c>
      <c r="H538" s="611" t="str">
        <f t="shared" si="76"/>
        <v>Dr. H. Abd. Muhith, S.Ag, M.Pd.I.</v>
      </c>
      <c r="I538" s="608">
        <f>IFERROR(VLOOKUP(A538,JADWAL,8,FALSE),"  ")</f>
        <v>0</v>
      </c>
    </row>
    <row r="539" spans="1:9">
      <c r="A539" s="603"/>
      <c r="B539" s="612" t="str">
        <f>IFERROR(VLOOKUP(A539,JADWAL,4,FALSE),"  ")</f>
        <v xml:space="preserve">  </v>
      </c>
      <c r="C539" s="613" t="str">
        <f>IFERROR(VLOOKUP(A539,JADWAL,2,FALSE),"  ")</f>
        <v xml:space="preserve">  </v>
      </c>
      <c r="D539" s="613" t="str">
        <f>IFERROR(VLOOKUP(A539,JADWAL,9,FALSE),"  ")</f>
        <v xml:space="preserve">  </v>
      </c>
      <c r="E539" s="613" t="str">
        <f>IFERROR(VLOOKUP(A539,JADWAL,10,FALSE),"  ")</f>
        <v xml:space="preserve">  </v>
      </c>
      <c r="F539" s="614" t="str">
        <f>IFERROR(VLOOKUP(A539,JADWAL,11,FALSE),"  ")</f>
        <v xml:space="preserve">  </v>
      </c>
      <c r="G539" s="615" t="str">
        <f t="shared" si="77"/>
        <v xml:space="preserve">  </v>
      </c>
      <c r="H539" s="616" t="str">
        <f t="shared" si="76"/>
        <v xml:space="preserve">  </v>
      </c>
      <c r="I539" s="612" t="str">
        <f>IFERROR(VLOOKUP(A539,JADWAL,8,FALSE),"  ")</f>
        <v xml:space="preserve">  </v>
      </c>
    </row>
    <row r="542" spans="1:9" ht="15.75">
      <c r="H542" s="617" t="s">
        <v>330</v>
      </c>
    </row>
    <row r="543" spans="1:9" ht="15.75">
      <c r="H543" s="617" t="s">
        <v>331</v>
      </c>
    </row>
    <row r="544" spans="1:9" ht="15.75">
      <c r="H544" s="617"/>
    </row>
    <row r="545" spans="1:9" ht="15.75">
      <c r="H545" s="617"/>
    </row>
    <row r="546" spans="1:9" ht="15.75">
      <c r="H546" s="617"/>
    </row>
    <row r="547" spans="1:9">
      <c r="H547" s="618" t="s">
        <v>332</v>
      </c>
    </row>
    <row r="550" spans="1:9" ht="15.75">
      <c r="H550" s="617"/>
    </row>
    <row r="554" spans="1:9" ht="15.75">
      <c r="H554" s="617"/>
    </row>
    <row r="555" spans="1:9" ht="15.75">
      <c r="H555" s="617"/>
    </row>
    <row r="556" spans="1:9" ht="15.75">
      <c r="H556" s="617"/>
    </row>
    <row r="557" spans="1:9" ht="15.75">
      <c r="H557" s="617"/>
    </row>
    <row r="558" spans="1:9" ht="16.5">
      <c r="A558" s="597">
        <v>25</v>
      </c>
      <c r="B558" s="598" t="str">
        <f>IFERROR(VLOOKUP(A558,NamaSK,2,FALSE),"  ")</f>
        <v>Dr. H. Matkur, S.Pd.I, M.SI.</v>
      </c>
      <c r="C558" s="594"/>
      <c r="D558" s="594"/>
      <c r="F558" s="599"/>
      <c r="G558" s="596"/>
    </row>
    <row r="559" spans="1:9">
      <c r="A559" s="600"/>
      <c r="B559" s="601" t="s">
        <v>324</v>
      </c>
      <c r="C559" s="602" t="s">
        <v>325</v>
      </c>
      <c r="D559" s="601" t="s">
        <v>326</v>
      </c>
      <c r="E559" s="601" t="s">
        <v>327</v>
      </c>
      <c r="F559" s="601" t="s">
        <v>328</v>
      </c>
      <c r="G559" s="784" t="s">
        <v>329</v>
      </c>
      <c r="H559" s="785"/>
      <c r="I559" s="786"/>
    </row>
    <row r="560" spans="1:9" ht="25.5">
      <c r="A560" s="603">
        <v>8</v>
      </c>
      <c r="B560" s="604" t="str">
        <f>IFERROR(VLOOKUP(A560,JADWAL,4,FALSE),"  ")</f>
        <v>Filsafat Ilmu</v>
      </c>
      <c r="C560" s="388" t="str">
        <f>IFERROR(VLOOKUP(A560,JADWAL,2,FALSE),"  ")</f>
        <v>MPI-1B</v>
      </c>
      <c r="D560" s="388" t="str">
        <f>IFERROR(VLOOKUP(A560,JADWAL,9,FALSE),"  ")</f>
        <v>Jumat</v>
      </c>
      <c r="E560" s="733" t="str">
        <f>IFERROR(VLOOKUP(A560,JADWAL,10,FALSE),"  ")</f>
        <v>18.00-20.00</v>
      </c>
      <c r="F560" s="605" t="str">
        <f>IFERROR(VLOOKUP(A560,JADWAL,11,FALSE),"  ")</f>
        <v>RU24</v>
      </c>
      <c r="G560" s="621" t="str">
        <f t="shared" ref="G560" si="78">IFERROR(VLOOKUP(A560,JADWAL,6,FALSE),"  ")</f>
        <v>H. Moch. Imam Machfudi, S.S., M.Pd. Ph.D.</v>
      </c>
      <c r="H560" s="622" t="str">
        <f t="shared" ref="H560:H563" si="79">IFERROR(VLOOKUP(A560,JADWAL,7,FALSE),"  ")</f>
        <v>Dr. H. Matkur, S.Pd.I, M.SI.</v>
      </c>
      <c r="I560" s="604">
        <f>IFERROR(VLOOKUP(A560,JADWAL,8,FALSE),"  ")</f>
        <v>0</v>
      </c>
    </row>
    <row r="561" spans="1:9" ht="25.5">
      <c r="A561" s="603">
        <v>28</v>
      </c>
      <c r="B561" s="608" t="str">
        <f>IFERROR(VLOOKUP(A561,JADWAL,4,FALSE),"  ")</f>
        <v>PAI Kontemporer</v>
      </c>
      <c r="C561" s="392" t="str">
        <f>IFERROR(VLOOKUP(A561,JADWAL,2,FALSE),"  ")</f>
        <v>PAI-1BM</v>
      </c>
      <c r="D561" s="392" t="str">
        <f>IFERROR(VLOOKUP(A561,JADWAL,9,FALSE),"  ")</f>
        <v>Rabu</v>
      </c>
      <c r="E561" s="732" t="str">
        <f>IFERROR(VLOOKUP(A561,JADWAL,10,FALSE),"  ")</f>
        <v>12.45-14.45</v>
      </c>
      <c r="F561" s="609" t="str">
        <f>IFERROR(VLOOKUP(A561,JADWAL,11,FALSE),"  ")</f>
        <v xml:space="preserve">  </v>
      </c>
      <c r="G561" s="619" t="str">
        <f t="shared" ref="G561:G563" si="80">IFERROR(VLOOKUP(A561,JADWAL,6,FALSE),"  ")</f>
        <v>Prof. Dr. H Abd. Halim Soebahar, MA.</v>
      </c>
      <c r="H561" s="620" t="str">
        <f t="shared" si="79"/>
        <v>Dr. H. Matkur, S.Pd.I, M.SI.</v>
      </c>
      <c r="I561" s="608">
        <f>IFERROR(VLOOKUP(A561,JADWAL,8,FALSE),"  ")</f>
        <v>0</v>
      </c>
    </row>
    <row r="562" spans="1:9">
      <c r="A562" s="603">
        <v>42</v>
      </c>
      <c r="B562" s="608" t="str">
        <f>IFERROR(VLOOKUP(A562,JADWAL,4,FALSE),"  ")</f>
        <v>PAI Kontemporer</v>
      </c>
      <c r="C562" s="392" t="str">
        <f>IFERROR(VLOOKUP(A562,JADWAL,2,FALSE),"  ")</f>
        <v>PAI-1D</v>
      </c>
      <c r="D562" s="392" t="str">
        <f>IFERROR(VLOOKUP(A562,JADWAL,9,FALSE),"  ")</f>
        <v>Jumat</v>
      </c>
      <c r="E562" s="732" t="str">
        <f>IFERROR(VLOOKUP(A562,JADWAL,10,FALSE),"  ")</f>
        <v>15.30-17.30</v>
      </c>
      <c r="F562" s="609" t="str">
        <f>IFERROR(VLOOKUP(A562,JADWAL,11,FALSE),"  ")</f>
        <v>RU26</v>
      </c>
      <c r="G562" s="619" t="str">
        <f t="shared" si="80"/>
        <v>Dr. Hj. Hamdanah, M.Hum.</v>
      </c>
      <c r="H562" s="620" t="str">
        <f t="shared" si="79"/>
        <v>Dr. H. Matkur, S.Pd.I, M.SI.</v>
      </c>
      <c r="I562" s="608">
        <f>IFERROR(VLOOKUP(A562,JADWAL,8,FALSE),"  ")</f>
        <v>0</v>
      </c>
    </row>
    <row r="563" spans="1:9">
      <c r="A563" s="603"/>
      <c r="B563" s="612" t="str">
        <f>IFERROR(VLOOKUP(A563,JADWAL,4,FALSE),"  ")</f>
        <v xml:space="preserve">  </v>
      </c>
      <c r="C563" s="613" t="str">
        <f>IFERROR(VLOOKUP(A563,JADWAL,2,FALSE),"  ")</f>
        <v xml:space="preserve">  </v>
      </c>
      <c r="D563" s="613" t="str">
        <f>IFERROR(VLOOKUP(A563,JADWAL,9,FALSE),"  ")</f>
        <v xml:space="preserve">  </v>
      </c>
      <c r="E563" s="613" t="str">
        <f>IFERROR(VLOOKUP(A563,JADWAL,10,FALSE),"  ")</f>
        <v xml:space="preserve">  </v>
      </c>
      <c r="F563" s="614" t="str">
        <f>IFERROR(VLOOKUP(A563,JADWAL,11,FALSE),"  ")</f>
        <v xml:space="preserve">  </v>
      </c>
      <c r="G563" s="615" t="str">
        <f t="shared" si="80"/>
        <v xml:space="preserve">  </v>
      </c>
      <c r="H563" s="616" t="str">
        <f t="shared" si="79"/>
        <v xml:space="preserve">  </v>
      </c>
      <c r="I563" s="612" t="str">
        <f>IFERROR(VLOOKUP(A563,JADWAL,8,FALSE),"  ")</f>
        <v xml:space="preserve">  </v>
      </c>
    </row>
    <row r="566" spans="1:9" ht="15.75">
      <c r="H566" s="617" t="s">
        <v>330</v>
      </c>
    </row>
    <row r="567" spans="1:9" ht="15.75">
      <c r="H567" s="617" t="s">
        <v>331</v>
      </c>
    </row>
    <row r="568" spans="1:9" ht="15.75">
      <c r="H568" s="617"/>
    </row>
    <row r="569" spans="1:9" ht="15.75">
      <c r="H569" s="617"/>
    </row>
    <row r="570" spans="1:9" ht="15.75">
      <c r="H570" s="617"/>
    </row>
    <row r="571" spans="1:9">
      <c r="H571" s="618" t="s">
        <v>332</v>
      </c>
    </row>
    <row r="574" spans="1:9" ht="15.75">
      <c r="H574" s="617"/>
    </row>
    <row r="578" spans="1:9" ht="15.75">
      <c r="H578" s="617"/>
    </row>
    <row r="579" spans="1:9" ht="15.75">
      <c r="H579" s="617"/>
    </row>
    <row r="580" spans="1:9" ht="15.75">
      <c r="H580" s="617"/>
    </row>
    <row r="581" spans="1:9" ht="15.75">
      <c r="H581" s="617"/>
    </row>
    <row r="582" spans="1:9" ht="16.5">
      <c r="A582" s="597">
        <v>26</v>
      </c>
      <c r="B582" s="598" t="str">
        <f>IFERROR(VLOOKUP(A582,NamaSK,2,FALSE),"  ")</f>
        <v>Dr. Dyah Nawangsari, M.Ag.</v>
      </c>
      <c r="C582" s="594"/>
      <c r="D582" s="594"/>
      <c r="F582" s="599"/>
      <c r="G582" s="596"/>
    </row>
    <row r="583" spans="1:9">
      <c r="A583" s="600"/>
      <c r="B583" s="601" t="s">
        <v>324</v>
      </c>
      <c r="C583" s="602" t="s">
        <v>325</v>
      </c>
      <c r="D583" s="601" t="s">
        <v>326</v>
      </c>
      <c r="E583" s="601" t="s">
        <v>327</v>
      </c>
      <c r="F583" s="601" t="s">
        <v>328</v>
      </c>
      <c r="G583" s="784" t="s">
        <v>329</v>
      </c>
      <c r="H583" s="785"/>
      <c r="I583" s="786"/>
    </row>
    <row r="584" spans="1:9">
      <c r="A584" s="603">
        <v>26</v>
      </c>
      <c r="B584" s="604" t="str">
        <f t="shared" ref="B584:B589" si="81">IFERROR(VLOOKUP(A584,JADWAL,4,FALSE),"  ")</f>
        <v>Filsafat Ilmu</v>
      </c>
      <c r="C584" s="388" t="str">
        <f t="shared" ref="C584:C589" si="82">IFERROR(VLOOKUP(A584,JADWAL,2,FALSE),"  ")</f>
        <v>PAI-1BM</v>
      </c>
      <c r="D584" s="388" t="str">
        <f t="shared" ref="D584:D589" si="83">IFERROR(VLOOKUP(A584,JADWAL,9,FALSE),"  ")</f>
        <v>Selasa</v>
      </c>
      <c r="E584" s="733" t="str">
        <f t="shared" ref="E584:E589" si="84">IFERROR(VLOOKUP(A584,JADWAL,10,FALSE),"  ")</f>
        <v>12.45-14.45</v>
      </c>
      <c r="F584" s="605" t="str">
        <f t="shared" ref="F584:F589" si="85">IFERROR(VLOOKUP(A584,JADWAL,11,FALSE),"  ")</f>
        <v xml:space="preserve">  </v>
      </c>
      <c r="G584" s="621" t="str">
        <f t="shared" ref="G584" si="86">IFERROR(VLOOKUP(A584,JADWAL,6,FALSE),"  ")</f>
        <v>Dr. Fawaizul Umam, M.Ag.</v>
      </c>
      <c r="H584" s="622" t="str">
        <f t="shared" ref="H584:H589" si="87">IFERROR(VLOOKUP(A584,JADWAL,7,FALSE),"  ")</f>
        <v>Dr. Dyah Nawangsari, M.Ag.</v>
      </c>
      <c r="I584" s="604">
        <f t="shared" ref="I584:I589" si="88">IFERROR(VLOOKUP(A584,JADWAL,8,FALSE),"  ")</f>
        <v>0</v>
      </c>
    </row>
    <row r="585" spans="1:9">
      <c r="A585" s="603">
        <v>31</v>
      </c>
      <c r="B585" s="608" t="str">
        <f t="shared" si="81"/>
        <v xml:space="preserve">Filsafat Ilmu </v>
      </c>
      <c r="C585" s="392" t="str">
        <f t="shared" si="82"/>
        <v>PAI-1A</v>
      </c>
      <c r="D585" s="392" t="str">
        <f t="shared" si="83"/>
        <v>Selasa</v>
      </c>
      <c r="E585" s="732" t="str">
        <f t="shared" si="84"/>
        <v>12.45-14.45</v>
      </c>
      <c r="F585" s="609" t="str">
        <f t="shared" si="85"/>
        <v>R16</v>
      </c>
      <c r="G585" s="623" t="str">
        <f t="shared" ref="G585:G586" si="89">IFERROR(VLOOKUP(A585,JADWAL,6,FALSE),"  ")</f>
        <v>Dr. Dyah Nawangsari, M.Ag.</v>
      </c>
      <c r="H585" s="611" t="str">
        <f t="shared" ref="H585:H586" si="90">IFERROR(VLOOKUP(A585,JADWAL,7,FALSE),"  ")</f>
        <v>Dr. Fawaizul Umam, M.Ag.</v>
      </c>
      <c r="I585" s="608">
        <f t="shared" si="88"/>
        <v>0</v>
      </c>
    </row>
    <row r="586" spans="1:9">
      <c r="A586" s="603">
        <v>37</v>
      </c>
      <c r="B586" s="608" t="str">
        <f t="shared" si="81"/>
        <v>Filsafat Ilmu</v>
      </c>
      <c r="C586" s="392" t="str">
        <f t="shared" si="82"/>
        <v>PAI-1C</v>
      </c>
      <c r="D586" s="392" t="str">
        <f t="shared" si="83"/>
        <v>Jumat</v>
      </c>
      <c r="E586" s="732" t="str">
        <f t="shared" si="84"/>
        <v>15.30-17.30</v>
      </c>
      <c r="F586" s="609" t="str">
        <f t="shared" si="85"/>
        <v>RU25</v>
      </c>
      <c r="G586" s="619" t="str">
        <f t="shared" si="89"/>
        <v>Prof. Dr. Ahidul Asror, M.Ag.</v>
      </c>
      <c r="H586" s="620" t="str">
        <f t="shared" si="90"/>
        <v>Dr. Dyah Nawangsari, M.Ag.</v>
      </c>
      <c r="I586" s="608">
        <f t="shared" si="88"/>
        <v>0</v>
      </c>
    </row>
    <row r="587" spans="1:9">
      <c r="A587" s="603">
        <v>45</v>
      </c>
      <c r="B587" s="608" t="str">
        <f t="shared" si="81"/>
        <v>Filsafat Ilmu</v>
      </c>
      <c r="C587" s="392" t="str">
        <f t="shared" si="82"/>
        <v>PAI-1D</v>
      </c>
      <c r="D587" s="392" t="str">
        <f t="shared" si="83"/>
        <v>Sabtu</v>
      </c>
      <c r="E587" s="732" t="str">
        <f t="shared" si="84"/>
        <v>09.30-11.30</v>
      </c>
      <c r="F587" s="609" t="str">
        <f t="shared" si="85"/>
        <v>RU26</v>
      </c>
      <c r="G587" s="623" t="str">
        <f t="shared" ref="G587:G589" si="91">IFERROR(VLOOKUP(A587,JADWAL,6,FALSE),"  ")</f>
        <v>Dr. Dyah Nawangsari, M.Ag.</v>
      </c>
      <c r="H587" s="611" t="str">
        <f t="shared" si="87"/>
        <v>Dr. H. Ubaidillah, M.Ag.</v>
      </c>
      <c r="I587" s="608">
        <f t="shared" si="88"/>
        <v>0</v>
      </c>
    </row>
    <row r="588" spans="1:9" ht="25.5">
      <c r="A588" s="603">
        <v>104</v>
      </c>
      <c r="B588" s="608" t="str">
        <f t="shared" si="81"/>
        <v>Filsafat Ilmu</v>
      </c>
      <c r="C588" s="392" t="str">
        <f t="shared" si="82"/>
        <v>PGMI-1</v>
      </c>
      <c r="D588" s="392" t="str">
        <f t="shared" si="83"/>
        <v>Jumat</v>
      </c>
      <c r="E588" s="732" t="str">
        <f t="shared" si="84"/>
        <v>15.30-17.30</v>
      </c>
      <c r="F588" s="609" t="str">
        <f t="shared" si="85"/>
        <v>RU12</v>
      </c>
      <c r="G588" s="623" t="str">
        <f t="shared" si="91"/>
        <v>Dr. Dyah Nawangsari, M.Ag.</v>
      </c>
      <c r="H588" s="611" t="str">
        <f t="shared" si="87"/>
        <v>H. Moch. Imam Machfudi, S.S., M.Pd. Ph.D.</v>
      </c>
      <c r="I588" s="608">
        <f t="shared" si="88"/>
        <v>0</v>
      </c>
    </row>
    <row r="589" spans="1:9" ht="25.5">
      <c r="A589" s="603">
        <v>134</v>
      </c>
      <c r="B589" s="612" t="str">
        <f t="shared" si="81"/>
        <v>Filsafat Pendidikan Agama Islam</v>
      </c>
      <c r="C589" s="613" t="str">
        <f t="shared" si="82"/>
        <v>PAI3-3</v>
      </c>
      <c r="D589" s="613" t="str">
        <f t="shared" si="83"/>
        <v>Jumat</v>
      </c>
      <c r="E589" s="734" t="str">
        <f t="shared" si="84"/>
        <v>18.00-20.00</v>
      </c>
      <c r="F589" s="614" t="str">
        <f t="shared" si="85"/>
        <v>RU22</v>
      </c>
      <c r="G589" s="615" t="str">
        <f t="shared" si="91"/>
        <v>Prof. Dr. Phil H. Kamaruddin Amin, M.A.</v>
      </c>
      <c r="H589" s="630" t="str">
        <f t="shared" si="87"/>
        <v>Dr. Dyah Nawangsari, M.Ag.</v>
      </c>
      <c r="I589" s="612" t="str">
        <f t="shared" si="88"/>
        <v>Dr. H. Ubaidillah, M.Ag.</v>
      </c>
    </row>
    <row r="592" spans="1:9" ht="15.75">
      <c r="H592" s="617" t="s">
        <v>330</v>
      </c>
    </row>
    <row r="593" spans="1:9" ht="15.75">
      <c r="H593" s="617" t="s">
        <v>331</v>
      </c>
    </row>
    <row r="594" spans="1:9" ht="15.75">
      <c r="H594" s="617"/>
    </row>
    <row r="595" spans="1:9" ht="15.75">
      <c r="H595" s="617"/>
    </row>
    <row r="596" spans="1:9" ht="15.75">
      <c r="H596" s="617"/>
    </row>
    <row r="597" spans="1:9">
      <c r="H597" s="618" t="s">
        <v>332</v>
      </c>
    </row>
    <row r="600" spans="1:9" ht="15.75">
      <c r="H600" s="617"/>
    </row>
    <row r="604" spans="1:9" ht="15.75">
      <c r="H604" s="617"/>
    </row>
    <row r="605" spans="1:9" ht="15.75">
      <c r="H605" s="617"/>
    </row>
    <row r="606" spans="1:9" ht="16.5">
      <c r="A606" s="597">
        <v>27</v>
      </c>
      <c r="B606" s="598" t="str">
        <f>IFERROR(VLOOKUP(A606,NamaSK,2,FALSE),"  ")</f>
        <v>Dr. H. Saihan, S.Ag., M.Pd.I.</v>
      </c>
      <c r="C606" s="594"/>
      <c r="D606" s="594"/>
      <c r="F606" s="599"/>
      <c r="G606" s="596"/>
    </row>
    <row r="607" spans="1:9">
      <c r="A607" s="600"/>
      <c r="B607" s="601" t="s">
        <v>324</v>
      </c>
      <c r="C607" s="602" t="s">
        <v>325</v>
      </c>
      <c r="D607" s="601" t="s">
        <v>326</v>
      </c>
      <c r="E607" s="601" t="s">
        <v>327</v>
      </c>
      <c r="F607" s="601" t="s">
        <v>328</v>
      </c>
      <c r="G607" s="784" t="s">
        <v>329</v>
      </c>
      <c r="H607" s="785"/>
      <c r="I607" s="786"/>
    </row>
    <row r="608" spans="1:9">
      <c r="A608" s="603">
        <v>29</v>
      </c>
      <c r="B608" s="604" t="str">
        <f>IFERROR(VLOOKUP(A608,JADWAL,4,FALSE),"  ")</f>
        <v>Psikologi Pendidikan</v>
      </c>
      <c r="C608" s="388" t="str">
        <f>IFERROR(VLOOKUP(A608,JADWAL,2,FALSE),"  ")</f>
        <v>PAI-1BM</v>
      </c>
      <c r="D608" s="388" t="str">
        <f>IFERROR(VLOOKUP(A608,JADWAL,9,FALSE),"  ")</f>
        <v>Rabu</v>
      </c>
      <c r="E608" s="733" t="str">
        <f>IFERROR(VLOOKUP(A608,JADWAL,10,FALSE),"  ")</f>
        <v>15.15-17.15</v>
      </c>
      <c r="F608" s="605" t="str">
        <f>IFERROR(VLOOKUP(A608,JADWAL,11,FALSE),"  ")</f>
        <v xml:space="preserve">  </v>
      </c>
      <c r="G608" s="606" t="str">
        <f t="shared" ref="G608:G611" si="92">IFERROR(VLOOKUP(A608,JADWAL,6,FALSE),"  ")</f>
        <v>Dr. H. Saihan, S.Ag., M.Pd.I.</v>
      </c>
      <c r="H608" s="607" t="str">
        <f t="shared" ref="H608:H611" si="93">IFERROR(VLOOKUP(A608,JADWAL,7,FALSE),"  ")</f>
        <v>Dr. Mu'alimin, S.Ag.,M.Pd.I.</v>
      </c>
      <c r="I608" s="604">
        <f>IFERROR(VLOOKUP(A608,JADWAL,8,FALSE),"  ")</f>
        <v>0</v>
      </c>
    </row>
    <row r="609" spans="1:9">
      <c r="A609" s="603">
        <v>33</v>
      </c>
      <c r="B609" s="608" t="str">
        <f>IFERROR(VLOOKUP(A609,JADWAL,4,FALSE),"  ")</f>
        <v>Psikologi Pendidikan</v>
      </c>
      <c r="C609" s="392" t="str">
        <f>IFERROR(VLOOKUP(A609,JADWAL,2,FALSE),"  ")</f>
        <v>PAI-1A</v>
      </c>
      <c r="D609" s="392" t="str">
        <f>IFERROR(VLOOKUP(A609,JADWAL,9,FALSE),"  ")</f>
        <v>Rabu</v>
      </c>
      <c r="E609" s="732" t="str">
        <f>IFERROR(VLOOKUP(A609,JADWAL,10,FALSE),"  ")</f>
        <v>12.45-14.45</v>
      </c>
      <c r="F609" s="609" t="str">
        <f>IFERROR(VLOOKUP(A609,JADWAL,11,FALSE),"  ")</f>
        <v>R16</v>
      </c>
      <c r="G609" s="623" t="str">
        <f t="shared" si="92"/>
        <v>Dr. H. Saihan, S.Ag., M.Pd.I.</v>
      </c>
      <c r="H609" s="611" t="str">
        <f t="shared" si="93"/>
        <v>Dr. Mu'alimin, S.Ag.,M.Pd.I.</v>
      </c>
      <c r="I609" s="608">
        <f>IFERROR(VLOOKUP(A609,JADWAL,8,FALSE),"  ")</f>
        <v>0</v>
      </c>
    </row>
    <row r="610" spans="1:9">
      <c r="A610" s="603">
        <v>43</v>
      </c>
      <c r="B610" s="608" t="str">
        <f>IFERROR(VLOOKUP(A610,JADWAL,4,FALSE),"  ")</f>
        <v xml:space="preserve">Psikologi Pendidikan </v>
      </c>
      <c r="C610" s="392" t="str">
        <f>IFERROR(VLOOKUP(A610,JADWAL,2,FALSE),"  ")</f>
        <v>PAI-1D</v>
      </c>
      <c r="D610" s="392" t="str">
        <f>IFERROR(VLOOKUP(A610,JADWAL,9,FALSE),"  ")</f>
        <v>Jumat</v>
      </c>
      <c r="E610" s="732" t="str">
        <f>IFERROR(VLOOKUP(A610,JADWAL,10,FALSE),"  ")</f>
        <v>18.00-20.00</v>
      </c>
      <c r="F610" s="609" t="str">
        <f>IFERROR(VLOOKUP(A610,JADWAL,11,FALSE),"  ")</f>
        <v>RU26</v>
      </c>
      <c r="G610" s="619" t="str">
        <f t="shared" si="92"/>
        <v>Dr. H. Sukarno, M.Si.</v>
      </c>
      <c r="H610" s="620" t="str">
        <f t="shared" si="93"/>
        <v>Dr. H. Saihan, S.Ag., M.Pd.I.</v>
      </c>
      <c r="I610" s="608">
        <f>IFERROR(VLOOKUP(A610,JADWAL,8,FALSE),"  ")</f>
        <v>0</v>
      </c>
    </row>
    <row r="611" spans="1:9">
      <c r="A611" s="603"/>
      <c r="B611" s="612" t="str">
        <f>IFERROR(VLOOKUP(A611,JADWAL,4,FALSE),"  ")</f>
        <v xml:space="preserve">  </v>
      </c>
      <c r="C611" s="613" t="str">
        <f>IFERROR(VLOOKUP(A611,JADWAL,2,FALSE),"  ")</f>
        <v xml:space="preserve">  </v>
      </c>
      <c r="D611" s="613" t="str">
        <f>IFERROR(VLOOKUP(A611,JADWAL,9,FALSE),"  ")</f>
        <v xml:space="preserve">  </v>
      </c>
      <c r="E611" s="613" t="str">
        <f>IFERROR(VLOOKUP(A611,JADWAL,10,FALSE),"  ")</f>
        <v xml:space="preserve">  </v>
      </c>
      <c r="F611" s="614" t="str">
        <f>IFERROR(VLOOKUP(A611,JADWAL,11,FALSE),"  ")</f>
        <v xml:space="preserve">  </v>
      </c>
      <c r="G611" s="615" t="str">
        <f t="shared" si="92"/>
        <v xml:space="preserve">  </v>
      </c>
      <c r="H611" s="616" t="str">
        <f t="shared" si="93"/>
        <v xml:space="preserve">  </v>
      </c>
      <c r="I611" s="612" t="str">
        <f>IFERROR(VLOOKUP(A611,JADWAL,8,FALSE),"  ")</f>
        <v xml:space="preserve">  </v>
      </c>
    </row>
    <row r="614" spans="1:9" ht="15.75">
      <c r="H614" s="617" t="s">
        <v>330</v>
      </c>
    </row>
    <row r="615" spans="1:9" ht="15.75">
      <c r="H615" s="617" t="s">
        <v>331</v>
      </c>
    </row>
    <row r="616" spans="1:9" ht="15.75">
      <c r="H616" s="617"/>
    </row>
    <row r="617" spans="1:9" ht="15.75">
      <c r="H617" s="617"/>
    </row>
    <row r="618" spans="1:9" ht="15.75">
      <c r="H618" s="617"/>
    </row>
    <row r="619" spans="1:9">
      <c r="H619" s="618" t="s">
        <v>332</v>
      </c>
    </row>
    <row r="622" spans="1:9" ht="15.75">
      <c r="H622" s="617"/>
    </row>
    <row r="626" spans="1:9" ht="15.75">
      <c r="H626" s="617"/>
    </row>
    <row r="627" spans="1:9" ht="15.75">
      <c r="H627" s="617"/>
    </row>
    <row r="628" spans="1:9" ht="15.75">
      <c r="H628" s="617"/>
    </row>
    <row r="629" spans="1:9" ht="15.75">
      <c r="H629" s="617"/>
    </row>
    <row r="630" spans="1:9" ht="15.75">
      <c r="H630" s="617"/>
    </row>
    <row r="631" spans="1:9" ht="16.5">
      <c r="A631" s="597">
        <v>28</v>
      </c>
      <c r="B631" s="598" t="str">
        <f>IFERROR(VLOOKUP(A631,NamaSK,2,FALSE),"  ")</f>
        <v>Dr. H. Moh. Sahlan, M.Ag.</v>
      </c>
      <c r="C631" s="594"/>
      <c r="D631" s="594"/>
      <c r="F631" s="599"/>
      <c r="G631" s="596"/>
    </row>
    <row r="632" spans="1:9">
      <c r="A632" s="600"/>
      <c r="B632" s="601" t="s">
        <v>324</v>
      </c>
      <c r="C632" s="602" t="s">
        <v>325</v>
      </c>
      <c r="D632" s="601" t="s">
        <v>326</v>
      </c>
      <c r="E632" s="601" t="s">
        <v>327</v>
      </c>
      <c r="F632" s="601" t="s">
        <v>328</v>
      </c>
      <c r="G632" s="784" t="s">
        <v>329</v>
      </c>
      <c r="H632" s="785"/>
      <c r="I632" s="786"/>
    </row>
    <row r="633" spans="1:9" ht="25.5">
      <c r="A633" s="603">
        <v>44</v>
      </c>
      <c r="B633" s="604" t="str">
        <f>IFERROR(VLOOKUP(A633,JADWAL,4,FALSE),"  ")</f>
        <v>Pengembangan Media Pembelajaran Berbasis IT</v>
      </c>
      <c r="C633" s="388" t="str">
        <f>IFERROR(VLOOKUP(A633,JADWAL,2,FALSE),"  ")</f>
        <v>PAI-1D</v>
      </c>
      <c r="D633" s="388" t="str">
        <f>IFERROR(VLOOKUP(A633,JADWAL,9,FALSE),"  ")</f>
        <v>Sabtu</v>
      </c>
      <c r="E633" s="733" t="str">
        <f>IFERROR(VLOOKUP(A633,JADWAL,10,FALSE),"  ")</f>
        <v>07.30-09.30</v>
      </c>
      <c r="F633" s="605" t="str">
        <f>IFERROR(VLOOKUP(A633,JADWAL,11,FALSE),"  ")</f>
        <v>RU26</v>
      </c>
      <c r="G633" s="606" t="str">
        <f t="shared" ref="G633:G636" si="94">IFERROR(VLOOKUP(A633,JADWAL,6,FALSE),"  ")</f>
        <v>Dr. H. Moh. Sahlan, M.Ag.</v>
      </c>
      <c r="H633" s="607" t="str">
        <f t="shared" ref="H633:H636" si="95">IFERROR(VLOOKUP(A633,JADWAL,7,FALSE),"  ")</f>
        <v>Dr. Moh. Sutomo, M.Pd.</v>
      </c>
      <c r="I633" s="604">
        <f>IFERROR(VLOOKUP(A633,JADWAL,8,FALSE),"  ")</f>
        <v>0</v>
      </c>
    </row>
    <row r="634" spans="1:9">
      <c r="A634" s="603">
        <v>50</v>
      </c>
      <c r="B634" s="608" t="str">
        <f>IFERROR(VLOOKUP(A634,JADWAL,4,FALSE),"  ")</f>
        <v>Evaluasi Pembelajaran PAI</v>
      </c>
      <c r="C634" s="392" t="str">
        <f>IFERROR(VLOOKUP(A634,JADWAL,2,FALSE),"  ")</f>
        <v>PAI-3B</v>
      </c>
      <c r="D634" s="392" t="str">
        <f>IFERROR(VLOOKUP(A634,JADWAL,9,FALSE),"  ")</f>
        <v>Jumat</v>
      </c>
      <c r="E634" s="732" t="str">
        <f>IFERROR(VLOOKUP(A634,JADWAL,10,FALSE),"  ")</f>
        <v>15.30-17.30</v>
      </c>
      <c r="F634" s="609" t="str">
        <f>IFERROR(VLOOKUP(A634,JADWAL,11,FALSE),"  ")</f>
        <v>R25</v>
      </c>
      <c r="G634" s="623" t="str">
        <f t="shared" si="94"/>
        <v>Dr. H. Moh. Sahlan, M.Ag.</v>
      </c>
      <c r="H634" s="611" t="str">
        <f t="shared" si="95"/>
        <v>Dr. Hj. St. Mislikhah, M.Ag.</v>
      </c>
      <c r="I634" s="608">
        <f>IFERROR(VLOOKUP(A634,JADWAL,8,FALSE),"  ")</f>
        <v>0</v>
      </c>
    </row>
    <row r="635" spans="1:9">
      <c r="A635" s="603">
        <v>52</v>
      </c>
      <c r="B635" s="608" t="str">
        <f>IFERROR(VLOOKUP(A635,JADWAL,4,FALSE),"  ")</f>
        <v>Evaluasi Pembelajaran PAI</v>
      </c>
      <c r="C635" s="392" t="str">
        <f>IFERROR(VLOOKUP(A635,JADWAL,2,FALSE),"  ")</f>
        <v>PAI-3C</v>
      </c>
      <c r="D635" s="392" t="str">
        <f>IFERROR(VLOOKUP(A635,JADWAL,9,FALSE),"  ")</f>
        <v>Jumat</v>
      </c>
      <c r="E635" s="732" t="str">
        <f>IFERROR(VLOOKUP(A635,JADWAL,10,FALSE),"  ")</f>
        <v>13.15-15.15</v>
      </c>
      <c r="F635" s="609" t="str">
        <f>IFERROR(VLOOKUP(A635,JADWAL,11,FALSE),"  ")</f>
        <v>R26</v>
      </c>
      <c r="G635" s="623" t="str">
        <f t="shared" si="94"/>
        <v>Dr. H. Moh. Sahlan, M.Ag.</v>
      </c>
      <c r="H635" s="611" t="str">
        <f t="shared" si="95"/>
        <v>Dr. Hj. St. Mislikhah, M.Ag.</v>
      </c>
      <c r="I635" s="608">
        <f>IFERROR(VLOOKUP(A635,JADWAL,8,FALSE),"  ")</f>
        <v>0</v>
      </c>
    </row>
    <row r="636" spans="1:9" ht="25.5">
      <c r="A636" s="603">
        <v>46</v>
      </c>
      <c r="B636" s="612" t="str">
        <f>IFERROR(VLOOKUP(A636,JADWAL,4,FALSE),"  ")</f>
        <v>Desain dan Analisis pembelajaran  PAI</v>
      </c>
      <c r="C636" s="613" t="str">
        <f>IFERROR(VLOOKUP(A636,JADWAL,2,FALSE),"  ")</f>
        <v>PAI-3A</v>
      </c>
      <c r="D636" s="613" t="str">
        <f>IFERROR(VLOOKUP(A636,JADWAL,9,FALSE),"  ")</f>
        <v>Selasa</v>
      </c>
      <c r="E636" s="734" t="str">
        <f>IFERROR(VLOOKUP(A636,JADWAL,10,FALSE),"  ")</f>
        <v>12.45-14.45</v>
      </c>
      <c r="F636" s="614" t="str">
        <f>IFERROR(VLOOKUP(A636,JADWAL,11,FALSE),"  ")</f>
        <v>R13</v>
      </c>
      <c r="G636" s="628" t="str">
        <f t="shared" si="94"/>
        <v>Dr. H. Moh. Sahlan, M.Ag.</v>
      </c>
      <c r="H636" s="616" t="str">
        <f t="shared" si="95"/>
        <v>Dr. H. Mashudi, M.Pd.</v>
      </c>
      <c r="I636" s="612">
        <f>IFERROR(VLOOKUP(A636,JADWAL,8,FALSE),"  ")</f>
        <v>0</v>
      </c>
    </row>
    <row r="639" spans="1:9" ht="15.75">
      <c r="H639" s="617" t="s">
        <v>330</v>
      </c>
    </row>
    <row r="640" spans="1:9" ht="15.75">
      <c r="H640" s="617" t="s">
        <v>331</v>
      </c>
    </row>
    <row r="641" spans="1:9" ht="15.75">
      <c r="H641" s="617"/>
    </row>
    <row r="642" spans="1:9" ht="15.75">
      <c r="H642" s="617"/>
    </row>
    <row r="643" spans="1:9" ht="15.75">
      <c r="H643" s="617"/>
    </row>
    <row r="644" spans="1:9">
      <c r="H644" s="618" t="s">
        <v>332</v>
      </c>
    </row>
    <row r="647" spans="1:9" ht="15.75">
      <c r="H647" s="617"/>
    </row>
    <row r="651" spans="1:9" ht="15.75">
      <c r="H651" s="617"/>
    </row>
    <row r="652" spans="1:9" ht="15.75">
      <c r="H652" s="617"/>
    </row>
    <row r="653" spans="1:9" ht="15.75">
      <c r="H653" s="617"/>
    </row>
    <row r="654" spans="1:9" ht="15.75">
      <c r="H654" s="617"/>
    </row>
    <row r="655" spans="1:9" ht="16.5">
      <c r="A655" s="597">
        <v>29</v>
      </c>
      <c r="B655" s="598" t="str">
        <f>IFERROR(VLOOKUP(A655,NamaSK,2,FALSE),"  ")</f>
        <v>Dr. Mukaffan, M.Pd.I.</v>
      </c>
      <c r="C655" s="594"/>
      <c r="D655" s="594"/>
      <c r="F655" s="599"/>
      <c r="G655" s="596"/>
    </row>
    <row r="656" spans="1:9">
      <c r="A656" s="600"/>
      <c r="B656" s="601" t="s">
        <v>324</v>
      </c>
      <c r="C656" s="602" t="s">
        <v>325</v>
      </c>
      <c r="D656" s="601" t="s">
        <v>326</v>
      </c>
      <c r="E656" s="601" t="s">
        <v>327</v>
      </c>
      <c r="F656" s="601" t="s">
        <v>328</v>
      </c>
      <c r="G656" s="784" t="s">
        <v>329</v>
      </c>
      <c r="H656" s="785"/>
      <c r="I656" s="786"/>
    </row>
    <row r="657" spans="1:9">
      <c r="A657" s="603">
        <v>39</v>
      </c>
      <c r="B657" s="604" t="str">
        <f>IFERROR(VLOOKUP(A657,JADWAL,4,FALSE),"  ")</f>
        <v>Psikologi Pendidikan</v>
      </c>
      <c r="C657" s="388" t="str">
        <f>IFERROR(VLOOKUP(A657,JADWAL,2,FALSE),"  ")</f>
        <v>PAI-1C</v>
      </c>
      <c r="D657" s="388" t="str">
        <f>IFERROR(VLOOKUP(A657,JADWAL,9,FALSE),"  ")</f>
        <v>Sabtu</v>
      </c>
      <c r="E657" s="733" t="str">
        <f>IFERROR(VLOOKUP(A657,JADWAL,10,FALSE),"  ")</f>
        <v>07.30-09.30</v>
      </c>
      <c r="F657" s="605" t="str">
        <f>IFERROR(VLOOKUP(A657,JADWAL,11,FALSE),"  ")</f>
        <v>RU25</v>
      </c>
      <c r="G657" s="621" t="str">
        <f t="shared" ref="G657:G658" si="96">IFERROR(VLOOKUP(A657,JADWAL,6,FALSE),"  ")</f>
        <v>Dr. H. Sukarno, M.Si.</v>
      </c>
      <c r="H657" s="622" t="str">
        <f t="shared" ref="H657:H658" si="97">IFERROR(VLOOKUP(A657,JADWAL,7,FALSE),"  ")</f>
        <v>Dr. Mukaffan, M.Pd.I.</v>
      </c>
      <c r="I657" s="604">
        <f>IFERROR(VLOOKUP(A657,JADWAL,8,FALSE),"  ")</f>
        <v>0</v>
      </c>
    </row>
    <row r="658" spans="1:9">
      <c r="A658" s="603"/>
      <c r="B658" s="612" t="str">
        <f>IFERROR(VLOOKUP(A658,JADWAL,4,FALSE),"  ")</f>
        <v xml:space="preserve">  </v>
      </c>
      <c r="C658" s="613" t="str">
        <f>IFERROR(VLOOKUP(A658,JADWAL,2,FALSE),"  ")</f>
        <v xml:space="preserve">  </v>
      </c>
      <c r="D658" s="613" t="str">
        <f>IFERROR(VLOOKUP(A658,JADWAL,9,FALSE),"  ")</f>
        <v xml:space="preserve">  </v>
      </c>
      <c r="E658" s="613" t="str">
        <f>IFERROR(VLOOKUP(A658,JADWAL,10,FALSE),"  ")</f>
        <v xml:space="preserve">  </v>
      </c>
      <c r="F658" s="614" t="str">
        <f>IFERROR(VLOOKUP(A658,JADWAL,11,FALSE),"  ")</f>
        <v xml:space="preserve">  </v>
      </c>
      <c r="G658" s="615" t="str">
        <f t="shared" si="96"/>
        <v xml:space="preserve">  </v>
      </c>
      <c r="H658" s="616" t="str">
        <f t="shared" si="97"/>
        <v xml:space="preserve">  </v>
      </c>
      <c r="I658" s="612" t="str">
        <f>IFERROR(VLOOKUP(A658,JADWAL,8,FALSE),"  ")</f>
        <v xml:space="preserve">  </v>
      </c>
    </row>
    <row r="661" spans="1:9" ht="15.75">
      <c r="H661" s="617" t="s">
        <v>330</v>
      </c>
    </row>
    <row r="662" spans="1:9" ht="15.75">
      <c r="H662" s="617" t="s">
        <v>331</v>
      </c>
    </row>
    <row r="663" spans="1:9" ht="15.75">
      <c r="H663" s="617"/>
    </row>
    <row r="664" spans="1:9" ht="15.75">
      <c r="H664" s="617"/>
    </row>
    <row r="665" spans="1:9" ht="15.75">
      <c r="H665" s="617"/>
    </row>
    <row r="666" spans="1:9">
      <c r="H666" s="618" t="s">
        <v>332</v>
      </c>
    </row>
    <row r="669" spans="1:9" ht="15.75">
      <c r="H669" s="617"/>
    </row>
    <row r="673" spans="1:9" ht="15.75">
      <c r="H673" s="617"/>
    </row>
    <row r="674" spans="1:9" ht="15.75">
      <c r="H674" s="617"/>
    </row>
    <row r="675" spans="1:9" ht="15.75">
      <c r="H675" s="617"/>
    </row>
    <row r="676" spans="1:9" ht="15.75">
      <c r="H676" s="617"/>
    </row>
    <row r="677" spans="1:9" ht="15.75">
      <c r="H677" s="617"/>
    </row>
    <row r="678" spans="1:9" ht="15.75">
      <c r="H678" s="617"/>
    </row>
    <row r="679" spans="1:9" ht="15.75">
      <c r="H679" s="617"/>
    </row>
    <row r="680" spans="1:9" ht="16.5">
      <c r="A680" s="597">
        <v>30</v>
      </c>
      <c r="B680" s="598" t="str">
        <f>IFERROR(VLOOKUP(A680,NamaSK,2,FALSE),"  ")</f>
        <v>Dr. Hj. Mukni'ah, M.Pd.I.</v>
      </c>
      <c r="C680" s="594"/>
      <c r="D680" s="594"/>
      <c r="F680" s="599"/>
      <c r="G680" s="596"/>
    </row>
    <row r="681" spans="1:9">
      <c r="A681" s="600"/>
      <c r="B681" s="601" t="s">
        <v>324</v>
      </c>
      <c r="C681" s="602" t="s">
        <v>325</v>
      </c>
      <c r="D681" s="601" t="s">
        <v>326</v>
      </c>
      <c r="E681" s="601" t="s">
        <v>327</v>
      </c>
      <c r="F681" s="601" t="s">
        <v>328</v>
      </c>
      <c r="G681" s="784" t="s">
        <v>329</v>
      </c>
      <c r="H681" s="785"/>
      <c r="I681" s="786"/>
    </row>
    <row r="682" spans="1:9">
      <c r="A682" s="603">
        <v>103</v>
      </c>
      <c r="B682" s="604" t="str">
        <f>IFERROR(VLOOKUP(A682,JADWAL,4,FALSE),"  ")</f>
        <v>Pengembangan Kurikulum MI</v>
      </c>
      <c r="C682" s="388" t="str">
        <f>IFERROR(VLOOKUP(A682,JADWAL,2,FALSE),"  ")</f>
        <v>PGMI-1</v>
      </c>
      <c r="D682" s="388" t="str">
        <f>IFERROR(VLOOKUP(A682,JADWAL,9,FALSE),"  ")</f>
        <v>Jumat</v>
      </c>
      <c r="E682" s="733" t="str">
        <f>IFERROR(VLOOKUP(A682,JADWAL,10,FALSE),"  ")</f>
        <v>13.15-15.15</v>
      </c>
      <c r="F682" s="605" t="str">
        <f>IFERROR(VLOOKUP(A682,JADWAL,11,FALSE),"  ")</f>
        <v>RU12</v>
      </c>
      <c r="G682" s="606" t="str">
        <f t="shared" ref="G682:G685" si="98">IFERROR(VLOOKUP(A682,JADWAL,6,FALSE),"  ")</f>
        <v>Dr. Hj. Mukni'ah, M.Pd.I.</v>
      </c>
      <c r="H682" s="607" t="str">
        <f t="shared" ref="H682:H685" si="99">IFERROR(VLOOKUP(A682,JADWAL,7,FALSE),"  ")</f>
        <v>Dr. Hj. Erma Fatmawati, M.Pd.I</v>
      </c>
      <c r="I682" s="604">
        <f>IFERROR(VLOOKUP(A682,JADWAL,8,FALSE),"  ")</f>
        <v>0</v>
      </c>
    </row>
    <row r="683" spans="1:9" ht="15" customHeight="1">
      <c r="A683" s="603">
        <v>110</v>
      </c>
      <c r="B683" s="608" t="str">
        <f>IFERROR(VLOOKUP(A683,JADWAL,4,FALSE),"  ")</f>
        <v>Studi Mandiri</v>
      </c>
      <c r="C683" s="392" t="str">
        <f>IFERROR(VLOOKUP(A683,JADWAL,2,FALSE),"  ")</f>
        <v>PGMI-3</v>
      </c>
      <c r="D683" s="392" t="str">
        <f>IFERROR(VLOOKUP(A683,JADWAL,9,FALSE),"  ")</f>
        <v>Jumat</v>
      </c>
      <c r="E683" s="732" t="str">
        <f>IFERROR(VLOOKUP(A683,JADWAL,10,FALSE),"  ")</f>
        <v>18.00-20.00</v>
      </c>
      <c r="F683" s="609" t="str">
        <f>IFERROR(VLOOKUP(A683,JADWAL,11,FALSE),"  ")</f>
        <v>RU11</v>
      </c>
      <c r="G683" s="619" t="str">
        <f t="shared" si="98"/>
        <v>Dr. Hj. St. Mislikhah, M.Ag.</v>
      </c>
      <c r="H683" s="620" t="str">
        <f t="shared" si="99"/>
        <v>Dr. Hj. Mukni'ah, M.Pd.I.</v>
      </c>
      <c r="I683" s="608">
        <f>IFERROR(VLOOKUP(A683,JADWAL,8,FALSE),"  ")</f>
        <v>0</v>
      </c>
    </row>
    <row r="684" spans="1:9" ht="25.5">
      <c r="A684" s="603">
        <v>132</v>
      </c>
      <c r="B684" s="608" t="str">
        <f>IFERROR(VLOOKUP(A684,JADWAL,4,FALSE),"  ")</f>
        <v>Pendididikan Agama dalam perpekstif Al Quran dan Hadits</v>
      </c>
      <c r="C684" s="392" t="str">
        <f>IFERROR(VLOOKUP(A684,JADWAL,2,FALSE),"  ")</f>
        <v>PAI3-1</v>
      </c>
      <c r="D684" s="392" t="str">
        <f>IFERROR(VLOOKUP(A684,JADWAL,9,FALSE),"  ")</f>
        <v>Jumat</v>
      </c>
      <c r="E684" s="732" t="str">
        <f>IFERROR(VLOOKUP(A684,JADWAL,10,FALSE),"  ")</f>
        <v>13.15-15.15</v>
      </c>
      <c r="F684" s="609" t="str">
        <f>IFERROR(VLOOKUP(A684,JADWAL,11,FALSE),"  ")</f>
        <v>RU22</v>
      </c>
      <c r="G684" s="619" t="str">
        <f t="shared" si="98"/>
        <v>Prof. Dr. H. Ishom Yusqi, M.Ag.</v>
      </c>
      <c r="H684" s="611" t="str">
        <f t="shared" si="99"/>
        <v>Dr. H. Abdullah, S.Ag, M.HI</v>
      </c>
      <c r="I684" s="623" t="str">
        <f>IFERROR(VLOOKUP(A684,JADWAL,8,FALSE),"  ")</f>
        <v>Dr. Hj. Mukni'ah, M.Pd.I.</v>
      </c>
    </row>
    <row r="685" spans="1:9">
      <c r="A685" s="603"/>
      <c r="B685" s="612" t="str">
        <f>IFERROR(VLOOKUP(A685,JADWAL,4,FALSE),"  ")</f>
        <v xml:space="preserve">  </v>
      </c>
      <c r="C685" s="613" t="str">
        <f>IFERROR(VLOOKUP(A685,JADWAL,2,FALSE),"  ")</f>
        <v xml:space="preserve">  </v>
      </c>
      <c r="D685" s="613" t="str">
        <f>IFERROR(VLOOKUP(A685,JADWAL,9,FALSE),"  ")</f>
        <v xml:space="preserve">  </v>
      </c>
      <c r="E685" s="613" t="str">
        <f>IFERROR(VLOOKUP(A685,JADWAL,10,FALSE),"  ")</f>
        <v xml:space="preserve">  </v>
      </c>
      <c r="F685" s="614" t="str">
        <f>IFERROR(VLOOKUP(A685,JADWAL,11,FALSE),"  ")</f>
        <v xml:space="preserve">  </v>
      </c>
      <c r="G685" s="615" t="str">
        <f t="shared" si="98"/>
        <v xml:space="preserve">  </v>
      </c>
      <c r="H685" s="616" t="str">
        <f t="shared" si="99"/>
        <v xml:space="preserve">  </v>
      </c>
      <c r="I685" s="612" t="str">
        <f>IFERROR(VLOOKUP(A685,JADWAL,8,FALSE),"  ")</f>
        <v xml:space="preserve">  </v>
      </c>
    </row>
    <row r="688" spans="1:9" ht="15.75">
      <c r="H688" s="617" t="s">
        <v>330</v>
      </c>
    </row>
    <row r="689" spans="1:8" ht="15.75">
      <c r="H689" s="617" t="s">
        <v>331</v>
      </c>
    </row>
    <row r="690" spans="1:8" ht="15.75">
      <c r="H690" s="617"/>
    </row>
    <row r="691" spans="1:8" ht="15.75">
      <c r="H691" s="617"/>
    </row>
    <row r="692" spans="1:8" ht="15.75">
      <c r="H692" s="617"/>
    </row>
    <row r="693" spans="1:8">
      <c r="H693" s="618" t="s">
        <v>332</v>
      </c>
    </row>
    <row r="696" spans="1:8" ht="15.75">
      <c r="H696" s="617"/>
    </row>
    <row r="700" spans="1:8" ht="15.75">
      <c r="H700" s="617"/>
    </row>
    <row r="701" spans="1:8" ht="15.75">
      <c r="H701" s="617"/>
    </row>
    <row r="702" spans="1:8" ht="15.75">
      <c r="H702" s="617"/>
    </row>
    <row r="703" spans="1:8" ht="15.75">
      <c r="H703" s="617"/>
    </row>
    <row r="704" spans="1:8" ht="16.5">
      <c r="A704" s="597">
        <v>31</v>
      </c>
      <c r="B704" s="598" t="str">
        <f>IFERROR(VLOOKUP(A704,NamaSK,2,FALSE),"  ")</f>
        <v>Dr. H. Abd. Muhith, S.Ag, M.Pd.I.</v>
      </c>
      <c r="C704" s="594"/>
      <c r="D704" s="594"/>
      <c r="F704" s="599"/>
      <c r="G704" s="596"/>
    </row>
    <row r="705" spans="1:9">
      <c r="A705" s="600"/>
      <c r="B705" s="601" t="s">
        <v>324</v>
      </c>
      <c r="C705" s="602" t="s">
        <v>325</v>
      </c>
      <c r="D705" s="601" t="s">
        <v>326</v>
      </c>
      <c r="E705" s="601" t="s">
        <v>327</v>
      </c>
      <c r="F705" s="601" t="s">
        <v>328</v>
      </c>
      <c r="G705" s="784" t="s">
        <v>329</v>
      </c>
      <c r="H705" s="785"/>
      <c r="I705" s="786"/>
    </row>
    <row r="706" spans="1:9" ht="25.5">
      <c r="A706" s="603">
        <v>18</v>
      </c>
      <c r="B706" s="621" t="str">
        <f>IFERROR(VLOOKUP(A706,JADWAL,4,FALSE),"  ")</f>
        <v>MMT Pendidikan</v>
      </c>
      <c r="C706" s="389" t="str">
        <f>IFERROR(VLOOKUP(A706,JADWAL,2,FALSE),"  ")</f>
        <v>MPI-3B</v>
      </c>
      <c r="D706" s="389" t="str">
        <f>IFERROR(VLOOKUP(A706,JADWAL,9,FALSE),"  ")</f>
        <v>Jumat</v>
      </c>
      <c r="E706" s="735" t="str">
        <f>IFERROR(VLOOKUP(A706,JADWAL,10,FALSE),"  ")</f>
        <v>18.00-20.00</v>
      </c>
      <c r="F706" s="632" t="str">
        <f>IFERROR(VLOOKUP(A706,JADWAL,11,FALSE),"  ")</f>
        <v>R15</v>
      </c>
      <c r="G706" s="621" t="str">
        <f t="shared" ref="G706:G709" si="100">IFERROR(VLOOKUP(A706,JADWAL,6,FALSE),"  ")</f>
        <v>Prof. Dr. Hj. Titiek Rohanah Hidayati, M.Pd.</v>
      </c>
      <c r="H706" s="622" t="str">
        <f t="shared" ref="H706:H709" si="101">IFERROR(VLOOKUP(A706,JADWAL,7,FALSE),"  ")</f>
        <v>Dr. H. Abd. Muhith, S.Ag, M.Pd.I.</v>
      </c>
      <c r="I706" s="621">
        <f>IFERROR(VLOOKUP(A706,JADWAL,8,FALSE),"  ")</f>
        <v>0</v>
      </c>
    </row>
    <row r="707" spans="1:9" ht="25.5">
      <c r="A707" s="603">
        <v>21</v>
      </c>
      <c r="B707" s="619" t="str">
        <f>IFERROR(VLOOKUP(A707,JADWAL,4,FALSE),"  ")</f>
        <v>MMT Pendidikan</v>
      </c>
      <c r="C707" s="393" t="str">
        <f>IFERROR(VLOOKUP(A707,JADWAL,2,FALSE),"  ")</f>
        <v>MPI-3C</v>
      </c>
      <c r="D707" s="393" t="str">
        <f>IFERROR(VLOOKUP(A707,JADWAL,9,FALSE),"  ")</f>
        <v>Jumat</v>
      </c>
      <c r="E707" s="736" t="str">
        <f>IFERROR(VLOOKUP(A707,JADWAL,10,FALSE),"  ")</f>
        <v>13.15-15.15</v>
      </c>
      <c r="F707" s="633" t="str">
        <f>IFERROR(VLOOKUP(A707,JADWAL,11,FALSE),"  ")</f>
        <v>R16</v>
      </c>
      <c r="G707" s="619" t="str">
        <f t="shared" si="100"/>
        <v>Prof. Dr. Hj. Titiek Rohanah Hidayati, M.Pd.</v>
      </c>
      <c r="H707" s="620" t="str">
        <f t="shared" si="101"/>
        <v>Dr. H. Abd. Muhith, S.Ag, M.Pd.I.</v>
      </c>
      <c r="I707" s="619">
        <f>IFERROR(VLOOKUP(A707,JADWAL,8,FALSE),"  ")</f>
        <v>0</v>
      </c>
    </row>
    <row r="708" spans="1:9" ht="25.5">
      <c r="A708" s="603">
        <v>105</v>
      </c>
      <c r="B708" s="619" t="str">
        <f>IFERROR(VLOOKUP(A708,JADWAL,4,FALSE),"  ")</f>
        <v xml:space="preserve">Analisis dan Desain Pembelajaran MI </v>
      </c>
      <c r="C708" s="393" t="str">
        <f>IFERROR(VLOOKUP(A708,JADWAL,2,FALSE),"  ")</f>
        <v>PGMI-1</v>
      </c>
      <c r="D708" s="393" t="str">
        <f>IFERROR(VLOOKUP(A708,JADWAL,9,FALSE),"  ")</f>
        <v>Jumat</v>
      </c>
      <c r="E708" s="736" t="str">
        <f>IFERROR(VLOOKUP(A708,JADWAL,10,FALSE),"  ")</f>
        <v>18.00-20.00</v>
      </c>
      <c r="F708" s="633" t="str">
        <f>IFERROR(VLOOKUP(A708,JADWAL,11,FALSE),"  ")</f>
        <v>RU12</v>
      </c>
      <c r="G708" s="619" t="str">
        <f t="shared" si="100"/>
        <v>Dr. H. Mustajab, S.Ag, M.Pd.I.</v>
      </c>
      <c r="H708" s="620" t="str">
        <f t="shared" si="101"/>
        <v>Dr. H. Abd. Muhith, S.Ag, M.Pd.I.</v>
      </c>
      <c r="I708" s="619">
        <f>IFERROR(VLOOKUP(A708,JADWAL,8,FALSE),"  ")</f>
        <v>0</v>
      </c>
    </row>
    <row r="709" spans="1:9" ht="25.5">
      <c r="A709" s="603">
        <v>109</v>
      </c>
      <c r="B709" s="615" t="str">
        <f>IFERROR(VLOOKUP(A709,JADWAL,4,FALSE),"  ")</f>
        <v>Evaluasi Pembelajaran MI</v>
      </c>
      <c r="C709" s="634" t="str">
        <f>IFERROR(VLOOKUP(A709,JADWAL,2,FALSE),"  ")</f>
        <v>PGMI-3</v>
      </c>
      <c r="D709" s="634" t="str">
        <f>IFERROR(VLOOKUP(A709,JADWAL,9,FALSE),"  ")</f>
        <v>Jumat</v>
      </c>
      <c r="E709" s="737" t="str">
        <f>IFERROR(VLOOKUP(A709,JADWAL,10,FALSE),"  ")</f>
        <v>15.30-17.30</v>
      </c>
      <c r="F709" s="635" t="str">
        <f>IFERROR(VLOOKUP(A709,JADWAL,11,FALSE),"  ")</f>
        <v>RU11</v>
      </c>
      <c r="G709" s="615" t="str">
        <f t="shared" si="100"/>
        <v>Dr. Hj. St. Mislikhah, M.Ag.</v>
      </c>
      <c r="H709" s="630" t="str">
        <f t="shared" si="101"/>
        <v>Dr. H. Abd. Muhith, S.Ag, M.Pd.I.</v>
      </c>
      <c r="I709" s="615">
        <f>IFERROR(VLOOKUP(A709,JADWAL,8,FALSE),"  ")</f>
        <v>0</v>
      </c>
    </row>
    <row r="712" spans="1:9" ht="15.75">
      <c r="H712" s="617" t="s">
        <v>330</v>
      </c>
    </row>
    <row r="713" spans="1:9" ht="15.75">
      <c r="H713" s="617" t="s">
        <v>331</v>
      </c>
    </row>
    <row r="714" spans="1:9" ht="15.75">
      <c r="H714" s="617"/>
    </row>
    <row r="715" spans="1:9" ht="15.75">
      <c r="H715" s="617"/>
    </row>
    <row r="716" spans="1:9" ht="15.75">
      <c r="H716" s="617"/>
    </row>
    <row r="717" spans="1:9">
      <c r="H717" s="618" t="s">
        <v>332</v>
      </c>
    </row>
    <row r="720" spans="1:9" ht="15.75">
      <c r="H720" s="617"/>
    </row>
    <row r="724" spans="1:9" ht="15.75">
      <c r="H724" s="617"/>
    </row>
    <row r="725" spans="1:9" ht="15.75">
      <c r="H725" s="617"/>
    </row>
    <row r="726" spans="1:9" ht="16.5">
      <c r="A726" s="597">
        <v>32</v>
      </c>
      <c r="B726" s="598" t="str">
        <f>IFERROR(VLOOKUP(A726,NamaSK,2,FALSE),"  ")</f>
        <v>Dr. Mu'alimin, S.Ag.,M.Pd.I.</v>
      </c>
      <c r="C726" s="594"/>
      <c r="D726" s="594"/>
      <c r="F726" s="599"/>
      <c r="G726" s="596"/>
    </row>
    <row r="727" spans="1:9">
      <c r="A727" s="600"/>
      <c r="B727" s="601" t="s">
        <v>324</v>
      </c>
      <c r="C727" s="602" t="s">
        <v>325</v>
      </c>
      <c r="D727" s="601" t="s">
        <v>326</v>
      </c>
      <c r="E727" s="601" t="s">
        <v>327</v>
      </c>
      <c r="F727" s="601" t="s">
        <v>328</v>
      </c>
      <c r="G727" s="784" t="s">
        <v>329</v>
      </c>
      <c r="H727" s="785"/>
      <c r="I727" s="786"/>
    </row>
    <row r="728" spans="1:9">
      <c r="A728" s="603">
        <v>29</v>
      </c>
      <c r="B728" s="621" t="str">
        <f>IFERROR(VLOOKUP(A728,JADWAL,4,FALSE),"  ")</f>
        <v>Psikologi Pendidikan</v>
      </c>
      <c r="C728" s="389" t="str">
        <f>IFERROR(VLOOKUP(A728,JADWAL,2,FALSE),"  ")</f>
        <v>PAI-1BM</v>
      </c>
      <c r="D728" s="389" t="str">
        <f>IFERROR(VLOOKUP(A728,JADWAL,9,FALSE),"  ")</f>
        <v>Rabu</v>
      </c>
      <c r="E728" s="735" t="str">
        <f>IFERROR(VLOOKUP(A728,JADWAL,10,FALSE),"  ")</f>
        <v>15.15-17.15</v>
      </c>
      <c r="F728" s="632" t="str">
        <f>IFERROR(VLOOKUP(A728,JADWAL,11,FALSE),"  ")</f>
        <v xml:space="preserve">  </v>
      </c>
      <c r="G728" s="621" t="str">
        <f t="shared" ref="G728:G731" si="102">IFERROR(VLOOKUP(A728,JADWAL,6,FALSE),"  ")</f>
        <v>Dr. H. Saihan, S.Ag., M.Pd.I.</v>
      </c>
      <c r="H728" s="622" t="str">
        <f t="shared" ref="H728:H731" si="103">IFERROR(VLOOKUP(A728,JADWAL,7,FALSE),"  ")</f>
        <v>Dr. Mu'alimin, S.Ag.,M.Pd.I.</v>
      </c>
      <c r="I728" s="621">
        <f>IFERROR(VLOOKUP(A728,JADWAL,8,FALSE),"  ")</f>
        <v>0</v>
      </c>
    </row>
    <row r="729" spans="1:9">
      <c r="A729" s="603">
        <v>33</v>
      </c>
      <c r="B729" s="619" t="str">
        <f>IFERROR(VLOOKUP(A729,JADWAL,4,FALSE),"  ")</f>
        <v>Psikologi Pendidikan</v>
      </c>
      <c r="C729" s="393" t="str">
        <f>IFERROR(VLOOKUP(A729,JADWAL,2,FALSE),"  ")</f>
        <v>PAI-1A</v>
      </c>
      <c r="D729" s="393" t="str">
        <f>IFERROR(VLOOKUP(A729,JADWAL,9,FALSE),"  ")</f>
        <v>Rabu</v>
      </c>
      <c r="E729" s="736" t="str">
        <f>IFERROR(VLOOKUP(A729,JADWAL,10,FALSE),"  ")</f>
        <v>12.45-14.45</v>
      </c>
      <c r="F729" s="633" t="str">
        <f>IFERROR(VLOOKUP(A729,JADWAL,11,FALSE),"  ")</f>
        <v>R16</v>
      </c>
      <c r="G729" s="619" t="str">
        <f t="shared" si="102"/>
        <v>Dr. H. Saihan, S.Ag., M.Pd.I.</v>
      </c>
      <c r="H729" s="620" t="str">
        <f t="shared" si="103"/>
        <v>Dr. Mu'alimin, S.Ag.,M.Pd.I.</v>
      </c>
      <c r="I729" s="619">
        <f>IFERROR(VLOOKUP(A729,JADWAL,8,FALSE),"  ")</f>
        <v>0</v>
      </c>
    </row>
    <row r="730" spans="1:9" ht="25.5">
      <c r="A730" s="603">
        <v>112</v>
      </c>
      <c r="B730" s="619" t="str">
        <f>IFERROR(VLOOKUP(A730,JADWAL,4,FALSE),"  ")</f>
        <v>Analisis Perkembangan Psikologi Anak</v>
      </c>
      <c r="C730" s="393" t="str">
        <f>IFERROR(VLOOKUP(A730,JADWAL,2,FALSE),"  ")</f>
        <v>PGMI-3</v>
      </c>
      <c r="D730" s="393" t="str">
        <f>IFERROR(VLOOKUP(A730,JADWAL,9,FALSE),"  ")</f>
        <v>Sabtu</v>
      </c>
      <c r="E730" s="736" t="str">
        <f>IFERROR(VLOOKUP(A730,JADWAL,10,FALSE),"  ")</f>
        <v>09.30-11.30</v>
      </c>
      <c r="F730" s="633" t="str">
        <f>IFERROR(VLOOKUP(A730,JADWAL,11,FALSE),"  ")</f>
        <v>RU11</v>
      </c>
      <c r="G730" s="623" t="str">
        <f t="shared" si="102"/>
        <v>Dr. Mu'alimin, S.Ag.,M.Pd.I.</v>
      </c>
      <c r="H730" s="636" t="str">
        <f t="shared" si="103"/>
        <v>Dr. Esa Nurwahyuni, M.Pd.</v>
      </c>
      <c r="I730" s="619">
        <f>IFERROR(VLOOKUP(A730,JADWAL,8,FALSE),"  ")</f>
        <v>0</v>
      </c>
    </row>
    <row r="731" spans="1:9">
      <c r="A731" s="603"/>
      <c r="B731" s="615" t="str">
        <f>IFERROR(VLOOKUP(A731,JADWAL,4,FALSE),"  ")</f>
        <v xml:space="preserve">  </v>
      </c>
      <c r="C731" s="634" t="str">
        <f>IFERROR(VLOOKUP(A731,JADWAL,2,FALSE),"  ")</f>
        <v xml:space="preserve">  </v>
      </c>
      <c r="D731" s="634" t="str">
        <f>IFERROR(VLOOKUP(A731,JADWAL,9,FALSE),"  ")</f>
        <v xml:space="preserve">  </v>
      </c>
      <c r="E731" s="634" t="str">
        <f>IFERROR(VLOOKUP(A731,JADWAL,10,FALSE),"  ")</f>
        <v xml:space="preserve">  </v>
      </c>
      <c r="F731" s="635" t="str">
        <f>IFERROR(VLOOKUP(A731,JADWAL,11,FALSE),"  ")</f>
        <v xml:space="preserve">  </v>
      </c>
      <c r="G731" s="615" t="str">
        <f t="shared" si="102"/>
        <v xml:space="preserve">  </v>
      </c>
      <c r="H731" s="637" t="str">
        <f t="shared" si="103"/>
        <v xml:space="preserve">  </v>
      </c>
      <c r="I731" s="615" t="str">
        <f>IFERROR(VLOOKUP(A731,JADWAL,8,FALSE),"  ")</f>
        <v xml:space="preserve">  </v>
      </c>
    </row>
    <row r="734" spans="1:9" ht="15.75">
      <c r="H734" s="617" t="s">
        <v>330</v>
      </c>
    </row>
    <row r="735" spans="1:9" ht="15.75">
      <c r="H735" s="617" t="s">
        <v>331</v>
      </c>
    </row>
    <row r="736" spans="1:9" ht="15.75">
      <c r="H736" s="617"/>
    </row>
    <row r="737" spans="1:9" ht="15.75">
      <c r="H737" s="617"/>
    </row>
    <row r="738" spans="1:9" ht="15.75">
      <c r="H738" s="617"/>
    </row>
    <row r="739" spans="1:9">
      <c r="H739" s="618" t="s">
        <v>332</v>
      </c>
    </row>
    <row r="742" spans="1:9" ht="15.75">
      <c r="H742" s="617"/>
    </row>
    <row r="746" spans="1:9" ht="15.75">
      <c r="H746" s="617"/>
    </row>
    <row r="747" spans="1:9" ht="15.75">
      <c r="H747" s="617"/>
    </row>
    <row r="748" spans="1:9" ht="15.75">
      <c r="H748" s="617"/>
    </row>
    <row r="749" spans="1:9" ht="15.75">
      <c r="H749" s="617"/>
    </row>
    <row r="750" spans="1:9" ht="16.5">
      <c r="A750" s="597">
        <v>33</v>
      </c>
      <c r="B750" s="598" t="str">
        <f>IFERROR(VLOOKUP(A750,NamaSK,2,FALSE),"  ")</f>
        <v>Dr. Hj. St. Mislikhah, M.Ag.</v>
      </c>
      <c r="C750" s="594"/>
      <c r="D750" s="594"/>
      <c r="F750" s="599"/>
      <c r="G750" s="596"/>
    </row>
    <row r="751" spans="1:9">
      <c r="A751" s="600"/>
      <c r="B751" s="601" t="s">
        <v>324</v>
      </c>
      <c r="C751" s="602" t="s">
        <v>325</v>
      </c>
      <c r="D751" s="601" t="s">
        <v>326</v>
      </c>
      <c r="E751" s="601" t="s">
        <v>327</v>
      </c>
      <c r="F751" s="601" t="s">
        <v>328</v>
      </c>
      <c r="G751" s="784" t="s">
        <v>329</v>
      </c>
      <c r="H751" s="785"/>
      <c r="I751" s="786"/>
    </row>
    <row r="752" spans="1:9">
      <c r="A752" s="603">
        <v>48</v>
      </c>
      <c r="B752" s="621" t="str">
        <f>IFERROR(VLOOKUP(A752,JADWAL,4,FALSE),"  ")</f>
        <v>Evaluasi Pembelajaran PAI</v>
      </c>
      <c r="C752" s="389" t="str">
        <f>IFERROR(VLOOKUP(A752,JADWAL,2,FALSE),"  ")</f>
        <v>PAI-3A</v>
      </c>
      <c r="D752" s="389" t="str">
        <f>IFERROR(VLOOKUP(A752,JADWAL,9,FALSE),"  ")</f>
        <v>Rabu</v>
      </c>
      <c r="E752" s="735" t="str">
        <f>IFERROR(VLOOKUP(A752,JADWAL,10,FALSE),"  ")</f>
        <v>12.45-14.45</v>
      </c>
      <c r="F752" s="632" t="str">
        <f>IFERROR(VLOOKUP(A752,JADWAL,11,FALSE),"  ")</f>
        <v>R13</v>
      </c>
      <c r="G752" s="621" t="str">
        <f t="shared" ref="G752:G756" si="104">IFERROR(VLOOKUP(A752,JADWAL,6,FALSE),"  ")</f>
        <v>Dr. Sofyan Hadi, M.Pd.</v>
      </c>
      <c r="H752" s="622" t="str">
        <f t="shared" ref="H752:H756" si="105">IFERROR(VLOOKUP(A752,JADWAL,7,FALSE),"  ")</f>
        <v>Dr. Hj. St. Mislikhah, M.Ag.</v>
      </c>
      <c r="I752" s="621">
        <f>IFERROR(VLOOKUP(A752,JADWAL,8,FALSE),"  ")</f>
        <v>0</v>
      </c>
    </row>
    <row r="753" spans="1:9">
      <c r="A753" s="603">
        <v>50</v>
      </c>
      <c r="B753" s="619" t="str">
        <f>IFERROR(VLOOKUP(A753,JADWAL,4,FALSE),"  ")</f>
        <v>Evaluasi Pembelajaran PAI</v>
      </c>
      <c r="C753" s="393" t="str">
        <f>IFERROR(VLOOKUP(A753,JADWAL,2,FALSE),"  ")</f>
        <v>PAI-3B</v>
      </c>
      <c r="D753" s="393" t="str">
        <f>IFERROR(VLOOKUP(A753,JADWAL,9,FALSE),"  ")</f>
        <v>Jumat</v>
      </c>
      <c r="E753" s="736" t="str">
        <f>IFERROR(VLOOKUP(A753,JADWAL,10,FALSE),"  ")</f>
        <v>15.30-17.30</v>
      </c>
      <c r="F753" s="633" t="str">
        <f>IFERROR(VLOOKUP(A753,JADWAL,11,FALSE),"  ")</f>
        <v>R25</v>
      </c>
      <c r="G753" s="619" t="str">
        <f t="shared" ref="G753" si="106">IFERROR(VLOOKUP(A753,JADWAL,6,FALSE),"  ")</f>
        <v>Dr. H. Moh. Sahlan, M.Ag.</v>
      </c>
      <c r="H753" s="620" t="str">
        <f t="shared" ref="H753" si="107">IFERROR(VLOOKUP(A753,JADWAL,7,FALSE),"  ")</f>
        <v>Dr. Hj. St. Mislikhah, M.Ag.</v>
      </c>
      <c r="I753" s="619">
        <f>IFERROR(VLOOKUP(A753,JADWAL,8,FALSE),"  ")</f>
        <v>0</v>
      </c>
    </row>
    <row r="754" spans="1:9">
      <c r="A754" s="603">
        <v>52</v>
      </c>
      <c r="B754" s="619" t="str">
        <f>IFERROR(VLOOKUP(A754,JADWAL,4,FALSE),"  ")</f>
        <v>Evaluasi Pembelajaran PAI</v>
      </c>
      <c r="C754" s="393" t="str">
        <f>IFERROR(VLOOKUP(A754,JADWAL,2,FALSE),"  ")</f>
        <v>PAI-3C</v>
      </c>
      <c r="D754" s="393" t="str">
        <f>IFERROR(VLOOKUP(A754,JADWAL,9,FALSE),"  ")</f>
        <v>Jumat</v>
      </c>
      <c r="E754" s="736" t="str">
        <f>IFERROR(VLOOKUP(A754,JADWAL,10,FALSE),"  ")</f>
        <v>13.15-15.15</v>
      </c>
      <c r="F754" s="633" t="str">
        <f>IFERROR(VLOOKUP(A754,JADWAL,11,FALSE),"  ")</f>
        <v>R26</v>
      </c>
      <c r="G754" s="619" t="str">
        <f t="shared" si="104"/>
        <v>Dr. H. Moh. Sahlan, M.Ag.</v>
      </c>
      <c r="H754" s="620" t="str">
        <f t="shared" si="105"/>
        <v>Dr. Hj. St. Mislikhah, M.Ag.</v>
      </c>
      <c r="I754" s="619">
        <f>IFERROR(VLOOKUP(A754,JADWAL,8,FALSE),"  ")</f>
        <v>0</v>
      </c>
    </row>
    <row r="755" spans="1:9" ht="25.5">
      <c r="A755" s="603">
        <v>109</v>
      </c>
      <c r="B755" s="619" t="str">
        <f>IFERROR(VLOOKUP(A755,JADWAL,4,FALSE),"  ")</f>
        <v>Evaluasi Pembelajaran MI</v>
      </c>
      <c r="C755" s="393" t="str">
        <f>IFERROR(VLOOKUP(A755,JADWAL,2,FALSE),"  ")</f>
        <v>PGMI-3</v>
      </c>
      <c r="D755" s="393" t="str">
        <f>IFERROR(VLOOKUP(A755,JADWAL,9,FALSE),"  ")</f>
        <v>Jumat</v>
      </c>
      <c r="E755" s="736" t="str">
        <f>IFERROR(VLOOKUP(A755,JADWAL,10,FALSE),"  ")</f>
        <v>15.30-17.30</v>
      </c>
      <c r="F755" s="633" t="str">
        <f>IFERROR(VLOOKUP(A755,JADWAL,11,FALSE),"  ")</f>
        <v>RU11</v>
      </c>
      <c r="G755" s="623" t="str">
        <f t="shared" si="104"/>
        <v>Dr. Hj. St. Mislikhah, M.Ag.</v>
      </c>
      <c r="H755" s="636" t="str">
        <f t="shared" si="105"/>
        <v>Dr. H. Abd. Muhith, S.Ag, M.Pd.I.</v>
      </c>
      <c r="I755" s="619">
        <f>IFERROR(VLOOKUP(A755,JADWAL,8,FALSE),"  ")</f>
        <v>0</v>
      </c>
    </row>
    <row r="756" spans="1:9">
      <c r="A756" s="603">
        <v>110</v>
      </c>
      <c r="B756" s="615" t="str">
        <f>IFERROR(VLOOKUP(A756,JADWAL,4,FALSE),"  ")</f>
        <v>Studi Mandiri</v>
      </c>
      <c r="C756" s="634" t="str">
        <f>IFERROR(VLOOKUP(A756,JADWAL,2,FALSE),"  ")</f>
        <v>PGMI-3</v>
      </c>
      <c r="D756" s="634" t="str">
        <f>IFERROR(VLOOKUP(A756,JADWAL,9,FALSE),"  ")</f>
        <v>Jumat</v>
      </c>
      <c r="E756" s="737" t="str">
        <f>IFERROR(VLOOKUP(A756,JADWAL,10,FALSE),"  ")</f>
        <v>18.00-20.00</v>
      </c>
      <c r="F756" s="635" t="str">
        <f>IFERROR(VLOOKUP(A756,JADWAL,11,FALSE),"  ")</f>
        <v>RU11</v>
      </c>
      <c r="G756" s="628" t="str">
        <f t="shared" si="104"/>
        <v>Dr. Hj. St. Mislikhah, M.Ag.</v>
      </c>
      <c r="H756" s="637" t="str">
        <f t="shared" si="105"/>
        <v>Dr. Hj. Mukni'ah, M.Pd.I.</v>
      </c>
      <c r="I756" s="615">
        <f>IFERROR(VLOOKUP(A756,JADWAL,8,FALSE),"  ")</f>
        <v>0</v>
      </c>
    </row>
    <row r="760" spans="1:9" ht="15.75">
      <c r="H760" s="617" t="s">
        <v>330</v>
      </c>
    </row>
    <row r="761" spans="1:9" ht="15.75">
      <c r="H761" s="617" t="s">
        <v>331</v>
      </c>
    </row>
    <row r="762" spans="1:9" ht="15.75">
      <c r="H762" s="617"/>
    </row>
    <row r="763" spans="1:9" ht="15.75">
      <c r="H763" s="617"/>
    </row>
    <row r="764" spans="1:9" ht="15.75">
      <c r="H764" s="617"/>
    </row>
    <row r="765" spans="1:9">
      <c r="H765" s="618" t="s">
        <v>332</v>
      </c>
    </row>
    <row r="767" spans="1:9" ht="15.75">
      <c r="H767" s="617"/>
    </row>
    <row r="771" spans="1:9" ht="15.75">
      <c r="H771" s="617"/>
    </row>
    <row r="772" spans="1:9" ht="15.75">
      <c r="H772" s="617"/>
    </row>
    <row r="773" spans="1:9" ht="15.75">
      <c r="H773" s="617"/>
    </row>
    <row r="774" spans="1:9" ht="16.5">
      <c r="A774" s="597">
        <v>34</v>
      </c>
      <c r="B774" s="598" t="str">
        <f>IFERROR(VLOOKUP(A774,NamaSK,2,FALSE),"  ")</f>
        <v>Dr. Khotibul Umam, MA.</v>
      </c>
      <c r="C774" s="594"/>
      <c r="D774" s="594"/>
      <c r="F774" s="599"/>
      <c r="G774" s="596"/>
    </row>
    <row r="775" spans="1:9">
      <c r="A775" s="600"/>
      <c r="B775" s="601" t="s">
        <v>324</v>
      </c>
      <c r="C775" s="602" t="s">
        <v>325</v>
      </c>
      <c r="D775" s="601" t="s">
        <v>326</v>
      </c>
      <c r="E775" s="601" t="s">
        <v>327</v>
      </c>
      <c r="F775" s="601" t="s">
        <v>328</v>
      </c>
      <c r="G775" s="784" t="s">
        <v>329</v>
      </c>
      <c r="H775" s="785"/>
      <c r="I775" s="786"/>
    </row>
    <row r="776" spans="1:9" ht="25.5">
      <c r="A776" s="603">
        <f>'REKAP (2)'!I134</f>
        <v>5</v>
      </c>
      <c r="B776" s="604" t="str">
        <f>IFERROR(VLOOKUP(A776,JADWAL,4,FALSE),"  ")</f>
        <v>Sistem Informasi Manajemen Pendidikan</v>
      </c>
      <c r="C776" s="388" t="str">
        <f>IFERROR(VLOOKUP(A776,JADWAL,2,FALSE),"  ")</f>
        <v>MPI-1A</v>
      </c>
      <c r="D776" s="388" t="str">
        <f>IFERROR(VLOOKUP(A776,JADWAL,9,FALSE),"  ")</f>
        <v>Kamis</v>
      </c>
      <c r="E776" s="733" t="str">
        <f>IFERROR(VLOOKUP(A776,JADWAL,10,FALSE),"  ")</f>
        <v>12.45-14.45</v>
      </c>
      <c r="F776" s="605" t="str">
        <f>IFERROR(VLOOKUP(A776,JADWAL,11,FALSE),"  ")</f>
        <v>RU11</v>
      </c>
      <c r="G776" s="606" t="str">
        <f t="shared" ref="G776:G779" si="108">IFERROR(VLOOKUP(A776,JADWAL,6,FALSE),"  ")</f>
        <v>Dr. Khotibul Umam, MA.</v>
      </c>
      <c r="H776" s="607" t="str">
        <f t="shared" ref="H776:H779" si="109">IFERROR(VLOOKUP(A776,JADWAL,7,FALSE),"  ")</f>
        <v>Dr. Zainal Abidin, S.Pd.I, M.S.I.</v>
      </c>
      <c r="I776" s="604">
        <f>IFERROR(VLOOKUP(A776,JADWAL,8,FALSE),"  ")</f>
        <v>0</v>
      </c>
    </row>
    <row r="777" spans="1:9" ht="25.5">
      <c r="A777" s="603">
        <f>'REKAP (2)'!I135</f>
        <v>10</v>
      </c>
      <c r="B777" s="608" t="str">
        <f>IFERROR(VLOOKUP(A777,JADWAL,4,FALSE),"  ")</f>
        <v>Sisten Informasi Pendidikan Islam</v>
      </c>
      <c r="C777" s="392" t="str">
        <f>IFERROR(VLOOKUP(A777,JADWAL,2,FALSE),"  ")</f>
        <v>MPI-1B</v>
      </c>
      <c r="D777" s="392" t="str">
        <f>IFERROR(VLOOKUP(A777,JADWAL,9,FALSE),"  ")</f>
        <v>Sabtu</v>
      </c>
      <c r="E777" s="392" t="str">
        <f>IFERROR(VLOOKUP(A777,JADWAL,10,FALSE),"  ")</f>
        <v>09.30-11.30</v>
      </c>
      <c r="F777" s="609" t="str">
        <f>IFERROR(VLOOKUP(A777,JADWAL,11,FALSE),"  ")</f>
        <v>RU24</v>
      </c>
      <c r="G777" s="623" t="str">
        <f t="shared" si="108"/>
        <v>Dr. Khotibul Umam, MA.</v>
      </c>
      <c r="H777" s="611" t="str">
        <f t="shared" si="109"/>
        <v>Dr. Zainal Abidin, S.Pd.I, M.S.I.</v>
      </c>
      <c r="I777" s="608">
        <f>IFERROR(VLOOKUP(A777,JADWAL,8,FALSE),"  ")</f>
        <v>0</v>
      </c>
    </row>
    <row r="778" spans="1:9">
      <c r="A778" s="603">
        <f>'REKAP (2)'!I136</f>
        <v>11</v>
      </c>
      <c r="B778" s="608" t="str">
        <f>IFERROR(VLOOKUP(A778,JADWAL,4,FALSE),"  ")</f>
        <v>MMT Pendidikan</v>
      </c>
      <c r="C778" s="392" t="str">
        <f>IFERROR(VLOOKUP(A778,JADWAL,2,FALSE),"  ")</f>
        <v>MPI-3A</v>
      </c>
      <c r="D778" s="392" t="str">
        <f>IFERROR(VLOOKUP(A778,JADWAL,9,FALSE),"  ")</f>
        <v>Selasa</v>
      </c>
      <c r="E778" s="732" t="str">
        <f>IFERROR(VLOOKUP(A778,JADWAL,10,FALSE),"  ")</f>
        <v>12.45-14.45</v>
      </c>
      <c r="F778" s="609" t="str">
        <f>IFERROR(VLOOKUP(A778,JADWAL,11,FALSE),"  ")</f>
        <v>R14</v>
      </c>
      <c r="G778" s="619" t="str">
        <f t="shared" si="108"/>
        <v>Dr. H. Abd. Muis, M.M.</v>
      </c>
      <c r="H778" s="620" t="str">
        <f t="shared" si="109"/>
        <v>Dr. Khotibul Umam, MA.</v>
      </c>
      <c r="I778" s="608">
        <f>IFERROR(VLOOKUP(A778,JADWAL,8,FALSE),"  ")</f>
        <v>0</v>
      </c>
    </row>
    <row r="779" spans="1:9">
      <c r="A779" s="603">
        <f>'REKAP (2)'!I137</f>
        <v>108</v>
      </c>
      <c r="B779" s="612" t="str">
        <f>IFERROR(VLOOKUP(A779,JADWAL,4,FALSE),"  ")</f>
        <v>Manajemen Kelas</v>
      </c>
      <c r="C779" s="613" t="str">
        <f>IFERROR(VLOOKUP(A779,JADWAL,2,FALSE),"  ")</f>
        <v>PGMI-3</v>
      </c>
      <c r="D779" s="613" t="str">
        <f>IFERROR(VLOOKUP(A779,JADWAL,9,FALSE),"  ")</f>
        <v>Jumat</v>
      </c>
      <c r="E779" s="734" t="str">
        <f>IFERROR(VLOOKUP(A779,JADWAL,10,FALSE),"  ")</f>
        <v>13.15-15.15</v>
      </c>
      <c r="F779" s="614" t="str">
        <f>IFERROR(VLOOKUP(A779,JADWAL,11,FALSE),"  ")</f>
        <v>RU11</v>
      </c>
      <c r="G779" s="615" t="str">
        <f t="shared" si="108"/>
        <v>Dr. H. Abd. Muis, M.M.</v>
      </c>
      <c r="H779" s="630" t="str">
        <f t="shared" si="109"/>
        <v>Dr. Khotibul Umam, MA.</v>
      </c>
      <c r="I779" s="612">
        <f>IFERROR(VLOOKUP(A779,JADWAL,8,FALSE),"  ")</f>
        <v>0</v>
      </c>
    </row>
    <row r="782" spans="1:9" ht="15.75">
      <c r="H782" s="617" t="s">
        <v>330</v>
      </c>
    </row>
    <row r="783" spans="1:9" ht="15.75">
      <c r="H783" s="617" t="s">
        <v>331</v>
      </c>
    </row>
    <row r="784" spans="1:9" ht="15.75">
      <c r="H784" s="617"/>
    </row>
    <row r="785" spans="1:9" ht="15.75">
      <c r="H785" s="617"/>
    </row>
    <row r="786" spans="1:9" ht="15.75">
      <c r="H786" s="617"/>
    </row>
    <row r="787" spans="1:9">
      <c r="H787" s="618" t="s">
        <v>332</v>
      </c>
    </row>
    <row r="790" spans="1:9" ht="15.75">
      <c r="H790" s="617"/>
    </row>
    <row r="794" spans="1:9" ht="15.75">
      <c r="H794" s="617"/>
    </row>
    <row r="795" spans="1:9" ht="15.75">
      <c r="H795" s="617"/>
    </row>
    <row r="796" spans="1:9" ht="15.75">
      <c r="H796" s="617"/>
    </row>
    <row r="797" spans="1:9" ht="15.75">
      <c r="H797" s="617"/>
    </row>
    <row r="798" spans="1:9" ht="16.5">
      <c r="A798" s="597">
        <v>35</v>
      </c>
      <c r="B798" s="598" t="str">
        <f>IFERROR(VLOOKUP(A798,NamaSK,2,FALSE),"  ")</f>
        <v>Dr. H. Faisol Nasar Bin Madi, MA.</v>
      </c>
      <c r="C798" s="594"/>
      <c r="D798" s="594"/>
      <c r="F798" s="599"/>
      <c r="G798" s="596"/>
    </row>
    <row r="799" spans="1:9">
      <c r="A799" s="600"/>
      <c r="B799" s="601" t="s">
        <v>324</v>
      </c>
      <c r="C799" s="602" t="s">
        <v>325</v>
      </c>
      <c r="D799" s="601" t="s">
        <v>326</v>
      </c>
      <c r="E799" s="601" t="s">
        <v>327</v>
      </c>
      <c r="F799" s="601" t="s">
        <v>328</v>
      </c>
      <c r="G799" s="784" t="s">
        <v>329</v>
      </c>
      <c r="H799" s="785"/>
      <c r="I799" s="786"/>
    </row>
    <row r="800" spans="1:9" ht="25.5">
      <c r="A800" s="603">
        <f>'REKAP (2)'!I138</f>
        <v>9</v>
      </c>
      <c r="B800" s="604" t="str">
        <f>IFERROR(VLOOKUP(A800,JADWAL,4,FALSE),"  ")</f>
        <v>Studi Al Qur'an dan Hadist</v>
      </c>
      <c r="C800" s="388" t="str">
        <f>IFERROR(VLOOKUP(A800,JADWAL,2,FALSE),"  ")</f>
        <v>MPI-1B</v>
      </c>
      <c r="D800" s="388" t="str">
        <f>IFERROR(VLOOKUP(A800,JADWAL,9,FALSE),"  ")</f>
        <v>Sabtu</v>
      </c>
      <c r="E800" s="733" t="str">
        <f>IFERROR(VLOOKUP(A800,JADWAL,10,FALSE),"  ")</f>
        <v>07.30-09.30</v>
      </c>
      <c r="F800" s="605" t="str">
        <f>IFERROR(VLOOKUP(A800,JADWAL,11,FALSE),"  ")</f>
        <v>RU24</v>
      </c>
      <c r="G800" s="621" t="str">
        <f t="shared" ref="G800:G803" si="110">IFERROR(VLOOKUP(A800,JADWAL,6,FALSE),"  ")</f>
        <v>Dr. H. Aminullah, M.Ag.</v>
      </c>
      <c r="H800" s="622" t="str">
        <f t="shared" ref="H800:H803" si="111">IFERROR(VLOOKUP(A800,JADWAL,7,FALSE),"  ")</f>
        <v>Dr. H. Faisol Nasar Bin Madi, MA.</v>
      </c>
      <c r="I800" s="604">
        <f>IFERROR(VLOOKUP(A800,JADWAL,8,FALSE),"  ")</f>
        <v>0</v>
      </c>
    </row>
    <row r="801" spans="1:9" ht="25.5">
      <c r="A801" s="603">
        <f>'REKAP (2)'!I139</f>
        <v>114</v>
      </c>
      <c r="B801" s="638" t="str">
        <f>IFERROR(VLOOKUP(A801,JADWAL,4,FALSE),"  ")</f>
        <v>دراسات القرآن (علوم القرأن)</v>
      </c>
      <c r="C801" s="392" t="str">
        <f>IFERROR(VLOOKUP(A801,JADWAL,2,FALSE),"  ")</f>
        <v>PBAI-1</v>
      </c>
      <c r="D801" s="392" t="str">
        <f>IFERROR(VLOOKUP(A801,JADWAL,9,FALSE),"  ")</f>
        <v>Jumat</v>
      </c>
      <c r="E801" s="732" t="str">
        <f>IFERROR(VLOOKUP(A801,JADWAL,10,FALSE),"  ")</f>
        <v>13.15-15.15</v>
      </c>
      <c r="F801" s="609" t="str">
        <f>IFERROR(VLOOKUP(A801,JADWAL,11,FALSE),"  ")</f>
        <v>R21</v>
      </c>
      <c r="G801" s="623" t="str">
        <f t="shared" si="110"/>
        <v>Dr. H. Faisol Nasar Bin Madi, MA.</v>
      </c>
      <c r="H801" s="636" t="str">
        <f t="shared" si="111"/>
        <v>Dr. H. Rafid Abbas, MA.</v>
      </c>
      <c r="I801" s="608">
        <f>IFERROR(VLOOKUP(A801,JADWAL,8,FALSE),"  ")</f>
        <v>0</v>
      </c>
    </row>
    <row r="802" spans="1:9" ht="30">
      <c r="A802" s="603">
        <f>'REKAP (2)'!I140</f>
        <v>119</v>
      </c>
      <c r="B802" s="638" t="str">
        <f>IFERROR(VLOOKUP(A802,JADWAL,4,FALSE),"  ")</f>
        <v>التقويم والإختبارات في تعليم اللغة العربية</v>
      </c>
      <c r="C802" s="392" t="str">
        <f>IFERROR(VLOOKUP(A802,JADWAL,2,FALSE),"  ")</f>
        <v>PBAI-3</v>
      </c>
      <c r="D802" s="392" t="str">
        <f>IFERROR(VLOOKUP(A802,JADWAL,9,FALSE),"  ")</f>
        <v>Jumat</v>
      </c>
      <c r="E802" s="732" t="str">
        <f>IFERROR(VLOOKUP(A802,JADWAL,10,FALSE),"  ")</f>
        <v>13.15-15.15</v>
      </c>
      <c r="F802" s="609" t="str">
        <f>IFERROR(VLOOKUP(A802,JADWAL,11,FALSE),"  ")</f>
        <v>R22</v>
      </c>
      <c r="G802" s="623" t="str">
        <f t="shared" si="110"/>
        <v>Dr. H. Faisol Nasar Bin Madi, MA.</v>
      </c>
      <c r="H802" s="636" t="str">
        <f t="shared" si="111"/>
        <v>Dr. Bambang Irawan, M.Ed.</v>
      </c>
      <c r="I802" s="608">
        <f>IFERROR(VLOOKUP(A802,JADWAL,8,FALSE),"  ")</f>
        <v>0</v>
      </c>
    </row>
    <row r="803" spans="1:9">
      <c r="A803" s="603"/>
      <c r="B803" s="612" t="str">
        <f>IFERROR(VLOOKUP(A803,JADWAL,4,FALSE),"  ")</f>
        <v xml:space="preserve">  </v>
      </c>
      <c r="C803" s="613" t="str">
        <f>IFERROR(VLOOKUP(A803,JADWAL,2,FALSE),"  ")</f>
        <v xml:space="preserve">  </v>
      </c>
      <c r="D803" s="613" t="str">
        <f>IFERROR(VLOOKUP(A803,JADWAL,9,FALSE),"  ")</f>
        <v xml:space="preserve">  </v>
      </c>
      <c r="E803" s="613" t="str">
        <f>IFERROR(VLOOKUP(A803,JADWAL,10,FALSE),"  ")</f>
        <v xml:space="preserve">  </v>
      </c>
      <c r="F803" s="614" t="str">
        <f>IFERROR(VLOOKUP(A803,JADWAL,11,FALSE),"  ")</f>
        <v xml:space="preserve">  </v>
      </c>
      <c r="G803" s="615" t="str">
        <f t="shared" si="110"/>
        <v xml:space="preserve">  </v>
      </c>
      <c r="H803" s="616" t="str">
        <f t="shared" si="111"/>
        <v xml:space="preserve">  </v>
      </c>
      <c r="I803" s="612" t="str">
        <f>IFERROR(VLOOKUP(A803,JADWAL,8,FALSE),"  ")</f>
        <v xml:space="preserve">  </v>
      </c>
    </row>
    <row r="806" spans="1:9" ht="15.75">
      <c r="H806" s="617" t="s">
        <v>330</v>
      </c>
    </row>
    <row r="807" spans="1:9" ht="15.75">
      <c r="H807" s="617" t="s">
        <v>331</v>
      </c>
    </row>
    <row r="808" spans="1:9" ht="15.75">
      <c r="H808" s="617"/>
    </row>
    <row r="809" spans="1:9" ht="15.75">
      <c r="H809" s="617"/>
    </row>
    <row r="810" spans="1:9" ht="15.75">
      <c r="H810" s="617"/>
    </row>
    <row r="811" spans="1:9">
      <c r="H811" s="618" t="s">
        <v>332</v>
      </c>
    </row>
    <row r="814" spans="1:9" ht="15.75">
      <c r="H814" s="617"/>
    </row>
    <row r="818" spans="1:9" ht="15.75">
      <c r="H818" s="639"/>
    </row>
    <row r="819" spans="1:9" ht="15.75">
      <c r="H819" s="617"/>
    </row>
    <row r="820" spans="1:9" ht="15.75">
      <c r="H820" s="617"/>
    </row>
    <row r="821" spans="1:9" ht="16.5">
      <c r="A821" s="597">
        <v>36</v>
      </c>
      <c r="B821" s="598" t="str">
        <f>IFERROR(VLOOKUP(A821,NamaSK,2,FALSE),"  ")</f>
        <v>Dr. Bambang Irawan, M.Ed.</v>
      </c>
      <c r="C821" s="594"/>
      <c r="D821" s="594"/>
      <c r="F821" s="599"/>
      <c r="G821" s="596"/>
    </row>
    <row r="822" spans="1:9">
      <c r="A822" s="600"/>
      <c r="B822" s="601" t="s">
        <v>324</v>
      </c>
      <c r="C822" s="602" t="s">
        <v>325</v>
      </c>
      <c r="D822" s="601" t="s">
        <v>326</v>
      </c>
      <c r="E822" s="601" t="s">
        <v>327</v>
      </c>
      <c r="F822" s="601" t="s">
        <v>328</v>
      </c>
      <c r="G822" s="784" t="s">
        <v>329</v>
      </c>
      <c r="H822" s="785"/>
      <c r="I822" s="786"/>
    </row>
    <row r="823" spans="1:9">
      <c r="A823" s="603">
        <f>'REKAP (2)'!I141</f>
        <v>118</v>
      </c>
      <c r="B823" s="640" t="str">
        <f>IFERROR(VLOOKUP(A823,JADWAL,4,FALSE),"  ")</f>
        <v>الدراسات التقابلية وتحليل الأخطاء</v>
      </c>
      <c r="C823" s="388" t="str">
        <f>IFERROR(VLOOKUP(A823,JADWAL,2,FALSE),"  ")</f>
        <v>PBAI-1</v>
      </c>
      <c r="D823" s="388" t="str">
        <f>IFERROR(VLOOKUP(A823,JADWAL,9,FALSE),"  ")</f>
        <v>Sabtu</v>
      </c>
      <c r="E823" s="388" t="str">
        <f>IFERROR(VLOOKUP(A823,JADWAL,10,FALSE),"  ")</f>
        <v>09.30-11.30</v>
      </c>
      <c r="F823" s="605" t="str">
        <f>IFERROR(VLOOKUP(A823,JADWAL,11,FALSE),"  ")</f>
        <v>R21</v>
      </c>
      <c r="G823" s="606" t="str">
        <f t="shared" ref="G823:G826" si="112">IFERROR(VLOOKUP(A823,JADWAL,6,FALSE),"  ")</f>
        <v>Dr. Bambang Irawan, M.Ed.</v>
      </c>
      <c r="H823" s="607" t="str">
        <f t="shared" ref="H823:H826" si="113">IFERROR(VLOOKUP(A823,JADWAL,7,FALSE),"  ")</f>
        <v>Dr. M. Alfan, M.Pd</v>
      </c>
      <c r="I823" s="627">
        <f>IFERROR(VLOOKUP(A823,JADWAL,8,FALSE),"  ")</f>
        <v>0</v>
      </c>
    </row>
    <row r="824" spans="1:9" ht="30">
      <c r="A824" s="603">
        <f>'REKAP (2)'!I142</f>
        <v>119</v>
      </c>
      <c r="B824" s="638" t="str">
        <f>IFERROR(VLOOKUP(A824,JADWAL,4,FALSE),"  ")</f>
        <v>التقويم والإختبارات في تعليم اللغة العربية</v>
      </c>
      <c r="C824" s="392" t="str">
        <f>IFERROR(VLOOKUP(A824,JADWAL,2,FALSE),"  ")</f>
        <v>PBAI-3</v>
      </c>
      <c r="D824" s="392" t="str">
        <f>IFERROR(VLOOKUP(A824,JADWAL,9,FALSE),"  ")</f>
        <v>Jumat</v>
      </c>
      <c r="E824" s="732" t="str">
        <f>IFERROR(VLOOKUP(A824,JADWAL,10,FALSE),"  ")</f>
        <v>13.15-15.15</v>
      </c>
      <c r="F824" s="609" t="str">
        <f>IFERROR(VLOOKUP(A824,JADWAL,11,FALSE),"  ")</f>
        <v>R22</v>
      </c>
      <c r="G824" s="619" t="str">
        <f t="shared" si="112"/>
        <v>Dr. H. Faisol Nasar Bin Madi, MA.</v>
      </c>
      <c r="H824" s="620" t="str">
        <f t="shared" si="113"/>
        <v>Dr. Bambang Irawan, M.Ed.</v>
      </c>
      <c r="I824" s="631">
        <f>IFERROR(VLOOKUP(A824,JADWAL,8,FALSE),"  ")</f>
        <v>0</v>
      </c>
    </row>
    <row r="825" spans="1:9" ht="30">
      <c r="A825" s="603">
        <f>'REKAP (2)'!I143</f>
        <v>122</v>
      </c>
      <c r="B825" s="638" t="str">
        <f>IFERROR(VLOOKUP(A825,JADWAL,4,FALSE),"  ")</f>
        <v>إعداد المواد الدراسية للغة العربية   وتطويرها</v>
      </c>
      <c r="C825" s="392" t="str">
        <f>IFERROR(VLOOKUP(A825,JADWAL,2,FALSE),"  ")</f>
        <v>PBAI-3</v>
      </c>
      <c r="D825" s="392" t="str">
        <f>IFERROR(VLOOKUP(A825,JADWAL,9,FALSE),"  ")</f>
        <v>Sabtu</v>
      </c>
      <c r="E825" s="732" t="str">
        <f>IFERROR(VLOOKUP(A825,JADWAL,10,FALSE),"  ")</f>
        <v>07.30-09.30</v>
      </c>
      <c r="F825" s="609" t="str">
        <f>IFERROR(VLOOKUP(A825,JADWAL,11,FALSE),"  ")</f>
        <v>R22</v>
      </c>
      <c r="G825" s="623" t="str">
        <f t="shared" si="112"/>
        <v>Dr. Bambang Irawan, M.Ed.</v>
      </c>
      <c r="H825" s="611" t="str">
        <f t="shared" si="113"/>
        <v>Dr. M. Alfan, M.Pd</v>
      </c>
      <c r="I825" s="631">
        <f>IFERROR(VLOOKUP(A825,JADWAL,8,FALSE),"  ")</f>
        <v>0</v>
      </c>
    </row>
    <row r="826" spans="1:9">
      <c r="A826" s="603"/>
      <c r="B826" s="612" t="str">
        <f>IFERROR(VLOOKUP(A826,JADWAL,4,FALSE),"  ")</f>
        <v xml:space="preserve">  </v>
      </c>
      <c r="C826" s="613" t="str">
        <f>IFERROR(VLOOKUP(A826,JADWAL,2,FALSE),"  ")</f>
        <v xml:space="preserve">  </v>
      </c>
      <c r="D826" s="613" t="str">
        <f>IFERROR(VLOOKUP(A826,JADWAL,9,FALSE),"  ")</f>
        <v xml:space="preserve">  </v>
      </c>
      <c r="E826" s="613" t="str">
        <f>IFERROR(VLOOKUP(A826,JADWAL,10,FALSE),"  ")</f>
        <v xml:space="preserve">  </v>
      </c>
      <c r="F826" s="614" t="str">
        <f>IFERROR(VLOOKUP(A826,JADWAL,11,FALSE),"  ")</f>
        <v xml:space="preserve">  </v>
      </c>
      <c r="G826" s="615" t="str">
        <f t="shared" si="112"/>
        <v xml:space="preserve">  </v>
      </c>
      <c r="H826" s="616" t="str">
        <f t="shared" si="113"/>
        <v xml:space="preserve">  </v>
      </c>
      <c r="I826" s="629" t="str">
        <f>IFERROR(VLOOKUP(A826,JADWAL,8,FALSE),"  ")</f>
        <v xml:space="preserve">  </v>
      </c>
    </row>
    <row r="829" spans="1:9" ht="15.75">
      <c r="H829" s="617" t="s">
        <v>330</v>
      </c>
    </row>
    <row r="830" spans="1:9" ht="15.75">
      <c r="H830" s="617" t="s">
        <v>331</v>
      </c>
    </row>
    <row r="831" spans="1:9" ht="15.75">
      <c r="H831" s="617"/>
    </row>
    <row r="832" spans="1:9" ht="15.75">
      <c r="H832" s="617"/>
    </row>
    <row r="833" spans="1:9" ht="15.75">
      <c r="H833" s="617"/>
    </row>
    <row r="834" spans="1:9">
      <c r="H834" s="618" t="s">
        <v>332</v>
      </c>
    </row>
    <row r="837" spans="1:9" ht="15.75">
      <c r="H837" s="617"/>
    </row>
    <row r="841" spans="1:9" ht="15.75">
      <c r="H841" s="617"/>
    </row>
    <row r="842" spans="1:9" ht="15.75">
      <c r="H842" s="617"/>
    </row>
    <row r="843" spans="1:9" ht="15.75">
      <c r="H843" s="617"/>
    </row>
    <row r="844" spans="1:9" ht="16.5">
      <c r="A844" s="597">
        <v>37</v>
      </c>
      <c r="B844" s="598" t="str">
        <f>IFERROR(VLOOKUP(A844,NamaSK,2,FALSE),"  ")</f>
        <v>Dr. H. Syamsul Anam, S.Ag, M.Pd.</v>
      </c>
      <c r="C844" s="594"/>
      <c r="D844" s="594"/>
      <c r="F844" s="599"/>
      <c r="G844" s="596"/>
    </row>
    <row r="845" spans="1:9">
      <c r="A845" s="600"/>
      <c r="B845" s="601" t="s">
        <v>324</v>
      </c>
      <c r="C845" s="602" t="s">
        <v>325</v>
      </c>
      <c r="D845" s="601" t="s">
        <v>326</v>
      </c>
      <c r="E845" s="601" t="s">
        <v>327</v>
      </c>
      <c r="F845" s="601" t="s">
        <v>328</v>
      </c>
      <c r="G845" s="784" t="s">
        <v>329</v>
      </c>
      <c r="H845" s="785"/>
      <c r="I845" s="786"/>
    </row>
    <row r="846" spans="1:9" ht="25.5">
      <c r="A846" s="603">
        <f>'REKAP (2)'!I144</f>
        <v>116</v>
      </c>
      <c r="B846" s="640" t="str">
        <f>IFERROR(VLOOKUP(A846,JADWAL,4,FALSE),"  ")</f>
        <v>وسائل تعليم اللغة العربية</v>
      </c>
      <c r="C846" s="388" t="str">
        <f>IFERROR(VLOOKUP(A846,JADWAL,2,FALSE),"  ")</f>
        <v>PBAI-1</v>
      </c>
      <c r="D846" s="388" t="str">
        <f>IFERROR(VLOOKUP(A846,JADWAL,9,FALSE),"  ")</f>
        <v>Jumat</v>
      </c>
      <c r="E846" s="733" t="str">
        <f>IFERROR(VLOOKUP(A846,JADWAL,10,FALSE),"  ")</f>
        <v>18.00-20.00</v>
      </c>
      <c r="F846" s="605" t="str">
        <f>IFERROR(VLOOKUP(A846,JADWAL,11,FALSE),"  ")</f>
        <v>R21</v>
      </c>
      <c r="G846" s="606" t="str">
        <f t="shared" ref="G846:G849" si="114">IFERROR(VLOOKUP(A846,JADWAL,6,FALSE),"  ")</f>
        <v>Dr. H. Syamsul Anam, S.Ag, M.Pd.</v>
      </c>
      <c r="H846" s="607" t="str">
        <f t="shared" ref="H846:H849" si="115">IFERROR(VLOOKUP(A846,JADWAL,7,FALSE),"  ")</f>
        <v>Dr. H. Wildana Wargadinata, Lc., M.Ag.</v>
      </c>
      <c r="I846" s="604">
        <f>IFERROR(VLOOKUP(A846,JADWAL,8,FALSE),"  ")</f>
        <v>0</v>
      </c>
    </row>
    <row r="847" spans="1:9" ht="30">
      <c r="A847" s="603">
        <f>'REKAP (2)'!I145</f>
        <v>117</v>
      </c>
      <c r="B847" s="638" t="str">
        <f>IFERROR(VLOOKUP(A847,JADWAL,4,FALSE),"  ")</f>
        <v>اللغة العربية ومكانتها فى التاريخ  -- تاريخ اللغة العربية</v>
      </c>
      <c r="C847" s="392" t="str">
        <f>IFERROR(VLOOKUP(A847,JADWAL,2,FALSE),"  ")</f>
        <v>PBAI-1</v>
      </c>
      <c r="D847" s="392" t="str">
        <f>IFERROR(VLOOKUP(A847,JADWAL,9,FALSE),"  ")</f>
        <v>Sabtu</v>
      </c>
      <c r="E847" s="732" t="str">
        <f>IFERROR(VLOOKUP(A847,JADWAL,10,FALSE),"  ")</f>
        <v>07.30-09.30</v>
      </c>
      <c r="F847" s="609" t="str">
        <f>IFERROR(VLOOKUP(A847,JADWAL,11,FALSE),"  ")</f>
        <v>R21</v>
      </c>
      <c r="G847" s="619" t="str">
        <f t="shared" si="114"/>
        <v>Dr. H. Abdul Haris, M.Ag.</v>
      </c>
      <c r="H847" s="620" t="str">
        <f t="shared" si="115"/>
        <v>Dr. H. Syamsul Anam, S.Ag, M.Pd.</v>
      </c>
      <c r="I847" s="608">
        <f>IFERROR(VLOOKUP(A847,JADWAL,8,FALSE),"  ")</f>
        <v>0</v>
      </c>
    </row>
    <row r="848" spans="1:9" ht="25.5">
      <c r="A848" s="603">
        <f>'REKAP (2)'!I146</f>
        <v>120</v>
      </c>
      <c r="B848" s="638" t="str">
        <f>IFERROR(VLOOKUP(A848,JADWAL,4,FALSE),"  ")</f>
        <v>الدراسات التقابلية وتحليل الأخطاء</v>
      </c>
      <c r="C848" s="392" t="str">
        <f>IFERROR(VLOOKUP(A848,JADWAL,2,FALSE),"  ")</f>
        <v>PBAI-3</v>
      </c>
      <c r="D848" s="392" t="str">
        <f>IFERROR(VLOOKUP(A848,JADWAL,9,FALSE),"  ")</f>
        <v>Jumat</v>
      </c>
      <c r="E848" s="732" t="str">
        <f>IFERROR(VLOOKUP(A848,JADWAL,10,FALSE),"  ")</f>
        <v>15.30-17.30</v>
      </c>
      <c r="F848" s="609" t="str">
        <f>IFERROR(VLOOKUP(A848,JADWAL,11,FALSE),"  ")</f>
        <v>R22</v>
      </c>
      <c r="G848" s="623" t="str">
        <f t="shared" si="114"/>
        <v>Dr. H. Syamsul Anam, S.Ag, M.Pd.</v>
      </c>
      <c r="H848" s="611" t="str">
        <f t="shared" si="115"/>
        <v>Dr. Nur Hasan, M.A.</v>
      </c>
      <c r="I848" s="608">
        <f>IFERROR(VLOOKUP(A848,JADWAL,8,FALSE),"  ")</f>
        <v>0</v>
      </c>
    </row>
    <row r="849" spans="1:9">
      <c r="A849" s="603"/>
      <c r="B849" s="612" t="str">
        <f>IFERROR(VLOOKUP(A849,JADWAL,4,FALSE),"  ")</f>
        <v xml:space="preserve">  </v>
      </c>
      <c r="C849" s="613" t="str">
        <f>IFERROR(VLOOKUP(A849,JADWAL,2,FALSE),"  ")</f>
        <v xml:space="preserve">  </v>
      </c>
      <c r="D849" s="613" t="str">
        <f>IFERROR(VLOOKUP(A849,JADWAL,9,FALSE),"  ")</f>
        <v xml:space="preserve">  </v>
      </c>
      <c r="E849" s="613" t="str">
        <f>IFERROR(VLOOKUP(A849,JADWAL,10,FALSE),"  ")</f>
        <v xml:space="preserve">  </v>
      </c>
      <c r="F849" s="614" t="str">
        <f>IFERROR(VLOOKUP(A849,JADWAL,11,FALSE),"  ")</f>
        <v xml:space="preserve">  </v>
      </c>
      <c r="G849" s="615" t="str">
        <f t="shared" si="114"/>
        <v xml:space="preserve">  </v>
      </c>
      <c r="H849" s="616" t="str">
        <f t="shared" si="115"/>
        <v xml:space="preserve">  </v>
      </c>
      <c r="I849" s="629" t="str">
        <f>IFERROR(VLOOKUP(A849,JADWAL,8,FALSE),"  ")</f>
        <v xml:space="preserve">  </v>
      </c>
    </row>
    <row r="852" spans="1:9" ht="15.75">
      <c r="H852" s="617" t="s">
        <v>330</v>
      </c>
    </row>
    <row r="853" spans="1:9" ht="15.75">
      <c r="H853" s="617" t="s">
        <v>331</v>
      </c>
    </row>
    <row r="854" spans="1:9" ht="15.75">
      <c r="H854" s="617"/>
    </row>
    <row r="855" spans="1:9" ht="15.75">
      <c r="H855" s="617"/>
    </row>
    <row r="856" spans="1:9" ht="15.75">
      <c r="H856" s="617"/>
    </row>
    <row r="857" spans="1:9">
      <c r="H857" s="618" t="s">
        <v>332</v>
      </c>
    </row>
    <row r="860" spans="1:9" ht="15.75">
      <c r="H860" s="617"/>
    </row>
    <row r="864" spans="1:9" ht="15.75">
      <c r="H864" s="617"/>
    </row>
    <row r="865" spans="1:9" ht="15.75">
      <c r="H865" s="617"/>
    </row>
    <row r="866" spans="1:9" ht="15.75">
      <c r="H866" s="617"/>
    </row>
    <row r="867" spans="1:9" ht="16.5">
      <c r="A867" s="597">
        <v>38</v>
      </c>
      <c r="B867" s="598" t="str">
        <f>IFERROR(VLOOKUP(A867,NamaSK,2,FALSE),"  ")</f>
        <v>Dr. Maskud, S.Ag., M.Si.</v>
      </c>
      <c r="C867" s="594"/>
      <c r="D867" s="594"/>
      <c r="F867" s="599"/>
      <c r="G867" s="596"/>
    </row>
    <row r="868" spans="1:9">
      <c r="A868" s="600"/>
      <c r="B868" s="601" t="s">
        <v>324</v>
      </c>
      <c r="C868" s="602" t="s">
        <v>325</v>
      </c>
      <c r="D868" s="601" t="s">
        <v>326</v>
      </c>
      <c r="E868" s="601" t="s">
        <v>327</v>
      </c>
      <c r="F868" s="601" t="s">
        <v>328</v>
      </c>
      <c r="G868" s="784" t="s">
        <v>329</v>
      </c>
      <c r="H868" s="785"/>
      <c r="I868" s="786"/>
    </row>
    <row r="869" spans="1:9">
      <c r="A869" s="603">
        <f>'REKAP (2)'!I147</f>
        <v>115</v>
      </c>
      <c r="B869" s="640" t="str">
        <f>IFERROR(VLOOKUP(A869,JADWAL,4,FALSE),"  ")</f>
        <v>علم اللغة النفسي الإجتماعي</v>
      </c>
      <c r="C869" s="388" t="str">
        <f>IFERROR(VLOOKUP(A869,JADWAL,2,FALSE),"  ")</f>
        <v>PBAI-1</v>
      </c>
      <c r="D869" s="388" t="str">
        <f>IFERROR(VLOOKUP(A869,JADWAL,9,FALSE),"  ")</f>
        <v>Jumat</v>
      </c>
      <c r="E869" s="733" t="str">
        <f>IFERROR(VLOOKUP(A869,JADWAL,10,FALSE),"  ")</f>
        <v>15.30-17.30</v>
      </c>
      <c r="F869" s="605" t="str">
        <f>IFERROR(VLOOKUP(A869,JADWAL,11,FALSE),"  ")</f>
        <v>R21</v>
      </c>
      <c r="G869" s="606" t="str">
        <f t="shared" ref="G869:G872" si="116">IFERROR(VLOOKUP(A869,JADWAL,6,FALSE),"  ")</f>
        <v>Dr. Maskud, S.Ag., M.Si.</v>
      </c>
      <c r="H869" s="607" t="str">
        <f t="shared" ref="H869:H872" si="117">IFERROR(VLOOKUP(A869,JADWAL,7,FALSE),"  ")</f>
        <v>Dr. Nur Hasan, M.A.</v>
      </c>
      <c r="I869" s="604">
        <f>IFERROR(VLOOKUP(A869,JADWAL,8,FALSE),"  ")</f>
        <v>0</v>
      </c>
    </row>
    <row r="870" spans="1:9" ht="25.5">
      <c r="A870" s="603">
        <f>'REKAP (2)'!I148</f>
        <v>123</v>
      </c>
      <c r="B870" s="638" t="str">
        <f>IFERROR(VLOOKUP(A870,JADWAL,4,FALSE),"  ")</f>
        <v>اعداد معلم اللغة العربية</v>
      </c>
      <c r="C870" s="392" t="str">
        <f>IFERROR(VLOOKUP(A870,JADWAL,2,FALSE),"  ")</f>
        <v>PBAI-3</v>
      </c>
      <c r="D870" s="392" t="str">
        <f>IFERROR(VLOOKUP(A870,JADWAL,9,FALSE),"  ")</f>
        <v>Sabtu</v>
      </c>
      <c r="E870" s="392" t="str">
        <f>IFERROR(VLOOKUP(A870,JADWAL,10,FALSE),"  ")</f>
        <v>09.30-11.30</v>
      </c>
      <c r="F870" s="609" t="str">
        <f>IFERROR(VLOOKUP(A870,JADWAL,11,FALSE),"  ")</f>
        <v>R22</v>
      </c>
      <c r="G870" s="623" t="str">
        <f t="shared" si="116"/>
        <v>Dr. Maskud, S.Ag., M.Si.</v>
      </c>
      <c r="H870" s="611" t="str">
        <f t="shared" si="117"/>
        <v>Dr. H. Wildana Wargadinata, Lc., M.Ag.</v>
      </c>
      <c r="I870" s="608">
        <f>IFERROR(VLOOKUP(A870,JADWAL,8,FALSE),"  ")</f>
        <v>0</v>
      </c>
    </row>
    <row r="871" spans="1:9">
      <c r="A871" s="603"/>
      <c r="B871" s="638" t="str">
        <f>IFERROR(VLOOKUP(A871,JADWAL,4,FALSE),"  ")</f>
        <v xml:space="preserve">  </v>
      </c>
      <c r="C871" s="392" t="str">
        <f>IFERROR(VLOOKUP(A871,JADWAL,2,FALSE),"  ")</f>
        <v xml:space="preserve">  </v>
      </c>
      <c r="D871" s="392" t="str">
        <f>IFERROR(VLOOKUP(A871,JADWAL,9,FALSE),"  ")</f>
        <v xml:space="preserve">  </v>
      </c>
      <c r="E871" s="392" t="str">
        <f>IFERROR(VLOOKUP(A871,JADWAL,10,FALSE),"  ")</f>
        <v xml:space="preserve">  </v>
      </c>
      <c r="F871" s="609" t="str">
        <f>IFERROR(VLOOKUP(A871,JADWAL,11,FALSE),"  ")</f>
        <v xml:space="preserve">  </v>
      </c>
      <c r="G871" s="619" t="str">
        <f t="shared" si="116"/>
        <v xml:space="preserve">  </v>
      </c>
      <c r="H871" s="611" t="str">
        <f t="shared" si="117"/>
        <v xml:space="preserve">  </v>
      </c>
      <c r="I871" s="608" t="str">
        <f>IFERROR(VLOOKUP(A871,JADWAL,8,FALSE),"  ")</f>
        <v xml:space="preserve">  </v>
      </c>
    </row>
    <row r="872" spans="1:9">
      <c r="A872" s="603"/>
      <c r="B872" s="612" t="str">
        <f>IFERROR(VLOOKUP(A872,JADWAL,4,FALSE),"  ")</f>
        <v xml:space="preserve">  </v>
      </c>
      <c r="C872" s="613" t="str">
        <f>IFERROR(VLOOKUP(A872,JADWAL,2,FALSE),"  ")</f>
        <v xml:space="preserve">  </v>
      </c>
      <c r="D872" s="613" t="str">
        <f>IFERROR(VLOOKUP(A872,JADWAL,9,FALSE),"  ")</f>
        <v xml:space="preserve">  </v>
      </c>
      <c r="E872" s="613" t="str">
        <f>IFERROR(VLOOKUP(A872,JADWAL,10,FALSE),"  ")</f>
        <v xml:space="preserve">  </v>
      </c>
      <c r="F872" s="614" t="str">
        <f>IFERROR(VLOOKUP(A872,JADWAL,11,FALSE),"  ")</f>
        <v xml:space="preserve">  </v>
      </c>
      <c r="G872" s="615" t="str">
        <f t="shared" si="116"/>
        <v xml:space="preserve">  </v>
      </c>
      <c r="H872" s="616" t="str">
        <f t="shared" si="117"/>
        <v xml:space="preserve">  </v>
      </c>
      <c r="I872" s="612" t="str">
        <f>IFERROR(VLOOKUP(A872,JADWAL,8,FALSE),"  ")</f>
        <v xml:space="preserve">  </v>
      </c>
    </row>
    <row r="875" spans="1:9" ht="15.75">
      <c r="H875" s="617" t="s">
        <v>330</v>
      </c>
    </row>
    <row r="876" spans="1:9" ht="15.75">
      <c r="H876" s="617" t="s">
        <v>331</v>
      </c>
    </row>
    <row r="877" spans="1:9" ht="15.75">
      <c r="H877" s="617"/>
    </row>
    <row r="878" spans="1:9" ht="15.75">
      <c r="H878" s="617"/>
    </row>
    <row r="879" spans="1:9" ht="15.75">
      <c r="H879" s="617"/>
    </row>
    <row r="880" spans="1:9">
      <c r="H880" s="618" t="s">
        <v>332</v>
      </c>
    </row>
    <row r="883" spans="1:9" ht="15.75">
      <c r="H883" s="617"/>
    </row>
    <row r="887" spans="1:9" ht="15.75">
      <c r="H887" s="617"/>
    </row>
    <row r="888" spans="1:9" ht="15.75">
      <c r="H888" s="617"/>
    </row>
    <row r="889" spans="1:9" ht="15.75">
      <c r="H889" s="617"/>
    </row>
    <row r="890" spans="1:9" ht="15.75">
      <c r="H890" s="617"/>
    </row>
    <row r="891" spans="1:9" ht="16.5">
      <c r="A891" s="597">
        <v>39</v>
      </c>
      <c r="B891" s="598" t="str">
        <f>IFERROR(VLOOKUP(A891,NamaSK,2,FALSE),"  ")</f>
        <v>Dr. H. Abdul Haris, M.Ag.</v>
      </c>
      <c r="C891" s="594"/>
      <c r="D891" s="594"/>
      <c r="F891" s="599"/>
      <c r="G891" s="596"/>
    </row>
    <row r="892" spans="1:9">
      <c r="A892" s="600"/>
      <c r="B892" s="601" t="s">
        <v>324</v>
      </c>
      <c r="C892" s="602" t="s">
        <v>325</v>
      </c>
      <c r="D892" s="601" t="s">
        <v>326</v>
      </c>
      <c r="E892" s="601" t="s">
        <v>327</v>
      </c>
      <c r="F892" s="601" t="s">
        <v>328</v>
      </c>
      <c r="G892" s="784" t="s">
        <v>329</v>
      </c>
      <c r="H892" s="785"/>
      <c r="I892" s="786"/>
    </row>
    <row r="893" spans="1:9">
      <c r="A893" s="603">
        <f>'REKAP (2)'!I149</f>
        <v>27</v>
      </c>
      <c r="B893" s="604" t="str">
        <f>IFERROR(VLOOKUP(A893,JADWAL,4,FALSE),"  ")</f>
        <v>Studi Al-Qur’an dan Al Hadits</v>
      </c>
      <c r="C893" s="388" t="str">
        <f>IFERROR(VLOOKUP(A893,JADWAL,2,FALSE),"  ")</f>
        <v>PAI-1BM</v>
      </c>
      <c r="D893" s="388" t="str">
        <f>IFERROR(VLOOKUP(A893,JADWAL,9,FALSE),"  ")</f>
        <v>Selasa</v>
      </c>
      <c r="E893" s="733" t="str">
        <f>IFERROR(VLOOKUP(A893,JADWAL,10,FALSE),"  ")</f>
        <v>15.15-17.15</v>
      </c>
      <c r="F893" s="605" t="str">
        <f>IFERROR(VLOOKUP(A893,JADWAL,11,FALSE),"  ")</f>
        <v xml:space="preserve">  </v>
      </c>
      <c r="G893" s="606" t="str">
        <f t="shared" ref="G893:G896" si="118">IFERROR(VLOOKUP(A893,JADWAL,6,FALSE),"  ")</f>
        <v>Dr. H. Abdul Haris, M.Ag.</v>
      </c>
      <c r="H893" s="607" t="str">
        <f t="shared" ref="H893:H896" si="119">IFERROR(VLOOKUP(A893,JADWAL,7,FALSE),"  ")</f>
        <v>Dr. H. Kasman, M.Fil.I.</v>
      </c>
      <c r="I893" s="627">
        <f>IFERROR(VLOOKUP(A893,JADWAL,8,FALSE),"  ")</f>
        <v>0</v>
      </c>
    </row>
    <row r="894" spans="1:9" ht="30">
      <c r="A894" s="603">
        <f>'REKAP (2)'!I150</f>
        <v>117</v>
      </c>
      <c r="B894" s="638" t="str">
        <f>IFERROR(VLOOKUP(A894,JADWAL,4,FALSE),"  ")</f>
        <v>اللغة العربية ومكانتها فى التاريخ  -- تاريخ اللغة العربية</v>
      </c>
      <c r="C894" s="392" t="str">
        <f>IFERROR(VLOOKUP(A894,JADWAL,2,FALSE),"  ")</f>
        <v>PBAI-1</v>
      </c>
      <c r="D894" s="392" t="str">
        <f>IFERROR(VLOOKUP(A894,JADWAL,9,FALSE),"  ")</f>
        <v>Sabtu</v>
      </c>
      <c r="E894" s="732" t="str">
        <f>IFERROR(VLOOKUP(A894,JADWAL,10,FALSE),"  ")</f>
        <v>07.30-09.30</v>
      </c>
      <c r="F894" s="609" t="str">
        <f>IFERROR(VLOOKUP(A894,JADWAL,11,FALSE),"  ")</f>
        <v>R21</v>
      </c>
      <c r="G894" s="623" t="str">
        <f t="shared" si="118"/>
        <v>Dr. H. Abdul Haris, M.Ag.</v>
      </c>
      <c r="H894" s="611" t="str">
        <f t="shared" si="119"/>
        <v>Dr. H. Syamsul Anam, S.Ag, M.Pd.</v>
      </c>
      <c r="I894" s="631">
        <f>IFERROR(VLOOKUP(A894,JADWAL,8,FALSE),"  ")</f>
        <v>0</v>
      </c>
    </row>
    <row r="895" spans="1:9" ht="25.5">
      <c r="A895" s="603">
        <f>'REKAP (2)'!I151</f>
        <v>121</v>
      </c>
      <c r="B895" s="638" t="str">
        <f>IFERROR(VLOOKUP(A895,JADWAL,4,FALSE),"  ")</f>
        <v xml:space="preserve">دراسات التفاسر </v>
      </c>
      <c r="C895" s="392" t="str">
        <f>IFERROR(VLOOKUP(A895,JADWAL,2,FALSE),"  ")</f>
        <v>PBAI-3</v>
      </c>
      <c r="D895" s="392" t="str">
        <f>IFERROR(VLOOKUP(A895,JADWAL,9,FALSE),"  ")</f>
        <v>Jumat</v>
      </c>
      <c r="E895" s="732" t="str">
        <f>IFERROR(VLOOKUP(A895,JADWAL,10,FALSE),"  ")</f>
        <v>18.00-20.00</v>
      </c>
      <c r="F895" s="609" t="str">
        <f>IFERROR(VLOOKUP(A895,JADWAL,11,FALSE),"  ")</f>
        <v>R22</v>
      </c>
      <c r="G895" s="623" t="str">
        <f t="shared" si="118"/>
        <v>Dr. H. Abdul Haris, M.Ag.</v>
      </c>
      <c r="H895" s="611" t="str">
        <f t="shared" si="119"/>
        <v>Dr. H. Safrudin Edi Wibowo, Lc., M.Ag.</v>
      </c>
      <c r="I895" s="631">
        <f>IFERROR(VLOOKUP(A895,JADWAL,8,FALSE),"  ")</f>
        <v>0</v>
      </c>
    </row>
    <row r="896" spans="1:9" ht="25.5">
      <c r="A896" s="603">
        <f>'REKAP (2)'!I152</f>
        <v>92</v>
      </c>
      <c r="B896" s="612" t="str">
        <f>IFERROR(VLOOKUP(A896,JADWAL,4,FALSE),"  ")</f>
        <v>Studi Produk dan Sertifikasi Halal</v>
      </c>
      <c r="C896" s="613" t="str">
        <f>IFERROR(VLOOKUP(A896,JADWAL,2,FALSE),"  ")</f>
        <v>ES-3C</v>
      </c>
      <c r="D896" s="613" t="str">
        <f>IFERROR(VLOOKUP(A896,JADWAL,9,FALSE),"  ")</f>
        <v>Sabtu</v>
      </c>
      <c r="E896" s="613" t="str">
        <f>IFERROR(VLOOKUP(A896,JADWAL,10,FALSE),"  ")</f>
        <v>09.30-11.30</v>
      </c>
      <c r="F896" s="614" t="str">
        <f>IFERROR(VLOOKUP(A896,JADWAL,11,FALSE),"  ")</f>
        <v>R14</v>
      </c>
      <c r="G896" s="615" t="str">
        <f t="shared" si="118"/>
        <v>Dr. Abdul Wadud Nafis, Lc, M.E.I</v>
      </c>
      <c r="H896" s="630" t="str">
        <f t="shared" si="119"/>
        <v>Dr. H. Abdul Haris, M.Ag.</v>
      </c>
      <c r="I896" s="629">
        <f>IFERROR(VLOOKUP(A896,JADWAL,8,FALSE),"  ")</f>
        <v>0</v>
      </c>
    </row>
    <row r="899" spans="8:8" ht="15.75">
      <c r="H899" s="617" t="s">
        <v>330</v>
      </c>
    </row>
    <row r="900" spans="8:8" ht="15.75">
      <c r="H900" s="617" t="s">
        <v>331</v>
      </c>
    </row>
    <row r="901" spans="8:8" ht="15.75">
      <c r="H901" s="617"/>
    </row>
    <row r="902" spans="8:8" ht="15.75">
      <c r="H902" s="617"/>
    </row>
    <row r="903" spans="8:8" ht="15.75">
      <c r="H903" s="617"/>
    </row>
    <row r="904" spans="8:8">
      <c r="H904" s="618" t="s">
        <v>332</v>
      </c>
    </row>
    <row r="907" spans="8:8" ht="15.75">
      <c r="H907" s="617"/>
    </row>
    <row r="911" spans="8:8" ht="15.75">
      <c r="H911" s="617"/>
    </row>
    <row r="912" spans="8:8" ht="15.75">
      <c r="H912" s="617"/>
    </row>
    <row r="913" spans="1:9" ht="15.75">
      <c r="H913" s="617"/>
    </row>
    <row r="914" spans="1:9" ht="16.5">
      <c r="A914" s="597">
        <v>40</v>
      </c>
      <c r="B914" s="598" t="str">
        <f>IFERROR(VLOOKUP(A914,NamaSK,2,FALSE),"  ")</f>
        <v>Dr. Moch. Chotib, S.Ag., M.M.</v>
      </c>
      <c r="C914" s="594"/>
      <c r="D914" s="594"/>
      <c r="F914" s="599"/>
      <c r="G914" s="596"/>
    </row>
    <row r="915" spans="1:9">
      <c r="A915" s="600"/>
      <c r="B915" s="601" t="s">
        <v>324</v>
      </c>
      <c r="C915" s="602" t="s">
        <v>325</v>
      </c>
      <c r="D915" s="601" t="s">
        <v>326</v>
      </c>
      <c r="E915" s="601" t="s">
        <v>327</v>
      </c>
      <c r="F915" s="601" t="s">
        <v>328</v>
      </c>
      <c r="G915" s="784" t="s">
        <v>329</v>
      </c>
      <c r="H915" s="785"/>
      <c r="I915" s="786"/>
    </row>
    <row r="916" spans="1:9" ht="25.5">
      <c r="A916" s="603">
        <f>'REKAP (2)'!I153</f>
        <v>80</v>
      </c>
      <c r="B916" s="604" t="str">
        <f>IFERROR(VLOOKUP(A916,JADWAL,4,FALSE),"  ")</f>
        <v>Ekonomi zakat, Infaq, shodaqah dan wakaf</v>
      </c>
      <c r="C916" s="388" t="str">
        <f>IFERROR(VLOOKUP(A916,JADWAL,2,FALSE),"  ")</f>
        <v>ES-3A</v>
      </c>
      <c r="D916" s="388" t="str">
        <f>IFERROR(VLOOKUP(A916,JADWAL,9,FALSE),"  ")</f>
        <v>Rabu</v>
      </c>
      <c r="E916" s="733" t="str">
        <f>IFERROR(VLOOKUP(A916,JADWAL,10,FALSE),"  ")</f>
        <v>12.45-14.45</v>
      </c>
      <c r="F916" s="605" t="str">
        <f>IFERROR(VLOOKUP(A916,JADWAL,11,FALSE),"  ")</f>
        <v>R12</v>
      </c>
      <c r="G916" s="606" t="str">
        <f t="shared" ref="G916:G919" si="120">IFERROR(VLOOKUP(A916,JADWAL,6,FALSE),"  ")</f>
        <v>Dr. Moch. Chotib, S.Ag., M.M.</v>
      </c>
      <c r="H916" s="607" t="str">
        <f t="shared" ref="H916:H919" si="121">IFERROR(VLOOKUP(A916,JADWAL,7,FALSE),"  ")</f>
        <v>Dr. Nurul Widyawati IR, S,Sos, M.Si</v>
      </c>
      <c r="I916" s="627">
        <f>IFERROR(VLOOKUP(A916,JADWAL,8,FALSE),"  ")</f>
        <v>0</v>
      </c>
    </row>
    <row r="917" spans="1:9" ht="25.5">
      <c r="A917" s="603">
        <f>'REKAP (2)'!I154</f>
        <v>83</v>
      </c>
      <c r="B917" s="608" t="str">
        <f>IFERROR(VLOOKUP(A917,JADWAL,4,FALSE),"  ")</f>
        <v>Ekonomi zakat, Infaq, shodaqah dan wakaf</v>
      </c>
      <c r="C917" s="392" t="str">
        <f>IFERROR(VLOOKUP(A917,JADWAL,2,FALSE),"  ")</f>
        <v>ES-3B</v>
      </c>
      <c r="D917" s="392" t="str">
        <f>IFERROR(VLOOKUP(A917,JADWAL,9,FALSE),"  ")</f>
        <v>Jumat</v>
      </c>
      <c r="E917" s="732" t="str">
        <f>IFERROR(VLOOKUP(A917,JADWAL,10,FALSE),"  ")</f>
        <v>13.15-15.15</v>
      </c>
      <c r="F917" s="609" t="str">
        <f>IFERROR(VLOOKUP(A917,JADWAL,11,FALSE),"  ")</f>
        <v>R13</v>
      </c>
      <c r="G917" s="623" t="str">
        <f t="shared" si="120"/>
        <v>Dr. Moch. Chotib, S.Ag., M.M.</v>
      </c>
      <c r="H917" s="611" t="str">
        <f t="shared" si="121"/>
        <v>Dr. Nurul Widyawati IR, S,Sos, M.Si</v>
      </c>
      <c r="I917" s="631">
        <f>IFERROR(VLOOKUP(A917,JADWAL,8,FALSE),"  ")</f>
        <v>0</v>
      </c>
    </row>
    <row r="918" spans="1:9" ht="25.5">
      <c r="A918" s="603">
        <f>'REKAP (2)'!I155</f>
        <v>89</v>
      </c>
      <c r="B918" s="608" t="str">
        <f>IFERROR(VLOOKUP(A918,JADWAL,4,FALSE),"  ")</f>
        <v>Ekonomi zakat, Infaq, shodaqah dan wakaf</v>
      </c>
      <c r="C918" s="392" t="str">
        <f>IFERROR(VLOOKUP(A918,JADWAL,2,FALSE),"  ")</f>
        <v>ES-3C</v>
      </c>
      <c r="D918" s="392" t="str">
        <f>IFERROR(VLOOKUP(A918,JADWAL,9,FALSE),"  ")</f>
        <v>Jumat</v>
      </c>
      <c r="E918" s="732" t="str">
        <f>IFERROR(VLOOKUP(A918,JADWAL,10,FALSE),"  ")</f>
        <v>15.30-17.30</v>
      </c>
      <c r="F918" s="609" t="str">
        <f>IFERROR(VLOOKUP(A918,JADWAL,11,FALSE),"  ")</f>
        <v>R14</v>
      </c>
      <c r="G918" s="623" t="str">
        <f t="shared" si="120"/>
        <v>Dr. Moch. Chotib, S.Ag., M.M.</v>
      </c>
      <c r="H918" s="611" t="str">
        <f t="shared" si="121"/>
        <v>Dr. Ishaq, M.Ag.</v>
      </c>
      <c r="I918" s="631">
        <f>IFERROR(VLOOKUP(A918,JADWAL,8,FALSE),"  ")</f>
        <v>0</v>
      </c>
    </row>
    <row r="919" spans="1:9">
      <c r="A919" s="603"/>
      <c r="B919" s="612" t="str">
        <f>IFERROR(VLOOKUP(A919,JADWAL,4,FALSE),"  ")</f>
        <v xml:space="preserve">  </v>
      </c>
      <c r="C919" s="613" t="str">
        <f>IFERROR(VLOOKUP(A919,JADWAL,2,FALSE),"  ")</f>
        <v xml:space="preserve">  </v>
      </c>
      <c r="D919" s="613" t="str">
        <f>IFERROR(VLOOKUP(A919,JADWAL,9,FALSE),"  ")</f>
        <v xml:space="preserve">  </v>
      </c>
      <c r="E919" s="613" t="str">
        <f>IFERROR(VLOOKUP(A919,JADWAL,10,FALSE),"  ")</f>
        <v xml:space="preserve">  </v>
      </c>
      <c r="F919" s="614" t="str">
        <f>IFERROR(VLOOKUP(A919,JADWAL,11,FALSE),"  ")</f>
        <v xml:space="preserve">  </v>
      </c>
      <c r="G919" s="615" t="str">
        <f t="shared" si="120"/>
        <v xml:space="preserve">  </v>
      </c>
      <c r="H919" s="616" t="str">
        <f t="shared" si="121"/>
        <v xml:space="preserve">  </v>
      </c>
      <c r="I919" s="629" t="str">
        <f>IFERROR(VLOOKUP(A919,JADWAL,8,FALSE),"  ")</f>
        <v xml:space="preserve">  </v>
      </c>
    </row>
    <row r="922" spans="1:9" ht="15.75">
      <c r="H922" s="617" t="s">
        <v>330</v>
      </c>
    </row>
    <row r="923" spans="1:9" ht="15.75">
      <c r="H923" s="617" t="s">
        <v>331</v>
      </c>
    </row>
    <row r="924" spans="1:9" ht="15.75">
      <c r="H924" s="617"/>
    </row>
    <row r="925" spans="1:9" ht="15.75">
      <c r="H925" s="617"/>
    </row>
    <row r="926" spans="1:9" ht="15.75">
      <c r="H926" s="617"/>
    </row>
    <row r="927" spans="1:9">
      <c r="H927" s="618" t="s">
        <v>332</v>
      </c>
    </row>
    <row r="930" spans="1:9" ht="15.75">
      <c r="H930" s="617"/>
    </row>
    <row r="934" spans="1:9" ht="15.75">
      <c r="H934" s="617"/>
    </row>
    <row r="935" spans="1:9" ht="15.75">
      <c r="H935" s="617"/>
    </row>
    <row r="936" spans="1:9" ht="15.75">
      <c r="H936" s="617"/>
    </row>
    <row r="937" spans="1:9" ht="16.5">
      <c r="A937" s="597">
        <v>41</v>
      </c>
      <c r="B937" s="598" t="str">
        <f>IFERROR(VLOOKUP(A937,NamaSK,2,FALSE),"  ")</f>
        <v>Dr. H. Abdul Rokhim, S.Ag., M.E.I</v>
      </c>
      <c r="C937" s="594"/>
      <c r="D937" s="594"/>
      <c r="F937" s="599"/>
      <c r="G937" s="596"/>
    </row>
    <row r="938" spans="1:9">
      <c r="A938" s="600"/>
      <c r="B938" s="601" t="s">
        <v>324</v>
      </c>
      <c r="C938" s="602" t="s">
        <v>325</v>
      </c>
      <c r="D938" s="601" t="s">
        <v>326</v>
      </c>
      <c r="E938" s="601" t="s">
        <v>327</v>
      </c>
      <c r="F938" s="601" t="s">
        <v>328</v>
      </c>
      <c r="G938" s="784" t="s">
        <v>329</v>
      </c>
      <c r="H938" s="785"/>
      <c r="I938" s="786"/>
    </row>
    <row r="939" spans="1:9" ht="25.5">
      <c r="A939" s="603">
        <f>'REKAP (2)'!I156</f>
        <v>71</v>
      </c>
      <c r="B939" s="604" t="str">
        <f>IFERROR(VLOOKUP(A939,JADWAL,4,FALSE),"  ")</f>
        <v>Sejarah Pemikiran dan Prinsip Ekonomi Islam</v>
      </c>
      <c r="C939" s="388" t="str">
        <f>IFERROR(VLOOKUP(A939,JADWAL,2,FALSE),"  ")</f>
        <v>ES-1A</v>
      </c>
      <c r="D939" s="388" t="str">
        <f>IFERROR(VLOOKUP(A939,JADWAL,9,FALSE),"  ")</f>
        <v>Rabu</v>
      </c>
      <c r="E939" s="733" t="str">
        <f>IFERROR(VLOOKUP(A939,JADWAL,10,FALSE),"  ")</f>
        <v>15.15-17.15</v>
      </c>
      <c r="F939" s="605" t="str">
        <f>IFERROR(VLOOKUP(A939,JADWAL,11,FALSE),"  ")</f>
        <v>R11</v>
      </c>
      <c r="G939" s="621" t="str">
        <f t="shared" ref="G939:G943" si="122">IFERROR(VLOOKUP(A939,JADWAL,6,FALSE),"  ")</f>
        <v>Dr. Abdul Wadud Nafis, Lc, M.E.I</v>
      </c>
      <c r="H939" s="622" t="str">
        <f t="shared" ref="H939:H943" si="123">IFERROR(VLOOKUP(A939,JADWAL,7,FALSE),"  ")</f>
        <v>Dr. H. Abdul Rokhim, S.Ag., M.E.I</v>
      </c>
      <c r="I939" s="627">
        <f>IFERROR(VLOOKUP(A939,JADWAL,8,FALSE),"  ")</f>
        <v>0</v>
      </c>
    </row>
    <row r="940" spans="1:9" ht="25.5">
      <c r="A940" s="603">
        <f>'REKAP (2)'!I157</f>
        <v>75</v>
      </c>
      <c r="B940" s="608" t="str">
        <f>IFERROR(VLOOKUP(A940,JADWAL,4,FALSE),"  ")</f>
        <v>Sejarah Pemikiran dan Prinsip Ekonomi Islam</v>
      </c>
      <c r="C940" s="392" t="str">
        <f>IFERROR(VLOOKUP(A940,JADWAL,2,FALSE),"  ")</f>
        <v>ES-1B</v>
      </c>
      <c r="D940" s="392" t="str">
        <f>IFERROR(VLOOKUP(A940,JADWAL,9,FALSE),"  ")</f>
        <v>Jumat</v>
      </c>
      <c r="E940" s="732" t="str">
        <f>IFERROR(VLOOKUP(A940,JADWAL,10,FALSE),"  ")</f>
        <v>18.00-20.00</v>
      </c>
      <c r="F940" s="609" t="str">
        <f>IFERROR(VLOOKUP(A940,JADWAL,11,FALSE),"  ")</f>
        <v>RU13</v>
      </c>
      <c r="G940" s="619" t="str">
        <f t="shared" si="122"/>
        <v>Dr. Abdul Wadud Nafis, Lc, M.E.I</v>
      </c>
      <c r="H940" s="620" t="str">
        <f t="shared" si="123"/>
        <v>Dr. H. Abdul Rokhim, S.Ag., M.E.I</v>
      </c>
      <c r="I940" s="631">
        <f>IFERROR(VLOOKUP(A940,JADWAL,8,FALSE),"  ")</f>
        <v>0</v>
      </c>
    </row>
    <row r="941" spans="1:9" ht="25.5">
      <c r="A941" s="603">
        <f>'REKAP (2)'!I158</f>
        <v>84</v>
      </c>
      <c r="B941" s="608" t="str">
        <f>IFERROR(VLOOKUP(A941,JADWAL,4,FALSE),"  ")</f>
        <v>Manajemen Strategi Bisnis Syari’ah</v>
      </c>
      <c r="C941" s="392" t="str">
        <f>IFERROR(VLOOKUP(A941,JADWAL,2,FALSE),"  ")</f>
        <v>ES-3B</v>
      </c>
      <c r="D941" s="392" t="str">
        <f>IFERROR(VLOOKUP(A941,JADWAL,9,FALSE),"  ")</f>
        <v>Jumat</v>
      </c>
      <c r="E941" s="732" t="str">
        <f>IFERROR(VLOOKUP(A941,JADWAL,10,FALSE),"  ")</f>
        <v>15.30-17.30</v>
      </c>
      <c r="F941" s="609" t="str">
        <f>IFERROR(VLOOKUP(A941,JADWAL,11,FALSE),"  ")</f>
        <v>R13</v>
      </c>
      <c r="G941" s="623" t="str">
        <f t="shared" si="122"/>
        <v>Dr. H. Abdul Rokhim, S.Ag., M.E.I</v>
      </c>
      <c r="H941" s="611" t="str">
        <f t="shared" si="123"/>
        <v>Dr. Khairunnisa Musari, S.T.,M.MT.</v>
      </c>
      <c r="I941" s="631">
        <f>IFERROR(VLOOKUP(A941,JADWAL,8,FALSE),"  ")</f>
        <v>0</v>
      </c>
    </row>
    <row r="942" spans="1:9" ht="25.5">
      <c r="A942" s="603">
        <f>'REKAP (2)'!I159</f>
        <v>90</v>
      </c>
      <c r="B942" s="608" t="str">
        <f>IFERROR(VLOOKUP(A942,JADWAL,4,FALSE),"  ")</f>
        <v>Manajemen Strategi Bisnis Syari’ah</v>
      </c>
      <c r="C942" s="392" t="str">
        <f>IFERROR(VLOOKUP(A942,JADWAL,2,FALSE),"  ")</f>
        <v>ES-3C</v>
      </c>
      <c r="D942" s="392" t="str">
        <f>IFERROR(VLOOKUP(A942,JADWAL,9,FALSE),"  ")</f>
        <v>Jumat</v>
      </c>
      <c r="E942" s="732" t="str">
        <f>IFERROR(VLOOKUP(A942,JADWAL,10,FALSE),"  ")</f>
        <v>18.00-20.00</v>
      </c>
      <c r="F942" s="609" t="str">
        <f>IFERROR(VLOOKUP(A942,JADWAL,11,FALSE),"  ")</f>
        <v>R14</v>
      </c>
      <c r="G942" s="623" t="str">
        <f t="shared" si="122"/>
        <v>Dr. H. Abdul Rokhim, S.Ag., M.E.I</v>
      </c>
      <c r="H942" s="611" t="str">
        <f t="shared" si="123"/>
        <v>Dr. H. Misbahul Munir, M.M.</v>
      </c>
      <c r="I942" s="631">
        <f>IFERROR(VLOOKUP(A942,JADWAL,8,FALSE),"  ")</f>
        <v>0</v>
      </c>
    </row>
    <row r="943" spans="1:9">
      <c r="A943" s="603"/>
      <c r="B943" s="612" t="str">
        <f>IFERROR(VLOOKUP(A943,JADWAL,4,FALSE),"  ")</f>
        <v xml:space="preserve">  </v>
      </c>
      <c r="C943" s="613" t="str">
        <f>IFERROR(VLOOKUP(A943,JADWAL,2,FALSE),"  ")</f>
        <v xml:space="preserve">  </v>
      </c>
      <c r="D943" s="613" t="str">
        <f>IFERROR(VLOOKUP(A943,JADWAL,9,FALSE),"  ")</f>
        <v xml:space="preserve">  </v>
      </c>
      <c r="E943" s="613" t="str">
        <f>IFERROR(VLOOKUP(A943,JADWAL,10,FALSE),"  ")</f>
        <v xml:space="preserve">  </v>
      </c>
      <c r="F943" s="614" t="str">
        <f>IFERROR(VLOOKUP(A943,JADWAL,11,FALSE),"  ")</f>
        <v xml:space="preserve">  </v>
      </c>
      <c r="G943" s="615" t="str">
        <f t="shared" si="122"/>
        <v xml:space="preserve">  </v>
      </c>
      <c r="H943" s="616" t="str">
        <f t="shared" si="123"/>
        <v xml:space="preserve">  </v>
      </c>
      <c r="I943" s="629" t="str">
        <f>IFERROR(VLOOKUP(A943,JADWAL,8,FALSE),"  ")</f>
        <v xml:space="preserve">  </v>
      </c>
    </row>
    <row r="945" spans="1:9" ht="15.75">
      <c r="H945" s="617" t="s">
        <v>330</v>
      </c>
    </row>
    <row r="946" spans="1:9" ht="15.75">
      <c r="H946" s="617" t="s">
        <v>331</v>
      </c>
    </row>
    <row r="947" spans="1:9" ht="15.75">
      <c r="H947" s="617"/>
    </row>
    <row r="948" spans="1:9" ht="15.75">
      <c r="H948" s="617"/>
    </row>
    <row r="949" spans="1:9" ht="15.75">
      <c r="H949" s="617"/>
    </row>
    <row r="950" spans="1:9">
      <c r="H950" s="618" t="s">
        <v>332</v>
      </c>
    </row>
    <row r="953" spans="1:9" ht="15.75">
      <c r="H953" s="617"/>
    </row>
    <row r="957" spans="1:9" ht="15.75">
      <c r="H957" s="617"/>
    </row>
    <row r="958" spans="1:9" ht="15.75">
      <c r="H958" s="617"/>
    </row>
    <row r="959" spans="1:9" ht="16.5">
      <c r="A959" s="597">
        <v>42</v>
      </c>
      <c r="B959" s="598" t="str">
        <f>IFERROR(VLOOKUP(A959,NamaSK,2,FALSE),"  ")</f>
        <v>Dr. Abdul Wadud Nafis, Lc, M.E.I</v>
      </c>
      <c r="C959" s="594"/>
      <c r="D959" s="594"/>
      <c r="F959" s="599"/>
      <c r="G959" s="596"/>
    </row>
    <row r="960" spans="1:9">
      <c r="A960" s="600"/>
      <c r="B960" s="601" t="s">
        <v>324</v>
      </c>
      <c r="C960" s="602" t="s">
        <v>325</v>
      </c>
      <c r="D960" s="601" t="s">
        <v>326</v>
      </c>
      <c r="E960" s="601" t="s">
        <v>327</v>
      </c>
      <c r="F960" s="601" t="s">
        <v>328</v>
      </c>
      <c r="G960" s="784" t="s">
        <v>329</v>
      </c>
      <c r="H960" s="785"/>
      <c r="I960" s="786"/>
    </row>
    <row r="961" spans="1:9" ht="25.5">
      <c r="A961" s="603">
        <f>'REKAP (2)'!I160</f>
        <v>71</v>
      </c>
      <c r="B961" s="604" t="str">
        <f>IFERROR(VLOOKUP(A961,JADWAL,4,FALSE),"  ")</f>
        <v>Sejarah Pemikiran dan Prinsip Ekonomi Islam</v>
      </c>
      <c r="C961" s="388" t="str">
        <f>IFERROR(VLOOKUP(A961,JADWAL,2,FALSE),"  ")</f>
        <v>ES-1A</v>
      </c>
      <c r="D961" s="388" t="str">
        <f>IFERROR(VLOOKUP(A961,JADWAL,9,FALSE),"  ")</f>
        <v>Rabu</v>
      </c>
      <c r="E961" s="733" t="str">
        <f>IFERROR(VLOOKUP(A961,JADWAL,10,FALSE),"  ")</f>
        <v>15.15-17.15</v>
      </c>
      <c r="F961" s="605" t="str">
        <f>IFERROR(VLOOKUP(A961,JADWAL,11,FALSE),"  ")</f>
        <v>R11</v>
      </c>
      <c r="G961" s="606" t="str">
        <f t="shared" ref="G961:G965" si="124">IFERROR(VLOOKUP(A961,JADWAL,6,FALSE),"  ")</f>
        <v>Dr. Abdul Wadud Nafis, Lc, M.E.I</v>
      </c>
      <c r="H961" s="607" t="str">
        <f t="shared" ref="H961:H965" si="125">IFERROR(VLOOKUP(A961,JADWAL,7,FALSE),"  ")</f>
        <v>Dr. H. Abdul Rokhim, S.Ag., M.E.I</v>
      </c>
      <c r="I961" s="627">
        <f>IFERROR(VLOOKUP(A961,JADWAL,8,FALSE),"  ")</f>
        <v>0</v>
      </c>
    </row>
    <row r="962" spans="1:9" ht="25.5">
      <c r="A962" s="603">
        <f>'REKAP (2)'!I161</f>
        <v>75</v>
      </c>
      <c r="B962" s="608" t="str">
        <f>IFERROR(VLOOKUP(A962,JADWAL,4,FALSE),"  ")</f>
        <v>Sejarah Pemikiran dan Prinsip Ekonomi Islam</v>
      </c>
      <c r="C962" s="392" t="str">
        <f>IFERROR(VLOOKUP(A962,JADWAL,2,FALSE),"  ")</f>
        <v>ES-1B</v>
      </c>
      <c r="D962" s="392" t="str">
        <f>IFERROR(VLOOKUP(A962,JADWAL,9,FALSE),"  ")</f>
        <v>Jumat</v>
      </c>
      <c r="E962" s="732" t="str">
        <f>IFERROR(VLOOKUP(A962,JADWAL,10,FALSE),"  ")</f>
        <v>18.00-20.00</v>
      </c>
      <c r="F962" s="609" t="str">
        <f>IFERROR(VLOOKUP(A962,JADWAL,11,FALSE),"  ")</f>
        <v>RU13</v>
      </c>
      <c r="G962" s="610" t="str">
        <f t="shared" si="124"/>
        <v>Dr. Abdul Wadud Nafis, Lc, M.E.I</v>
      </c>
      <c r="H962" s="611" t="str">
        <f t="shared" si="125"/>
        <v>Dr. H. Abdul Rokhim, S.Ag., M.E.I</v>
      </c>
      <c r="I962" s="631">
        <f>IFERROR(VLOOKUP(A962,JADWAL,8,FALSE),"  ")</f>
        <v>0</v>
      </c>
    </row>
    <row r="963" spans="1:9" ht="25.5">
      <c r="A963" s="603">
        <f>'REKAP (2)'!I162</f>
        <v>82</v>
      </c>
      <c r="B963" s="608" t="str">
        <f>IFERROR(VLOOKUP(A963,JADWAL,4,FALSE),"  ")</f>
        <v>Studi Produk dan Sertifikasi Halal</v>
      </c>
      <c r="C963" s="392" t="str">
        <f>IFERROR(VLOOKUP(A963,JADWAL,2,FALSE),"  ")</f>
        <v>ES-3A</v>
      </c>
      <c r="D963" s="392" t="str">
        <f>IFERROR(VLOOKUP(A963,JADWAL,9,FALSE),"  ")</f>
        <v>Kamis</v>
      </c>
      <c r="E963" s="392" t="str">
        <f>IFERROR(VLOOKUP(A963,JADWAL,10,FALSE),"  ")</f>
        <v>12.45-14.45</v>
      </c>
      <c r="F963" s="609" t="str">
        <f>IFERROR(VLOOKUP(A963,JADWAL,11,FALSE),"  ")</f>
        <v>R12</v>
      </c>
      <c r="G963" s="623" t="str">
        <f t="shared" si="124"/>
        <v>Dr. Abdul Wadud Nafis, Lc, M.E.I</v>
      </c>
      <c r="H963" s="611" t="str">
        <f t="shared" si="125"/>
        <v>Dr. H. Misbahul Munir, M.M.</v>
      </c>
      <c r="I963" s="631">
        <f>IFERROR(VLOOKUP(A963,JADWAL,8,FALSE),"  ")</f>
        <v>0</v>
      </c>
    </row>
    <row r="964" spans="1:9" ht="25.5">
      <c r="A964" s="603">
        <f>'REKAP (2)'!I163</f>
        <v>86</v>
      </c>
      <c r="B964" s="608" t="str">
        <f>IFERROR(VLOOKUP(A964,JADWAL,4,FALSE),"  ")</f>
        <v>Studi Produk dan Sertifikasi Halal</v>
      </c>
      <c r="C964" s="392" t="str">
        <f>IFERROR(VLOOKUP(A964,JADWAL,2,FALSE),"  ")</f>
        <v>ES-3B</v>
      </c>
      <c r="D964" s="392" t="str">
        <f>IFERROR(VLOOKUP(A964,JADWAL,9,FALSE),"  ")</f>
        <v>Sabtu</v>
      </c>
      <c r="E964" s="732" t="str">
        <f>IFERROR(VLOOKUP(A964,JADWAL,10,FALSE),"  ")</f>
        <v>07.30-09.30</v>
      </c>
      <c r="F964" s="609" t="str">
        <f>IFERROR(VLOOKUP(A964,JADWAL,11,FALSE),"  ")</f>
        <v>R13</v>
      </c>
      <c r="G964" s="623" t="str">
        <f t="shared" si="124"/>
        <v>Dr. Abdul Wadud Nafis, Lc, M.E.I</v>
      </c>
      <c r="H964" s="611" t="str">
        <f t="shared" si="125"/>
        <v>Dr. H. Pujiono, M.Ag.</v>
      </c>
      <c r="I964" s="631">
        <f>IFERROR(VLOOKUP(A964,JADWAL,8,FALSE),"  ")</f>
        <v>0</v>
      </c>
    </row>
    <row r="965" spans="1:9" ht="25.5">
      <c r="A965" s="603">
        <f>'REKAP (2)'!I164</f>
        <v>92</v>
      </c>
      <c r="B965" s="612" t="str">
        <f>IFERROR(VLOOKUP(A965,JADWAL,4,FALSE),"  ")</f>
        <v>Studi Produk dan Sertifikasi Halal</v>
      </c>
      <c r="C965" s="613" t="str">
        <f>IFERROR(VLOOKUP(A965,JADWAL,2,FALSE),"  ")</f>
        <v>ES-3C</v>
      </c>
      <c r="D965" s="613" t="str">
        <f>IFERROR(VLOOKUP(A965,JADWAL,9,FALSE),"  ")</f>
        <v>Sabtu</v>
      </c>
      <c r="E965" s="613" t="str">
        <f>IFERROR(VLOOKUP(A965,JADWAL,10,FALSE),"  ")</f>
        <v>09.30-11.30</v>
      </c>
      <c r="F965" s="614" t="str">
        <f>IFERROR(VLOOKUP(A965,JADWAL,11,FALSE),"  ")</f>
        <v>R14</v>
      </c>
      <c r="G965" s="628" t="str">
        <f t="shared" si="124"/>
        <v>Dr. Abdul Wadud Nafis, Lc, M.E.I</v>
      </c>
      <c r="H965" s="616" t="str">
        <f t="shared" si="125"/>
        <v>Dr. H. Abdul Haris, M.Ag.</v>
      </c>
      <c r="I965" s="629">
        <f>IFERROR(VLOOKUP(A965,JADWAL,8,FALSE),"  ")</f>
        <v>0</v>
      </c>
    </row>
    <row r="968" spans="1:9" ht="15.75">
      <c r="H968" s="617" t="s">
        <v>330</v>
      </c>
    </row>
    <row r="969" spans="1:9" ht="15.75">
      <c r="H969" s="617" t="s">
        <v>331</v>
      </c>
    </row>
    <row r="970" spans="1:9" ht="15.75">
      <c r="H970" s="617"/>
    </row>
    <row r="971" spans="1:9" ht="15.75">
      <c r="H971" s="617"/>
    </row>
    <row r="972" spans="1:9" ht="15.75">
      <c r="H972" s="617"/>
    </row>
    <row r="973" spans="1:9">
      <c r="H973" s="618" t="s">
        <v>332</v>
      </c>
    </row>
    <row r="976" spans="1:9" ht="15.75">
      <c r="H976" s="617"/>
    </row>
    <row r="980" spans="1:9" ht="15.75">
      <c r="H980" s="617"/>
    </row>
    <row r="981" spans="1:9" ht="16.5">
      <c r="A981" s="597">
        <v>43</v>
      </c>
      <c r="B981" s="598" t="str">
        <f>IFERROR(VLOOKUP(A981,NamaSK,2,FALSE),"  ")</f>
        <v>Dr. Khairunnisa Musari, S.T.,M.MT.</v>
      </c>
      <c r="C981" s="594"/>
      <c r="D981" s="594"/>
      <c r="F981" s="599"/>
      <c r="G981" s="596"/>
    </row>
    <row r="982" spans="1:9">
      <c r="A982" s="600"/>
      <c r="B982" s="601" t="s">
        <v>324</v>
      </c>
      <c r="C982" s="602" t="s">
        <v>325</v>
      </c>
      <c r="D982" s="601" t="s">
        <v>326</v>
      </c>
      <c r="E982" s="601" t="s">
        <v>327</v>
      </c>
      <c r="F982" s="601" t="s">
        <v>328</v>
      </c>
      <c r="G982" s="784" t="s">
        <v>329</v>
      </c>
      <c r="H982" s="785"/>
      <c r="I982" s="786"/>
    </row>
    <row r="983" spans="1:9" ht="25.5">
      <c r="A983" s="603">
        <f>'REKAP (2)'!I165</f>
        <v>72</v>
      </c>
      <c r="B983" s="604" t="str">
        <f>IFERROR(VLOOKUP(A983,JADWAL,4,FALSE),"  ")</f>
        <v>Mikro dan Makro Ekonomi islam</v>
      </c>
      <c r="C983" s="388" t="str">
        <f>IFERROR(VLOOKUP(A983,JADWAL,2,FALSE),"  ")</f>
        <v>ES-1A</v>
      </c>
      <c r="D983" s="388" t="str">
        <f>IFERROR(VLOOKUP(A983,JADWAL,9,FALSE),"  ")</f>
        <v>Kamis</v>
      </c>
      <c r="E983" s="388" t="str">
        <f>IFERROR(VLOOKUP(A983,JADWAL,10,FALSE),"  ")</f>
        <v>12.45-14.45</v>
      </c>
      <c r="F983" s="605" t="str">
        <f>IFERROR(VLOOKUP(A983,JADWAL,11,FALSE),"  ")</f>
        <v>R11</v>
      </c>
      <c r="G983" s="606" t="str">
        <f t="shared" ref="G983:G987" si="126">IFERROR(VLOOKUP(A983,JADWAL,6,FALSE),"  ")</f>
        <v>Dr. Khairunnisa Musari, S.T.,M.MT.</v>
      </c>
      <c r="H983" s="607" t="str">
        <f t="shared" ref="H983:H987" si="127">IFERROR(VLOOKUP(A983,JADWAL,7,FALSE),"  ")</f>
        <v>Dr. Imam Suroso, SE, MM.</v>
      </c>
      <c r="I983" s="627">
        <f>IFERROR(VLOOKUP(A983,JADWAL,8,FALSE),"  ")</f>
        <v>0</v>
      </c>
    </row>
    <row r="984" spans="1:9" ht="25.5">
      <c r="A984" s="603">
        <f>'REKAP (2)'!I166</f>
        <v>76</v>
      </c>
      <c r="B984" s="608" t="str">
        <f>IFERROR(VLOOKUP(A984,JADWAL,4,FALSE),"  ")</f>
        <v>Mikro dan Makro Ekonomi Islam</v>
      </c>
      <c r="C984" s="392" t="str">
        <f>IFERROR(VLOOKUP(A984,JADWAL,2,FALSE),"  ")</f>
        <v>ES-1B</v>
      </c>
      <c r="D984" s="392" t="str">
        <f>IFERROR(VLOOKUP(A984,JADWAL,9,FALSE),"  ")</f>
        <v>Sabtu</v>
      </c>
      <c r="E984" s="732" t="str">
        <f>IFERROR(VLOOKUP(A984,JADWAL,10,FALSE),"  ")</f>
        <v>07.30-09.30</v>
      </c>
      <c r="F984" s="609" t="str">
        <f>IFERROR(VLOOKUP(A984,JADWAL,11,FALSE),"  ")</f>
        <v>RU13</v>
      </c>
      <c r="G984" s="623" t="str">
        <f t="shared" ref="G984" si="128">IFERROR(VLOOKUP(A984,JADWAL,6,FALSE),"  ")</f>
        <v>Dr. Khairunnisa Musari, S.T.,M.MT.</v>
      </c>
      <c r="H984" s="611" t="str">
        <f t="shared" ref="H984" si="129">IFERROR(VLOOKUP(A984,JADWAL,7,FALSE),"  ")</f>
        <v>Dr. Imam Suroso, SE, MM.</v>
      </c>
      <c r="I984" s="631">
        <f>IFERROR(VLOOKUP(A984,JADWAL,8,FALSE),"  ")</f>
        <v>0</v>
      </c>
    </row>
    <row r="985" spans="1:9" ht="25.5">
      <c r="A985" s="603">
        <f>'REKAP (2)'!I167</f>
        <v>78</v>
      </c>
      <c r="B985" s="608" t="str">
        <f>IFERROR(VLOOKUP(A985,JADWAL,4,FALSE),"  ")</f>
        <v>Manajemen Strategi Bisnis Syari’ah</v>
      </c>
      <c r="C985" s="392" t="str">
        <f>IFERROR(VLOOKUP(A985,JADWAL,2,FALSE),"  ")</f>
        <v>ES-3A</v>
      </c>
      <c r="D985" s="392" t="str">
        <f>IFERROR(VLOOKUP(A985,JADWAL,9,FALSE),"  ")</f>
        <v>Selasa</v>
      </c>
      <c r="E985" s="732" t="str">
        <f>IFERROR(VLOOKUP(A985,JADWAL,10,FALSE),"  ")</f>
        <v>12.45-14.45</v>
      </c>
      <c r="F985" s="609" t="str">
        <f>IFERROR(VLOOKUP(A985,JADWAL,11,FALSE),"  ")</f>
        <v>R12</v>
      </c>
      <c r="G985" s="623" t="str">
        <f t="shared" si="126"/>
        <v>Dr. Khairunnisa Musari, S.T.,M.MT.</v>
      </c>
      <c r="H985" s="611" t="str">
        <f t="shared" si="127"/>
        <v>Dr. H. Misbahul Munir, M.M.</v>
      </c>
      <c r="I985" s="631">
        <f>IFERROR(VLOOKUP(A985,JADWAL,8,FALSE),"  ")</f>
        <v>0</v>
      </c>
    </row>
    <row r="986" spans="1:9" ht="25.5">
      <c r="A986" s="603">
        <f>'REKAP (2)'!I168</f>
        <v>84</v>
      </c>
      <c r="B986" s="608" t="str">
        <f>IFERROR(VLOOKUP(A986,JADWAL,4,FALSE),"  ")</f>
        <v>Manajemen Strategi Bisnis Syari’ah</v>
      </c>
      <c r="C986" s="392" t="str">
        <f>IFERROR(VLOOKUP(A986,JADWAL,2,FALSE),"  ")</f>
        <v>ES-3B</v>
      </c>
      <c r="D986" s="392" t="str">
        <f>IFERROR(VLOOKUP(A986,JADWAL,9,FALSE),"  ")</f>
        <v>Jumat</v>
      </c>
      <c r="E986" s="732" t="str">
        <f>IFERROR(VLOOKUP(A986,JADWAL,10,FALSE),"  ")</f>
        <v>15.30-17.30</v>
      </c>
      <c r="F986" s="609" t="str">
        <f>IFERROR(VLOOKUP(A986,JADWAL,11,FALSE),"  ")</f>
        <v>R13</v>
      </c>
      <c r="G986" s="619" t="str">
        <f t="shared" si="126"/>
        <v>Dr. H. Abdul Rokhim, S.Ag., M.E.I</v>
      </c>
      <c r="H986" s="620" t="str">
        <f t="shared" si="127"/>
        <v>Dr. Khairunnisa Musari, S.T.,M.MT.</v>
      </c>
      <c r="I986" s="631">
        <f>IFERROR(VLOOKUP(A986,JADWAL,8,FALSE),"  ")</f>
        <v>0</v>
      </c>
    </row>
    <row r="987" spans="1:9" ht="25.5">
      <c r="A987" s="603">
        <f>'REKAP (2)'!I169</f>
        <v>79</v>
      </c>
      <c r="B987" s="612" t="str">
        <f>IFERROR(VLOOKUP(A987,JADWAL,4,FALSE),"  ")</f>
        <v>Manajemen Pemasaran Islam</v>
      </c>
      <c r="C987" s="613" t="str">
        <f>IFERROR(VLOOKUP(A987,JADWAL,2,FALSE),"  ")</f>
        <v>ES-3A</v>
      </c>
      <c r="D987" s="613" t="str">
        <f>IFERROR(VLOOKUP(A987,JADWAL,9,FALSE),"  ")</f>
        <v>Selasa</v>
      </c>
      <c r="E987" s="734" t="str">
        <f>IFERROR(VLOOKUP(A987,JADWAL,10,FALSE),"  ")</f>
        <v>15.15-17.15</v>
      </c>
      <c r="F987" s="614" t="str">
        <f>IFERROR(VLOOKUP(A987,JADWAL,11,FALSE),"  ")</f>
        <v>R12</v>
      </c>
      <c r="G987" s="628" t="str">
        <f t="shared" si="126"/>
        <v>Dr. Khairunnisa Musari, S.T.,M.MT.</v>
      </c>
      <c r="H987" s="616" t="str">
        <f t="shared" si="127"/>
        <v>Dr. H. Misbahul Munir, M.M.</v>
      </c>
      <c r="I987" s="629">
        <f>IFERROR(VLOOKUP(A987,JADWAL,8,FALSE),"  ")</f>
        <v>0</v>
      </c>
    </row>
    <row r="990" spans="1:9" ht="15.75">
      <c r="H990" s="617" t="s">
        <v>330</v>
      </c>
    </row>
    <row r="991" spans="1:9" ht="15.75">
      <c r="H991" s="617" t="s">
        <v>331</v>
      </c>
    </row>
    <row r="992" spans="1:9" ht="15.75">
      <c r="H992" s="617"/>
    </row>
    <row r="993" spans="1:9" ht="15.75">
      <c r="H993" s="617"/>
    </row>
    <row r="994" spans="1:9" ht="15.75">
      <c r="H994" s="617"/>
    </row>
    <row r="995" spans="1:9">
      <c r="H995" s="618" t="s">
        <v>332</v>
      </c>
    </row>
    <row r="998" spans="1:9" ht="15.75">
      <c r="H998" s="617"/>
    </row>
    <row r="1002" spans="1:9" ht="15.75">
      <c r="H1002" s="617"/>
    </row>
    <row r="1003" spans="1:9" ht="16.5">
      <c r="A1003" s="597">
        <v>44</v>
      </c>
      <c r="B1003" s="598" t="str">
        <f>IFERROR(VLOOKUP(A1003,NamaSK,2,FALSE),"  ")</f>
        <v>Dr. Khamdan Rifa'i, S.E., M.Si.</v>
      </c>
      <c r="C1003" s="594"/>
      <c r="D1003" s="594"/>
      <c r="F1003" s="599"/>
      <c r="G1003" s="596"/>
    </row>
    <row r="1004" spans="1:9">
      <c r="A1004" s="600"/>
      <c r="B1004" s="601" t="s">
        <v>324</v>
      </c>
      <c r="C1004" s="602" t="s">
        <v>325</v>
      </c>
      <c r="D1004" s="601" t="s">
        <v>326</v>
      </c>
      <c r="E1004" s="601" t="s">
        <v>327</v>
      </c>
      <c r="F1004" s="601" t="s">
        <v>328</v>
      </c>
      <c r="G1004" s="784" t="s">
        <v>329</v>
      </c>
      <c r="H1004" s="785"/>
      <c r="I1004" s="786"/>
    </row>
    <row r="1005" spans="1:9" ht="25.5">
      <c r="A1005" s="603">
        <f>'REKAP (2)'!I170</f>
        <v>70</v>
      </c>
      <c r="B1005" s="604" t="str">
        <f>IFERROR(VLOOKUP(A1005,JADWAL,4,FALSE),"  ")</f>
        <v>Ekonomi Zakat, Infaq, Shadaqah dan Waqaf</v>
      </c>
      <c r="C1005" s="388" t="str">
        <f>IFERROR(VLOOKUP(A1005,JADWAL,2,FALSE),"  ")</f>
        <v>ES-1A</v>
      </c>
      <c r="D1005" s="388" t="str">
        <f>IFERROR(VLOOKUP(A1005,JADWAL,9,FALSE),"  ")</f>
        <v>Rabu</v>
      </c>
      <c r="E1005" s="733" t="str">
        <f>IFERROR(VLOOKUP(A1005,JADWAL,10,FALSE),"  ")</f>
        <v>12.45-14.45</v>
      </c>
      <c r="F1005" s="605" t="str">
        <f>IFERROR(VLOOKUP(A1005,JADWAL,11,FALSE),"  ")</f>
        <v>R11</v>
      </c>
      <c r="G1005" s="621" t="str">
        <f t="shared" ref="G1005:G1009" si="130">IFERROR(VLOOKUP(A1005,JADWAL,6,FALSE),"  ")</f>
        <v>Dr. H. Pujiono, M.Ag.</v>
      </c>
      <c r="H1005" s="622" t="str">
        <f t="shared" ref="H1005:H1009" si="131">IFERROR(VLOOKUP(A1005,JADWAL,7,FALSE),"  ")</f>
        <v>Dr. Khamdan Rifa'i, S.E., M.Si.</v>
      </c>
      <c r="I1005" s="627">
        <f>IFERROR(VLOOKUP(A1005,JADWAL,8,FALSE),"  ")</f>
        <v>0</v>
      </c>
    </row>
    <row r="1006" spans="1:9" ht="25.5">
      <c r="A1006" s="603">
        <f>'REKAP (2)'!I171</f>
        <v>77</v>
      </c>
      <c r="B1006" s="608" t="str">
        <f>IFERROR(VLOOKUP(A1006,JADWAL,4,FALSE),"  ")</f>
        <v>Ekonomi Zakat, Infaq, Shadaqah dan Waqaf</v>
      </c>
      <c r="C1006" s="392" t="str">
        <f>IFERROR(VLOOKUP(A1006,JADWAL,2,FALSE),"  ")</f>
        <v>ES-1B</v>
      </c>
      <c r="D1006" s="392" t="str">
        <f>IFERROR(VLOOKUP(A1006,JADWAL,9,FALSE),"  ")</f>
        <v>Sabtu</v>
      </c>
      <c r="E1006" s="392" t="str">
        <f>IFERROR(VLOOKUP(A1006,JADWAL,10,FALSE),"  ")</f>
        <v>09.30-11.30</v>
      </c>
      <c r="F1006" s="609" t="str">
        <f>IFERROR(VLOOKUP(A1006,JADWAL,11,FALSE),"  ")</f>
        <v>RU13</v>
      </c>
      <c r="G1006" s="619" t="str">
        <f t="shared" si="130"/>
        <v>Dr. H. Pujiono, M.Ag.</v>
      </c>
      <c r="H1006" s="620" t="str">
        <f t="shared" si="131"/>
        <v>Dr. Khamdan Rifa'i, S.E., M.Si.</v>
      </c>
      <c r="I1006" s="631">
        <f>IFERROR(VLOOKUP(A1006,JADWAL,8,FALSE),"  ")</f>
        <v>0</v>
      </c>
    </row>
    <row r="1007" spans="1:9">
      <c r="A1007" s="603">
        <f>'REKAP (2)'!I172</f>
        <v>85</v>
      </c>
      <c r="B1007" s="608" t="str">
        <f>IFERROR(VLOOKUP(A1007,JADWAL,4,FALSE),"  ")</f>
        <v>Manajemen Pemasaran Islam</v>
      </c>
      <c r="C1007" s="392" t="str">
        <f>IFERROR(VLOOKUP(A1007,JADWAL,2,FALSE),"  ")</f>
        <v>ES-3B</v>
      </c>
      <c r="D1007" s="392" t="str">
        <f>IFERROR(VLOOKUP(A1007,JADWAL,9,FALSE),"  ")</f>
        <v>Jumat</v>
      </c>
      <c r="E1007" s="732" t="str">
        <f>IFERROR(VLOOKUP(A1007,JADWAL,10,FALSE),"  ")</f>
        <v>18.00-20.00</v>
      </c>
      <c r="F1007" s="609" t="str">
        <f>IFERROR(VLOOKUP(A1007,JADWAL,11,FALSE),"  ")</f>
        <v>R13</v>
      </c>
      <c r="G1007" s="623" t="str">
        <f t="shared" si="130"/>
        <v>Dr. Khamdan Rifa'i, S.E., M.Si.</v>
      </c>
      <c r="H1007" s="611" t="str">
        <f t="shared" si="131"/>
        <v>Dr. H. Misbahul Munir, M.M.</v>
      </c>
      <c r="I1007" s="631">
        <f>IFERROR(VLOOKUP(A1007,JADWAL,8,FALSE),"  ")</f>
        <v>0</v>
      </c>
    </row>
    <row r="1008" spans="1:9">
      <c r="A1008" s="603">
        <f>'REKAP (2)'!I173</f>
        <v>88</v>
      </c>
      <c r="B1008" s="608" t="str">
        <f>IFERROR(VLOOKUP(A1008,JADWAL,4,FALSE),"  ")</f>
        <v>Manajemen Pemasaran Islam</v>
      </c>
      <c r="C1008" s="392" t="str">
        <f>IFERROR(VLOOKUP(A1008,JADWAL,2,FALSE),"  ")</f>
        <v>ES-3C</v>
      </c>
      <c r="D1008" s="392" t="str">
        <f>IFERROR(VLOOKUP(A1008,JADWAL,9,FALSE),"  ")</f>
        <v>Jumat</v>
      </c>
      <c r="E1008" s="732" t="str">
        <f>IFERROR(VLOOKUP(A1008,JADWAL,10,FALSE),"  ")</f>
        <v>13.15-15.15</v>
      </c>
      <c r="F1008" s="609" t="str">
        <f>IFERROR(VLOOKUP(A1008,JADWAL,11,FALSE),"  ")</f>
        <v>R14</v>
      </c>
      <c r="G1008" s="623" t="str">
        <f t="shared" si="130"/>
        <v>Dr. Khamdan Rifa'i, S.E., M.Si.</v>
      </c>
      <c r="H1008" s="611" t="str">
        <f t="shared" si="131"/>
        <v>Dr. H. Misbahul Munir, M.M.</v>
      </c>
      <c r="I1008" s="631">
        <f>IFERROR(VLOOKUP(A1008,JADWAL,8,FALSE),"  ")</f>
        <v>0</v>
      </c>
    </row>
    <row r="1009" spans="1:9">
      <c r="A1009" s="603"/>
      <c r="B1009" s="612" t="str">
        <f>IFERROR(VLOOKUP(A1009,JADWAL,4,FALSE),"  ")</f>
        <v xml:space="preserve">  </v>
      </c>
      <c r="C1009" s="613" t="str">
        <f>IFERROR(VLOOKUP(A1009,JADWAL,2,FALSE),"  ")</f>
        <v xml:space="preserve">  </v>
      </c>
      <c r="D1009" s="613" t="str">
        <f>IFERROR(VLOOKUP(A1009,JADWAL,9,FALSE),"  ")</f>
        <v xml:space="preserve">  </v>
      </c>
      <c r="E1009" s="613" t="str">
        <f>IFERROR(VLOOKUP(A1009,JADWAL,10,FALSE),"  ")</f>
        <v xml:space="preserve">  </v>
      </c>
      <c r="F1009" s="614" t="str">
        <f>IFERROR(VLOOKUP(A1009,JADWAL,11,FALSE),"  ")</f>
        <v xml:space="preserve">  </v>
      </c>
      <c r="G1009" s="615" t="str">
        <f t="shared" si="130"/>
        <v xml:space="preserve">  </v>
      </c>
      <c r="H1009" s="616" t="str">
        <f t="shared" si="131"/>
        <v xml:space="preserve">  </v>
      </c>
      <c r="I1009" s="629" t="str">
        <f>IFERROR(VLOOKUP(A1009,JADWAL,8,FALSE),"  ")</f>
        <v xml:space="preserve">  </v>
      </c>
    </row>
    <row r="1012" spans="1:9" ht="15.75">
      <c r="H1012" s="617" t="s">
        <v>330</v>
      </c>
    </row>
    <row r="1013" spans="1:9" ht="15.75">
      <c r="H1013" s="617" t="s">
        <v>331</v>
      </c>
    </row>
    <row r="1014" spans="1:9" ht="15.75">
      <c r="H1014" s="617"/>
    </row>
    <row r="1015" spans="1:9" ht="15.75">
      <c r="H1015" s="617"/>
    </row>
    <row r="1016" spans="1:9" ht="15.75">
      <c r="H1016" s="617"/>
    </row>
    <row r="1017" spans="1:9">
      <c r="H1017" s="618" t="s">
        <v>332</v>
      </c>
    </row>
    <row r="1019" spans="1:9" ht="15.75">
      <c r="H1019" s="617"/>
    </row>
    <row r="1023" spans="1:9" ht="15.75">
      <c r="H1023" s="617"/>
    </row>
    <row r="1024" spans="1:9" ht="15.75">
      <c r="H1024" s="617"/>
    </row>
    <row r="1025" spans="1:9" ht="15.75">
      <c r="H1025" s="617"/>
    </row>
    <row r="1026" spans="1:9" ht="15.75">
      <c r="H1026" s="617"/>
    </row>
    <row r="1027" spans="1:9" ht="16.5">
      <c r="A1027" s="597">
        <v>45</v>
      </c>
      <c r="B1027" s="598" t="str">
        <f>IFERROR(VLOOKUP(A1027,NamaSK,2,FALSE),"  ")</f>
        <v>Dr. H. Misbahul Munir, M.M.</v>
      </c>
      <c r="C1027" s="594"/>
      <c r="D1027" s="594"/>
      <c r="F1027" s="599"/>
      <c r="G1027" s="596"/>
    </row>
    <row r="1028" spans="1:9">
      <c r="A1028" s="600"/>
      <c r="B1028" s="601" t="s">
        <v>324</v>
      </c>
      <c r="C1028" s="602" t="s">
        <v>325</v>
      </c>
      <c r="D1028" s="601" t="s">
        <v>326</v>
      </c>
      <c r="E1028" s="601" t="s">
        <v>327</v>
      </c>
      <c r="F1028" s="601" t="s">
        <v>328</v>
      </c>
      <c r="G1028" s="784" t="s">
        <v>329</v>
      </c>
      <c r="H1028" s="785"/>
      <c r="I1028" s="786"/>
    </row>
    <row r="1029" spans="1:9" ht="25.5">
      <c r="A1029" s="603">
        <f>'REKAP (2)'!I174</f>
        <v>78</v>
      </c>
      <c r="B1029" s="604" t="str">
        <f t="shared" ref="B1029:B1034" si="132">IFERROR(VLOOKUP(A1029,JADWAL,4,FALSE),"  ")</f>
        <v>Manajemen Strategi Bisnis Syari’ah</v>
      </c>
      <c r="C1029" s="388" t="str">
        <f t="shared" ref="C1029:C1034" si="133">IFERROR(VLOOKUP(A1029,JADWAL,2,FALSE),"  ")</f>
        <v>ES-3A</v>
      </c>
      <c r="D1029" s="388" t="str">
        <f t="shared" ref="D1029:D1034" si="134">IFERROR(VLOOKUP(A1029,JADWAL,9,FALSE),"  ")</f>
        <v>Selasa</v>
      </c>
      <c r="E1029" s="733" t="str">
        <f t="shared" ref="E1029:E1034" si="135">IFERROR(VLOOKUP(A1029,JADWAL,10,FALSE),"  ")</f>
        <v>12.45-14.45</v>
      </c>
      <c r="F1029" s="605" t="str">
        <f t="shared" ref="F1029:F1034" si="136">IFERROR(VLOOKUP(A1029,JADWAL,11,FALSE),"  ")</f>
        <v>R12</v>
      </c>
      <c r="G1029" s="621" t="str">
        <f t="shared" ref="G1029:G1034" si="137">IFERROR(VLOOKUP(A1029,JADWAL,6,FALSE),"  ")</f>
        <v>Dr. Khairunnisa Musari, S.T.,M.MT.</v>
      </c>
      <c r="H1029" s="622" t="str">
        <f t="shared" ref="H1029:H1034" si="138">IFERROR(VLOOKUP(A1029,JADWAL,7,FALSE),"  ")</f>
        <v>Dr. H. Misbahul Munir, M.M.</v>
      </c>
      <c r="I1029" s="627">
        <f t="shared" ref="I1029:I1034" si="139">IFERROR(VLOOKUP(A1029,JADWAL,8,FALSE),"  ")</f>
        <v>0</v>
      </c>
    </row>
    <row r="1030" spans="1:9" ht="25.5">
      <c r="A1030" s="603">
        <f>'REKAP (2)'!I175</f>
        <v>79</v>
      </c>
      <c r="B1030" s="608" t="str">
        <f t="shared" si="132"/>
        <v>Manajemen Pemasaran Islam</v>
      </c>
      <c r="C1030" s="392" t="str">
        <f t="shared" si="133"/>
        <v>ES-3A</v>
      </c>
      <c r="D1030" s="392" t="str">
        <f t="shared" si="134"/>
        <v>Selasa</v>
      </c>
      <c r="E1030" s="732" t="str">
        <f t="shared" si="135"/>
        <v>15.15-17.15</v>
      </c>
      <c r="F1030" s="609" t="str">
        <f t="shared" si="136"/>
        <v>R12</v>
      </c>
      <c r="G1030" s="619" t="str">
        <f t="shared" si="137"/>
        <v>Dr. Khairunnisa Musari, S.T.,M.MT.</v>
      </c>
      <c r="H1030" s="620" t="str">
        <f t="shared" si="138"/>
        <v>Dr. H. Misbahul Munir, M.M.</v>
      </c>
      <c r="I1030" s="631">
        <f t="shared" si="139"/>
        <v>0</v>
      </c>
    </row>
    <row r="1031" spans="1:9" ht="25.5">
      <c r="A1031" s="603">
        <f>'REKAP (2)'!I176</f>
        <v>82</v>
      </c>
      <c r="B1031" s="608" t="str">
        <f t="shared" si="132"/>
        <v>Studi Produk dan Sertifikasi Halal</v>
      </c>
      <c r="C1031" s="392" t="str">
        <f t="shared" si="133"/>
        <v>ES-3A</v>
      </c>
      <c r="D1031" s="392" t="str">
        <f t="shared" si="134"/>
        <v>Kamis</v>
      </c>
      <c r="E1031" s="392" t="str">
        <f t="shared" si="135"/>
        <v>12.45-14.45</v>
      </c>
      <c r="F1031" s="609" t="str">
        <f t="shared" si="136"/>
        <v>R12</v>
      </c>
      <c r="G1031" s="619" t="str">
        <f t="shared" ref="G1031" si="140">IFERROR(VLOOKUP(A1031,JADWAL,6,FALSE),"  ")</f>
        <v>Dr. Abdul Wadud Nafis, Lc, M.E.I</v>
      </c>
      <c r="H1031" s="620" t="str">
        <f t="shared" ref="H1031" si="141">IFERROR(VLOOKUP(A1031,JADWAL,7,FALSE),"  ")</f>
        <v>Dr. H. Misbahul Munir, M.M.</v>
      </c>
      <c r="I1031" s="631">
        <f t="shared" si="139"/>
        <v>0</v>
      </c>
    </row>
    <row r="1032" spans="1:9">
      <c r="A1032" s="603">
        <f>'REKAP (2)'!I177</f>
        <v>85</v>
      </c>
      <c r="B1032" s="608" t="str">
        <f t="shared" si="132"/>
        <v>Manajemen Pemasaran Islam</v>
      </c>
      <c r="C1032" s="392" t="str">
        <f t="shared" si="133"/>
        <v>ES-3B</v>
      </c>
      <c r="D1032" s="392" t="str">
        <f t="shared" si="134"/>
        <v>Jumat</v>
      </c>
      <c r="E1032" s="732" t="str">
        <f t="shared" si="135"/>
        <v>18.00-20.00</v>
      </c>
      <c r="F1032" s="609" t="str">
        <f t="shared" si="136"/>
        <v>R13</v>
      </c>
      <c r="G1032" s="619" t="str">
        <f t="shared" si="137"/>
        <v>Dr. Khamdan Rifa'i, S.E., M.Si.</v>
      </c>
      <c r="H1032" s="620" t="str">
        <f t="shared" si="138"/>
        <v>Dr. H. Misbahul Munir, M.M.</v>
      </c>
      <c r="I1032" s="631">
        <f t="shared" si="139"/>
        <v>0</v>
      </c>
    </row>
    <row r="1033" spans="1:9">
      <c r="A1033" s="603">
        <f>'REKAP (2)'!I178</f>
        <v>88</v>
      </c>
      <c r="B1033" s="608" t="str">
        <f t="shared" si="132"/>
        <v>Manajemen Pemasaran Islam</v>
      </c>
      <c r="C1033" s="392" t="str">
        <f t="shared" si="133"/>
        <v>ES-3C</v>
      </c>
      <c r="D1033" s="392" t="str">
        <f t="shared" si="134"/>
        <v>Jumat</v>
      </c>
      <c r="E1033" s="732" t="str">
        <f t="shared" si="135"/>
        <v>13.15-15.15</v>
      </c>
      <c r="F1033" s="609" t="str">
        <f t="shared" si="136"/>
        <v>R14</v>
      </c>
      <c r="G1033" s="619" t="str">
        <f t="shared" si="137"/>
        <v>Dr. Khamdan Rifa'i, S.E., M.Si.</v>
      </c>
      <c r="H1033" s="620" t="str">
        <f t="shared" si="138"/>
        <v>Dr. H. Misbahul Munir, M.M.</v>
      </c>
      <c r="I1033" s="631">
        <f t="shared" si="139"/>
        <v>0</v>
      </c>
    </row>
    <row r="1034" spans="1:9" ht="25.5">
      <c r="A1034" s="603">
        <f>'REKAP (2)'!I179</f>
        <v>90</v>
      </c>
      <c r="B1034" s="612" t="str">
        <f t="shared" si="132"/>
        <v>Manajemen Strategi Bisnis Syari’ah</v>
      </c>
      <c r="C1034" s="613" t="str">
        <f t="shared" si="133"/>
        <v>ES-3C</v>
      </c>
      <c r="D1034" s="613" t="str">
        <f t="shared" si="134"/>
        <v>Jumat</v>
      </c>
      <c r="E1034" s="734" t="str">
        <f t="shared" si="135"/>
        <v>18.00-20.00</v>
      </c>
      <c r="F1034" s="614" t="str">
        <f t="shared" si="136"/>
        <v>R14</v>
      </c>
      <c r="G1034" s="615" t="str">
        <f t="shared" si="137"/>
        <v>Dr. H. Abdul Rokhim, S.Ag., M.E.I</v>
      </c>
      <c r="H1034" s="630" t="str">
        <f t="shared" si="138"/>
        <v>Dr. H. Misbahul Munir, M.M.</v>
      </c>
      <c r="I1034" s="629">
        <f t="shared" si="139"/>
        <v>0</v>
      </c>
    </row>
    <row r="1037" spans="1:9" ht="15.75">
      <c r="H1037" s="617" t="s">
        <v>330</v>
      </c>
    </row>
    <row r="1038" spans="1:9" ht="15.75">
      <c r="H1038" s="617" t="s">
        <v>331</v>
      </c>
    </row>
    <row r="1039" spans="1:9" ht="15.75">
      <c r="H1039" s="617"/>
    </row>
    <row r="1040" spans="1:9" ht="15.75">
      <c r="H1040" s="617"/>
    </row>
    <row r="1041" spans="1:9" ht="15.75">
      <c r="H1041" s="617"/>
    </row>
    <row r="1042" spans="1:9">
      <c r="H1042" s="618" t="s">
        <v>332</v>
      </c>
    </row>
    <row r="1045" spans="1:9" ht="15.75">
      <c r="H1045" s="617"/>
    </row>
    <row r="1049" spans="1:9" ht="15.75">
      <c r="H1049" s="617"/>
    </row>
    <row r="1050" spans="1:9" ht="16.5">
      <c r="A1050" s="597">
        <v>46</v>
      </c>
      <c r="B1050" s="598" t="str">
        <f>IFERROR(VLOOKUP(A1050,NamaSK,2,FALSE),"  ")</f>
        <v>Dr. H. Sutrisno RS, M.H.I.</v>
      </c>
      <c r="C1050" s="594"/>
      <c r="D1050" s="594"/>
      <c r="F1050" s="599"/>
      <c r="G1050" s="596"/>
    </row>
    <row r="1051" spans="1:9">
      <c r="A1051" s="600"/>
      <c r="B1051" s="601" t="s">
        <v>324</v>
      </c>
      <c r="C1051" s="602" t="s">
        <v>325</v>
      </c>
      <c r="D1051" s="601" t="s">
        <v>326</v>
      </c>
      <c r="E1051" s="601" t="s">
        <v>327</v>
      </c>
      <c r="F1051" s="601" t="s">
        <v>328</v>
      </c>
      <c r="G1051" s="784" t="s">
        <v>329</v>
      </c>
      <c r="H1051" s="785"/>
      <c r="I1051" s="786"/>
    </row>
    <row r="1052" spans="1:9" s="199" customFormat="1" ht="15" customHeight="1">
      <c r="A1052" s="603">
        <f>'REKAP (2)'!I180</f>
        <v>40</v>
      </c>
      <c r="B1052" s="604" t="str">
        <f>IFERROR(VLOOKUP(A1052,JADWAL,4,FALSE),"  ")</f>
        <v>Studi Al-Qur’an dan Al Hadits</v>
      </c>
      <c r="C1052" s="388" t="str">
        <f>IFERROR(VLOOKUP(A1052,JADWAL,2,FALSE),"  ")</f>
        <v>PAI-1C</v>
      </c>
      <c r="D1052" s="388" t="str">
        <f>IFERROR(VLOOKUP(A1052,JADWAL,9,FALSE),"  ")</f>
        <v>Sabtu</v>
      </c>
      <c r="E1052" s="733" t="str">
        <f>IFERROR(VLOOKUP(A1052,JADWAL,10,FALSE),"  ")</f>
        <v>09.30-11.30</v>
      </c>
      <c r="F1052" s="605" t="str">
        <f>IFERROR(VLOOKUP(A1052,JADWAL,11,FALSE),"  ")</f>
        <v>RU25</v>
      </c>
      <c r="G1052" s="621" t="str">
        <f t="shared" ref="G1052:G1056" si="142">IFERROR(VLOOKUP(A1052,JADWAL,6,FALSE),"  ")</f>
        <v>Prof. Dr. M. Noor Harisuddin, M.Fil.I.</v>
      </c>
      <c r="H1052" s="622" t="str">
        <f t="shared" ref="H1052:H1056" si="143">IFERROR(VLOOKUP(A1052,JADWAL,7,FALSE),"  ")</f>
        <v>Dr. H. Sutrisno RS, M.H.I.</v>
      </c>
      <c r="I1052" s="627">
        <f>IFERROR(VLOOKUP(A1052,JADWAL,8,FALSE),"  ")</f>
        <v>0</v>
      </c>
    </row>
    <row r="1053" spans="1:9" s="199" customFormat="1" ht="25.5">
      <c r="A1053" s="603">
        <f>'REKAP (2)'!I181</f>
        <v>57</v>
      </c>
      <c r="B1053" s="608" t="str">
        <f>IFERROR(VLOOKUP(A1053,JADWAL,4,FALSE),"  ")</f>
        <v>Keputusan hakim dan fatwa Hukum Keluarga</v>
      </c>
      <c r="C1053" s="392" t="str">
        <f>IFERROR(VLOOKUP(A1053,JADWAL,2,FALSE),"  ")</f>
        <v>HK-1A</v>
      </c>
      <c r="D1053" s="392" t="str">
        <f>IFERROR(VLOOKUP(A1053,JADWAL,9,FALSE),"  ")</f>
        <v>Jumat</v>
      </c>
      <c r="E1053" s="392" t="str">
        <f>IFERROR(VLOOKUP(A1053,JADWAL,10,FALSE),"  ")</f>
        <v>18.00-20.00</v>
      </c>
      <c r="F1053" s="609" t="str">
        <f>IFERROR(VLOOKUP(A1053,JADWAL,11,FALSE),"  ")</f>
        <v>RU28</v>
      </c>
      <c r="G1053" s="610" t="str">
        <f t="shared" si="142"/>
        <v>Dr. H. Sutrisno RS, M.H.I.</v>
      </c>
      <c r="H1053" s="611" t="str">
        <f t="shared" si="143"/>
        <v>Dr. H. Hamam, M.Ag.</v>
      </c>
      <c r="I1053" s="631">
        <f>IFERROR(VLOOKUP(A1053,JADWAL,8,FALSE),"  ")</f>
        <v>0</v>
      </c>
    </row>
    <row r="1054" spans="1:9" ht="15" customHeight="1">
      <c r="A1054" s="603">
        <f>'REKAP (2)'!I182</f>
        <v>62</v>
      </c>
      <c r="B1054" s="608" t="str">
        <f>IFERROR(VLOOKUP(A1054,JADWAL,4,FALSE),"  ")</f>
        <v xml:space="preserve">Fiqih Kontemporer dalam Hukum Keluarga </v>
      </c>
      <c r="C1054" s="392" t="str">
        <f>IFERROR(VLOOKUP(A1054,JADWAL,2,FALSE),"  ")</f>
        <v>HK-3A</v>
      </c>
      <c r="D1054" s="392" t="str">
        <f>IFERROR(VLOOKUP(A1054,JADWAL,9,FALSE),"  ")</f>
        <v>Jumat</v>
      </c>
      <c r="E1054" s="392" t="str">
        <f>IFERROR(VLOOKUP(A1054,JADWAL,10,FALSE),"  ")</f>
        <v>18.00-20.00</v>
      </c>
      <c r="F1054" s="609" t="str">
        <f>IFERROR(VLOOKUP(A1054,JADWAL,11,FALSE),"  ")</f>
        <v>R23</v>
      </c>
      <c r="G1054" s="619" t="str">
        <f t="shared" si="142"/>
        <v>Dr. H. Abdullah, S.Ag, M.HI</v>
      </c>
      <c r="H1054" s="620" t="str">
        <f t="shared" si="143"/>
        <v>Dr. H. Pujiono, M.Ag.</v>
      </c>
      <c r="I1054" s="631">
        <f>IFERROR(VLOOKUP(A1054,JADWAL,8,FALSE),"  ")</f>
        <v>0</v>
      </c>
    </row>
    <row r="1055" spans="1:9">
      <c r="A1055" s="603">
        <f>'REKAP (2)'!I183</f>
        <v>74</v>
      </c>
      <c r="B1055" s="608" t="str">
        <f>IFERROR(VLOOKUP(A1055,JADWAL,4,FALSE),"  ")</f>
        <v>Studi Al-Qur’an dan Hadits</v>
      </c>
      <c r="C1055" s="392" t="str">
        <f>IFERROR(VLOOKUP(A1055,JADWAL,2,FALSE),"  ")</f>
        <v>ES-1B</v>
      </c>
      <c r="D1055" s="392" t="str">
        <f>IFERROR(VLOOKUP(A1055,JADWAL,9,FALSE),"  ")</f>
        <v>Jumat</v>
      </c>
      <c r="E1055" s="732" t="str">
        <f>IFERROR(VLOOKUP(A1055,JADWAL,10,FALSE),"  ")</f>
        <v>15.30-17.30</v>
      </c>
      <c r="F1055" s="609" t="str">
        <f>IFERROR(VLOOKUP(A1055,JADWAL,11,FALSE),"  ")</f>
        <v>RU13</v>
      </c>
      <c r="G1055" s="623" t="str">
        <f t="shared" si="142"/>
        <v>Dr. H. Sutrisno RS, M.H.I.</v>
      </c>
      <c r="H1055" s="611" t="str">
        <f t="shared" si="143"/>
        <v>Dr. H. Rafid Abbas, MA.</v>
      </c>
      <c r="I1055" s="631">
        <f>IFERROR(VLOOKUP(A1055,JADWAL,8,FALSE),"  ")</f>
        <v>0</v>
      </c>
    </row>
    <row r="1056" spans="1:9">
      <c r="A1056" s="603"/>
      <c r="B1056" s="612" t="str">
        <f>IFERROR(VLOOKUP(A1056,JADWAL,4,FALSE),"  ")</f>
        <v xml:space="preserve">  </v>
      </c>
      <c r="C1056" s="613" t="str">
        <f>IFERROR(VLOOKUP(A1056,JADWAL,2,FALSE),"  ")</f>
        <v xml:space="preserve">  </v>
      </c>
      <c r="D1056" s="613" t="str">
        <f>IFERROR(VLOOKUP(A1056,JADWAL,9,FALSE),"  ")</f>
        <v xml:space="preserve">  </v>
      </c>
      <c r="E1056" s="613" t="str">
        <f>IFERROR(VLOOKUP(A1056,JADWAL,10,FALSE),"  ")</f>
        <v xml:space="preserve">  </v>
      </c>
      <c r="F1056" s="614" t="str">
        <f>IFERROR(VLOOKUP(A1056,JADWAL,11,FALSE),"  ")</f>
        <v xml:space="preserve">  </v>
      </c>
      <c r="G1056" s="615" t="str">
        <f t="shared" si="142"/>
        <v xml:space="preserve">  </v>
      </c>
      <c r="H1056" s="616" t="str">
        <f t="shared" si="143"/>
        <v xml:space="preserve">  </v>
      </c>
      <c r="I1056" s="629" t="str">
        <f>IFERROR(VLOOKUP(A1056,JADWAL,8,FALSE),"  ")</f>
        <v xml:space="preserve">  </v>
      </c>
    </row>
    <row r="1058" spans="8:8" ht="15.75">
      <c r="H1058" s="617" t="s">
        <v>330</v>
      </c>
    </row>
    <row r="1059" spans="8:8" ht="15.75">
      <c r="H1059" s="617" t="s">
        <v>331</v>
      </c>
    </row>
    <row r="1060" spans="8:8" ht="15.75">
      <c r="H1060" s="617"/>
    </row>
    <row r="1061" spans="8:8" ht="15.75">
      <c r="H1061" s="617"/>
    </row>
    <row r="1062" spans="8:8" ht="15.75">
      <c r="H1062" s="617"/>
    </row>
    <row r="1063" spans="8:8">
      <c r="H1063" s="618" t="s">
        <v>332</v>
      </c>
    </row>
    <row r="1067" spans="8:8" ht="15.75">
      <c r="H1067" s="617"/>
    </row>
    <row r="1071" spans="8:8" ht="15.75">
      <c r="H1071" s="617"/>
    </row>
    <row r="1072" spans="8:8" ht="15.75">
      <c r="H1072" s="617"/>
    </row>
    <row r="1073" spans="1:9" ht="15.75">
      <c r="H1073" s="617"/>
    </row>
    <row r="1074" spans="1:9" ht="16.5">
      <c r="A1074" s="597">
        <v>47</v>
      </c>
      <c r="B1074" s="598" t="str">
        <f>IFERROR(VLOOKUP(A1074,NamaSK,2,FALSE),"  ")</f>
        <v>Dr. Sri Lumatus Sa'adah, S.Ag., M.H.I.</v>
      </c>
      <c r="C1074" s="594"/>
      <c r="D1074" s="594"/>
      <c r="F1074" s="599"/>
      <c r="G1074" s="596"/>
    </row>
    <row r="1075" spans="1:9">
      <c r="A1075" s="600"/>
      <c r="B1075" s="601" t="s">
        <v>324</v>
      </c>
      <c r="C1075" s="602" t="s">
        <v>325</v>
      </c>
      <c r="D1075" s="601" t="s">
        <v>326</v>
      </c>
      <c r="E1075" s="601" t="s">
        <v>327</v>
      </c>
      <c r="F1075" s="601" t="s">
        <v>328</v>
      </c>
      <c r="G1075" s="784" t="s">
        <v>329</v>
      </c>
      <c r="H1075" s="785"/>
      <c r="I1075" s="786"/>
    </row>
    <row r="1076" spans="1:9" ht="25.5">
      <c r="A1076" s="603">
        <f>'REKAP (2)'!I184</f>
        <v>59</v>
      </c>
      <c r="B1076" s="604" t="str">
        <f>IFERROR(VLOOKUP(A1076,JADWAL,4,FALSE),"  ")</f>
        <v>Peradilan Agama di Indonesia</v>
      </c>
      <c r="C1076" s="388" t="str">
        <f>IFERROR(VLOOKUP(A1076,JADWAL,2,FALSE),"  ")</f>
        <v>HK-1A</v>
      </c>
      <c r="D1076" s="388" t="str">
        <f>IFERROR(VLOOKUP(A1076,JADWAL,9,FALSE),"  ")</f>
        <v>Sabtu</v>
      </c>
      <c r="E1076" s="733" t="str">
        <f>IFERROR(VLOOKUP(A1076,JADWAL,10,FALSE),"  ")</f>
        <v>09.30-11.30</v>
      </c>
      <c r="F1076" s="605" t="str">
        <f>IFERROR(VLOOKUP(A1076,JADWAL,11,FALSE),"  ")</f>
        <v>RU28</v>
      </c>
      <c r="G1076" s="606" t="str">
        <f t="shared" ref="G1076:G1080" si="144">IFERROR(VLOOKUP(A1076,JADWAL,6,FALSE),"  ")</f>
        <v>Dr. Sri Lumatus Sa'adah, S.Ag., M.H.I.</v>
      </c>
      <c r="H1076" s="607" t="str">
        <f t="shared" ref="H1076:H1080" si="145">IFERROR(VLOOKUP(A1076,JADWAL,7,FALSE),"  ")</f>
        <v>Dr. Muhammad Faisol, M.Ag</v>
      </c>
      <c r="I1076" s="627">
        <f>IFERROR(VLOOKUP(A1076,JADWAL,8,FALSE),"  ")</f>
        <v>0</v>
      </c>
    </row>
    <row r="1077" spans="1:9" ht="25.5">
      <c r="A1077" s="603">
        <f>'REKAP (2)'!I185</f>
        <v>63</v>
      </c>
      <c r="B1077" s="608" t="str">
        <f>IFERROR(VLOOKUP(A1077,JADWAL,4,FALSE),"  ")</f>
        <v xml:space="preserve">Hukum Acara Peradilan Agama </v>
      </c>
      <c r="C1077" s="392" t="str">
        <f>IFERROR(VLOOKUP(A1077,JADWAL,2,FALSE),"  ")</f>
        <v>HK-3A</v>
      </c>
      <c r="D1077" s="392" t="str">
        <f>IFERROR(VLOOKUP(A1077,JADWAL,9,FALSE),"  ")</f>
        <v>Sabtu</v>
      </c>
      <c r="E1077" s="732" t="str">
        <f>IFERROR(VLOOKUP(A1077,JADWAL,10,FALSE),"  ")</f>
        <v>07.30-09.30</v>
      </c>
      <c r="F1077" s="609" t="str">
        <f>IFERROR(VLOOKUP(A1077,JADWAL,11,FALSE),"  ")</f>
        <v>R23</v>
      </c>
      <c r="G1077" s="619" t="str">
        <f t="shared" si="144"/>
        <v>Prof. Dr. M. Noor Harisuddin, M.Fil.I.</v>
      </c>
      <c r="H1077" s="620" t="str">
        <f t="shared" si="145"/>
        <v>Dr. Sri Lumatus Sa'adah, S.Ag., M.H.I.</v>
      </c>
      <c r="I1077" s="631">
        <f>IFERROR(VLOOKUP(A1077,JADWAL,8,FALSE),"  ")</f>
        <v>0</v>
      </c>
    </row>
    <row r="1078" spans="1:9" ht="25.5">
      <c r="A1078" s="603">
        <f>'REKAP (2)'!I186</f>
        <v>65</v>
      </c>
      <c r="B1078" s="608" t="str">
        <f>IFERROR(VLOOKUP(A1078,JADWAL,4,FALSE),"  ")</f>
        <v xml:space="preserve">Hukum Acara Peradilan Agama </v>
      </c>
      <c r="C1078" s="392" t="str">
        <f>IFERROR(VLOOKUP(A1078,JADWAL,2,FALSE),"  ")</f>
        <v>HK-3B</v>
      </c>
      <c r="D1078" s="392" t="str">
        <f>IFERROR(VLOOKUP(A1078,JADWAL,9,FALSE),"  ")</f>
        <v>Jumat</v>
      </c>
      <c r="E1078" s="732" t="str">
        <f>IFERROR(VLOOKUP(A1078,JADWAL,10,FALSE),"  ")</f>
        <v>15.30-17.30</v>
      </c>
      <c r="F1078" s="609" t="str">
        <f>IFERROR(VLOOKUP(A1078,JADWAL,11,FALSE),"  ")</f>
        <v>R24</v>
      </c>
      <c r="G1078" s="619" t="str">
        <f t="shared" si="144"/>
        <v>Prof. Dr. M. Noor Harisuddin, M.Fil.I.</v>
      </c>
      <c r="H1078" s="620" t="str">
        <f t="shared" si="145"/>
        <v>Dr. Sri Lumatus Sa'adah, S.Ag., M.H.I.</v>
      </c>
      <c r="I1078" s="631">
        <f>IFERROR(VLOOKUP(A1078,JADWAL,8,FALSE),"  ")</f>
        <v>0</v>
      </c>
    </row>
    <row r="1079" spans="1:9">
      <c r="A1079" s="603"/>
      <c r="B1079" s="608" t="str">
        <f>IFERROR(VLOOKUP(A1079,JADWAL,4,FALSE),"  ")</f>
        <v xml:space="preserve">  </v>
      </c>
      <c r="C1079" s="392" t="str">
        <f>IFERROR(VLOOKUP(A1079,JADWAL,2,FALSE),"  ")</f>
        <v xml:space="preserve">  </v>
      </c>
      <c r="D1079" s="392" t="str">
        <f>IFERROR(VLOOKUP(A1079,JADWAL,9,FALSE),"  ")</f>
        <v xml:space="preserve">  </v>
      </c>
      <c r="E1079" s="392" t="str">
        <f>IFERROR(VLOOKUP(A1079,JADWAL,10,FALSE),"  ")</f>
        <v xml:space="preserve">  </v>
      </c>
      <c r="F1079" s="609" t="str">
        <f>IFERROR(VLOOKUP(A1079,JADWAL,11,FALSE),"  ")</f>
        <v xml:space="preserve">  </v>
      </c>
      <c r="G1079" s="619" t="str">
        <f t="shared" si="144"/>
        <v xml:space="preserve">  </v>
      </c>
      <c r="H1079" s="611" t="str">
        <f t="shared" si="145"/>
        <v xml:space="preserve">  </v>
      </c>
      <c r="I1079" s="631" t="str">
        <f>IFERROR(VLOOKUP(A1079,JADWAL,8,FALSE),"  ")</f>
        <v xml:space="preserve">  </v>
      </c>
    </row>
    <row r="1080" spans="1:9">
      <c r="A1080" s="603"/>
      <c r="B1080" s="612" t="str">
        <f>IFERROR(VLOOKUP(A1080,JADWAL,4,FALSE),"  ")</f>
        <v xml:space="preserve">  </v>
      </c>
      <c r="C1080" s="613" t="str">
        <f>IFERROR(VLOOKUP(A1080,JADWAL,2,FALSE),"  ")</f>
        <v xml:space="preserve">  </v>
      </c>
      <c r="D1080" s="613" t="str">
        <f>IFERROR(VLOOKUP(A1080,JADWAL,9,FALSE),"  ")</f>
        <v xml:space="preserve">  </v>
      </c>
      <c r="E1080" s="613" t="str">
        <f>IFERROR(VLOOKUP(A1080,JADWAL,10,FALSE),"  ")</f>
        <v xml:space="preserve">  </v>
      </c>
      <c r="F1080" s="614" t="str">
        <f>IFERROR(VLOOKUP(A1080,JADWAL,11,FALSE),"  ")</f>
        <v xml:space="preserve">  </v>
      </c>
      <c r="G1080" s="615" t="str">
        <f t="shared" si="144"/>
        <v xml:space="preserve">  </v>
      </c>
      <c r="H1080" s="616" t="str">
        <f t="shared" si="145"/>
        <v xml:space="preserve">  </v>
      </c>
      <c r="I1080" s="629" t="str">
        <f>IFERROR(VLOOKUP(A1080,JADWAL,8,FALSE),"  ")</f>
        <v xml:space="preserve">  </v>
      </c>
    </row>
    <row r="1083" spans="1:9" ht="15.75">
      <c r="H1083" s="617" t="s">
        <v>330</v>
      </c>
    </row>
    <row r="1084" spans="1:9" ht="15.75">
      <c r="H1084" s="617" t="s">
        <v>331</v>
      </c>
    </row>
    <row r="1085" spans="1:9" ht="15.75">
      <c r="H1085" s="617"/>
    </row>
    <row r="1086" spans="1:9" ht="15.75">
      <c r="H1086" s="617"/>
    </row>
    <row r="1087" spans="1:9" ht="15.75">
      <c r="H1087" s="617"/>
    </row>
    <row r="1088" spans="1:9">
      <c r="H1088" s="618" t="s">
        <v>332</v>
      </c>
    </row>
    <row r="1091" spans="1:9" ht="15.75">
      <c r="H1091" s="617"/>
    </row>
    <row r="1095" spans="1:9" ht="15.75">
      <c r="H1095" s="617"/>
    </row>
    <row r="1096" spans="1:9" ht="15.75">
      <c r="H1096" s="617"/>
    </row>
    <row r="1097" spans="1:9" ht="16.5">
      <c r="A1097" s="597">
        <v>48</v>
      </c>
      <c r="B1097" s="598" t="str">
        <f>IFERROR(VLOOKUP(A1097,NamaSK,2,FALSE),"  ")</f>
        <v>Dr. Ishaq, M.Ag.</v>
      </c>
      <c r="C1097" s="594"/>
      <c r="D1097" s="594"/>
      <c r="F1097" s="599"/>
      <c r="G1097" s="596"/>
    </row>
    <row r="1098" spans="1:9">
      <c r="A1098" s="600"/>
      <c r="B1098" s="601" t="s">
        <v>324</v>
      </c>
      <c r="C1098" s="602" t="s">
        <v>325</v>
      </c>
      <c r="D1098" s="601" t="s">
        <v>326</v>
      </c>
      <c r="E1098" s="601" t="s">
        <v>327</v>
      </c>
      <c r="F1098" s="601" t="s">
        <v>328</v>
      </c>
      <c r="G1098" s="784" t="s">
        <v>329</v>
      </c>
      <c r="H1098" s="785"/>
      <c r="I1098" s="786"/>
    </row>
    <row r="1099" spans="1:9" s="199" customFormat="1" ht="25.5">
      <c r="A1099" s="603">
        <f>'REKAP (2)'!I187</f>
        <v>56</v>
      </c>
      <c r="B1099" s="604" t="str">
        <f>IFERROR(VLOOKUP(A1099,JADWAL,4,FALSE),"  ")</f>
        <v>Metodologi Penelitian Hukum Keluarga</v>
      </c>
      <c r="C1099" s="388" t="str">
        <f>IFERROR(VLOOKUP(A1099,JADWAL,2,FALSE),"  ")</f>
        <v>HK-1A</v>
      </c>
      <c r="D1099" s="388" t="str">
        <f>IFERROR(VLOOKUP(A1099,JADWAL,9,FALSE),"  ")</f>
        <v>Jumat</v>
      </c>
      <c r="E1099" s="733" t="str">
        <f>IFERROR(VLOOKUP(A1099,JADWAL,10,FALSE),"  ")</f>
        <v>15.30-17.30</v>
      </c>
      <c r="F1099" s="605" t="str">
        <f>IFERROR(VLOOKUP(A1099,JADWAL,11,FALSE),"  ")</f>
        <v>RU28</v>
      </c>
      <c r="G1099" s="621" t="str">
        <f t="shared" ref="G1099" si="146">IFERROR(VLOOKUP(A1099,JADWAL,6,FALSE),"  ")</f>
        <v>Dr. H. Nur Solikin, S.Ag, M.H.</v>
      </c>
      <c r="H1099" s="622" t="str">
        <f t="shared" ref="H1099:H1102" si="147">IFERROR(VLOOKUP(A1099,JADWAL,7,FALSE),"  ")</f>
        <v>Dr. Ishaq, M.Ag.</v>
      </c>
      <c r="I1099" s="627">
        <f>IFERROR(VLOOKUP(A1099,JADWAL,8,FALSE),"  ")</f>
        <v>0</v>
      </c>
    </row>
    <row r="1100" spans="1:9" ht="25.5">
      <c r="A1100" s="603">
        <f>'REKAP (2)'!I188</f>
        <v>67</v>
      </c>
      <c r="B1100" s="608" t="str">
        <f>IFERROR(VLOOKUP(A1100,JADWAL,4,FALSE),"  ")</f>
        <v xml:space="preserve">Fiqih Kontemporer dalam Hukum Keluarga </v>
      </c>
      <c r="C1100" s="392" t="str">
        <f>IFERROR(VLOOKUP(A1100,JADWAL,2,FALSE),"  ")</f>
        <v>HK-3B</v>
      </c>
      <c r="D1100" s="392" t="str">
        <f>IFERROR(VLOOKUP(A1100,JADWAL,9,FALSE),"  ")</f>
        <v>Sabtu</v>
      </c>
      <c r="E1100" s="732" t="str">
        <f>IFERROR(VLOOKUP(A1100,JADWAL,10,FALSE),"  ")</f>
        <v>07.30-09.30</v>
      </c>
      <c r="F1100" s="609" t="str">
        <f>IFERROR(VLOOKUP(A1100,JADWAL,11,FALSE),"  ")</f>
        <v>R24</v>
      </c>
      <c r="G1100" s="619" t="str">
        <f t="shared" ref="G1100:G1102" si="148">IFERROR(VLOOKUP(A1100,JADWAL,6,FALSE),"  ")</f>
        <v>Dr. H. Abdullah, S.Ag, M.HI</v>
      </c>
      <c r="H1100" s="620" t="str">
        <f t="shared" si="147"/>
        <v>Dr. Ishaq, M.Ag.</v>
      </c>
      <c r="I1100" s="631">
        <f>IFERROR(VLOOKUP(A1100,JADWAL,8,FALSE),"  ")</f>
        <v>0</v>
      </c>
    </row>
    <row r="1101" spans="1:9" ht="25.5">
      <c r="A1101" s="603">
        <f>'REKAP (2)'!I189</f>
        <v>61</v>
      </c>
      <c r="B1101" s="608" t="str">
        <f>IFERROR(VLOOKUP(A1101,JADWAL,4,FALSE),"  ")</f>
        <v xml:space="preserve">Sosiologi dan Psikologi Hukum Keluarga </v>
      </c>
      <c r="C1101" s="392" t="str">
        <f>IFERROR(VLOOKUP(A1101,JADWAL,2,FALSE),"  ")</f>
        <v>HK-3A</v>
      </c>
      <c r="D1101" s="392" t="str">
        <f>IFERROR(VLOOKUP(A1101,JADWAL,9,FALSE),"  ")</f>
        <v>Jumat</v>
      </c>
      <c r="E1101" s="732" t="str">
        <f>IFERROR(VLOOKUP(A1101,JADWAL,10,FALSE),"  ")</f>
        <v>15.30-17.30</v>
      </c>
      <c r="F1101" s="609" t="str">
        <f>IFERROR(VLOOKUP(A1101,JADWAL,11,FALSE),"  ")</f>
        <v>R23</v>
      </c>
      <c r="G1101" s="623" t="str">
        <f t="shared" si="148"/>
        <v>Dr. Ishaq, M.Ag.</v>
      </c>
      <c r="H1101" s="611" t="str">
        <f t="shared" si="147"/>
        <v>Dr. Esa Nurwahyuni, M.Pd.</v>
      </c>
      <c r="I1101" s="631">
        <f>IFERROR(VLOOKUP(A1101,JADWAL,8,FALSE),"  ")</f>
        <v>0</v>
      </c>
    </row>
    <row r="1102" spans="1:9" ht="25.5">
      <c r="A1102" s="603">
        <f>'REKAP (2)'!I190</f>
        <v>89</v>
      </c>
      <c r="B1102" s="612" t="str">
        <f>IFERROR(VLOOKUP(A1102,JADWAL,4,FALSE),"  ")</f>
        <v>Ekonomi zakat, Infaq, shodaqah dan wakaf</v>
      </c>
      <c r="C1102" s="613" t="str">
        <f>IFERROR(VLOOKUP(A1102,JADWAL,2,FALSE),"  ")</f>
        <v>ES-3C</v>
      </c>
      <c r="D1102" s="613" t="str">
        <f>IFERROR(VLOOKUP(A1102,JADWAL,9,FALSE),"  ")</f>
        <v>Jumat</v>
      </c>
      <c r="E1102" s="734" t="str">
        <f>IFERROR(VLOOKUP(A1102,JADWAL,10,FALSE),"  ")</f>
        <v>15.30-17.30</v>
      </c>
      <c r="F1102" s="614" t="str">
        <f>IFERROR(VLOOKUP(A1102,JADWAL,11,FALSE),"  ")</f>
        <v>R14</v>
      </c>
      <c r="G1102" s="615" t="str">
        <f t="shared" si="148"/>
        <v>Dr. Moch. Chotib, S.Ag., M.M.</v>
      </c>
      <c r="H1102" s="630" t="str">
        <f t="shared" si="147"/>
        <v>Dr. Ishaq, M.Ag.</v>
      </c>
      <c r="I1102" s="629">
        <f>IFERROR(VLOOKUP(A1102,JADWAL,8,FALSE),"  ")</f>
        <v>0</v>
      </c>
    </row>
    <row r="1105" spans="1:9" ht="15.75">
      <c r="H1105" s="617" t="s">
        <v>330</v>
      </c>
    </row>
    <row r="1106" spans="1:9" ht="15.75">
      <c r="H1106" s="617" t="s">
        <v>331</v>
      </c>
    </row>
    <row r="1107" spans="1:9" ht="15.75">
      <c r="H1107" s="617"/>
    </row>
    <row r="1108" spans="1:9" ht="15.75">
      <c r="H1108" s="617"/>
    </row>
    <row r="1109" spans="1:9" ht="15.75">
      <c r="H1109" s="617"/>
    </row>
    <row r="1110" spans="1:9">
      <c r="H1110" s="618" t="s">
        <v>332</v>
      </c>
    </row>
    <row r="1113" spans="1:9" ht="15.75">
      <c r="H1113" s="617"/>
    </row>
    <row r="1117" spans="1:9" ht="15.75">
      <c r="H1117" s="617"/>
    </row>
    <row r="1118" spans="1:9" ht="15.75">
      <c r="H1118" s="617"/>
    </row>
    <row r="1119" spans="1:9" ht="16.5">
      <c r="A1119" s="597">
        <v>49</v>
      </c>
      <c r="B1119" s="598" t="str">
        <f>IFERROR(VLOOKUP(A1119,NamaSK,2,FALSE),"  ")</f>
        <v>Dr. H. Ahmad Junaidi, S.Pd, M.Ag.</v>
      </c>
      <c r="C1119" s="594"/>
      <c r="D1119" s="594"/>
      <c r="F1119" s="599"/>
      <c r="G1119" s="596"/>
    </row>
    <row r="1120" spans="1:9">
      <c r="A1120" s="600"/>
      <c r="B1120" s="601" t="s">
        <v>324</v>
      </c>
      <c r="C1120" s="602" t="s">
        <v>325</v>
      </c>
      <c r="D1120" s="601" t="s">
        <v>326</v>
      </c>
      <c r="E1120" s="601" t="s">
        <v>327</v>
      </c>
      <c r="F1120" s="601" t="s">
        <v>328</v>
      </c>
      <c r="G1120" s="784" t="s">
        <v>329</v>
      </c>
      <c r="H1120" s="785"/>
      <c r="I1120" s="786"/>
    </row>
    <row r="1121" spans="1:9" ht="25.5">
      <c r="A1121" s="603">
        <f>'REKAP (2)'!I191</f>
        <v>55</v>
      </c>
      <c r="B1121" s="604" t="str">
        <f>IFERROR(VLOOKUP(A1121,JADWAL,4,FALSE),"  ")</f>
        <v xml:space="preserve">filsafat  dan riset Hukum Keluarga </v>
      </c>
      <c r="C1121" s="388" t="str">
        <f>IFERROR(VLOOKUP(A1121,JADWAL,2,FALSE),"  ")</f>
        <v>HK-1A</v>
      </c>
      <c r="D1121" s="388" t="str">
        <f>IFERROR(VLOOKUP(A1121,JADWAL,9,FALSE),"  ")</f>
        <v>Jumat</v>
      </c>
      <c r="E1121" s="733" t="str">
        <f>IFERROR(VLOOKUP(A1121,JADWAL,10,FALSE),"  ")</f>
        <v>13.15-15.15</v>
      </c>
      <c r="F1121" s="605" t="str">
        <f>IFERROR(VLOOKUP(A1121,JADWAL,11,FALSE),"  ")</f>
        <v>RU28</v>
      </c>
      <c r="G1121" s="621" t="str">
        <f t="shared" ref="G1121" si="149">IFERROR(VLOOKUP(A1121,JADWAL,6,FALSE),"  ")</f>
        <v>Dr. H. Pujiono, M.Ag.</v>
      </c>
      <c r="H1121" s="622" t="str">
        <f t="shared" ref="H1121:H1125" si="150">IFERROR(VLOOKUP(A1121,JADWAL,7,FALSE),"  ")</f>
        <v>Dr. H. Ahmad Junaidi, S.Pd, M.Ag.</v>
      </c>
      <c r="I1121" s="627">
        <f>IFERROR(VLOOKUP(A1121,JADWAL,8,FALSE),"  ")</f>
        <v>0</v>
      </c>
    </row>
    <row r="1122" spans="1:9" ht="25.5">
      <c r="A1122" s="603">
        <f>'REKAP (2)'!I192</f>
        <v>60</v>
      </c>
      <c r="B1122" s="608" t="str">
        <f>IFERROR(VLOOKUP(A1122,JADWAL,4,FALSE),"  ")</f>
        <v xml:space="preserve">Hukum Perdata Islam Di Indonesia </v>
      </c>
      <c r="C1122" s="392" t="str">
        <f>IFERROR(VLOOKUP(A1122,JADWAL,2,FALSE),"  ")</f>
        <v>HK-3A</v>
      </c>
      <c r="D1122" s="392" t="str">
        <f>IFERROR(VLOOKUP(A1122,JADWAL,9,FALSE),"  ")</f>
        <v>Jumat</v>
      </c>
      <c r="E1122" s="732" t="str">
        <f>IFERROR(VLOOKUP(A1122,JADWAL,10,FALSE),"  ")</f>
        <v>13.15-15.15</v>
      </c>
      <c r="F1122" s="609" t="str">
        <f>IFERROR(VLOOKUP(A1122,JADWAL,11,FALSE),"  ")</f>
        <v>R23</v>
      </c>
      <c r="G1122" s="619" t="str">
        <f t="shared" ref="G1122:G1125" si="151">IFERROR(VLOOKUP(A1122,JADWAL,6,FALSE),"  ")</f>
        <v>Dr. H. Nur Solikin, S.Ag, M.H.</v>
      </c>
      <c r="H1122" s="620" t="str">
        <f t="shared" si="150"/>
        <v>Dr. H. Ahmad Junaidi, S.Pd, M.Ag.</v>
      </c>
      <c r="I1122" s="631">
        <f>IFERROR(VLOOKUP(A1122,JADWAL,8,FALSE),"  ")</f>
        <v>0</v>
      </c>
    </row>
    <row r="1123" spans="1:9" ht="25.5">
      <c r="A1123" s="603">
        <f>'REKAP (2)'!I193</f>
        <v>66</v>
      </c>
      <c r="B1123" s="608" t="str">
        <f>IFERROR(VLOOKUP(A1123,JADWAL,4,FALSE),"  ")</f>
        <v xml:space="preserve">Hukum Perdata Islam Di Indonesia </v>
      </c>
      <c r="C1123" s="392" t="str">
        <f>IFERROR(VLOOKUP(A1123,JADWAL,2,FALSE),"  ")</f>
        <v>HK-3B</v>
      </c>
      <c r="D1123" s="392" t="str">
        <f>IFERROR(VLOOKUP(A1123,JADWAL,9,FALSE),"  ")</f>
        <v>Jumat</v>
      </c>
      <c r="E1123" s="392" t="str">
        <f>IFERROR(VLOOKUP(A1123,JADWAL,10,FALSE),"  ")</f>
        <v>18.00-20.00</v>
      </c>
      <c r="F1123" s="609" t="str">
        <f>IFERROR(VLOOKUP(A1123,JADWAL,11,FALSE),"  ")</f>
        <v>R24</v>
      </c>
      <c r="G1123" s="619" t="str">
        <f t="shared" si="151"/>
        <v>Dr. H. Nur Solikin, S.Ag, M.H.</v>
      </c>
      <c r="H1123" s="620" t="str">
        <f t="shared" si="150"/>
        <v>Dr. H. Ahmad Junaidi, S.Pd, M.Ag.</v>
      </c>
      <c r="I1123" s="631">
        <f>IFERROR(VLOOKUP(A1123,JADWAL,8,FALSE),"  ")</f>
        <v>0</v>
      </c>
    </row>
    <row r="1124" spans="1:9">
      <c r="A1124" s="603"/>
      <c r="B1124" s="608" t="str">
        <f>IFERROR(VLOOKUP(A1124,JADWAL,4,FALSE),"  ")</f>
        <v xml:space="preserve">  </v>
      </c>
      <c r="C1124" s="392" t="str">
        <f>IFERROR(VLOOKUP(A1124,JADWAL,2,FALSE),"  ")</f>
        <v xml:space="preserve">  </v>
      </c>
      <c r="D1124" s="392" t="str">
        <f>IFERROR(VLOOKUP(A1124,JADWAL,9,FALSE),"  ")</f>
        <v xml:space="preserve">  </v>
      </c>
      <c r="E1124" s="392" t="str">
        <f>IFERROR(VLOOKUP(A1124,JADWAL,10,FALSE),"  ")</f>
        <v xml:space="preserve">  </v>
      </c>
      <c r="F1124" s="609" t="str">
        <f>IFERROR(VLOOKUP(A1124,JADWAL,11,FALSE),"  ")</f>
        <v xml:space="preserve">  </v>
      </c>
      <c r="G1124" s="619" t="str">
        <f t="shared" si="151"/>
        <v xml:space="preserve">  </v>
      </c>
      <c r="H1124" s="611" t="str">
        <f t="shared" si="150"/>
        <v xml:space="preserve">  </v>
      </c>
      <c r="I1124" s="631" t="str">
        <f>IFERROR(VLOOKUP(A1124,JADWAL,8,FALSE),"  ")</f>
        <v xml:space="preserve">  </v>
      </c>
    </row>
    <row r="1125" spans="1:9">
      <c r="A1125" s="603"/>
      <c r="B1125" s="612" t="str">
        <f>IFERROR(VLOOKUP(A1125,JADWAL,4,FALSE),"  ")</f>
        <v xml:space="preserve">  </v>
      </c>
      <c r="C1125" s="613" t="str">
        <f>IFERROR(VLOOKUP(A1125,JADWAL,2,FALSE),"  ")</f>
        <v xml:space="preserve">  </v>
      </c>
      <c r="D1125" s="613" t="str">
        <f>IFERROR(VLOOKUP(A1125,JADWAL,9,FALSE),"  ")</f>
        <v xml:space="preserve">  </v>
      </c>
      <c r="E1125" s="613" t="str">
        <f>IFERROR(VLOOKUP(A1125,JADWAL,10,FALSE),"  ")</f>
        <v xml:space="preserve">  </v>
      </c>
      <c r="F1125" s="614" t="str">
        <f>IFERROR(VLOOKUP(A1125,JADWAL,11,FALSE),"  ")</f>
        <v xml:space="preserve">  </v>
      </c>
      <c r="G1125" s="615" t="str">
        <f t="shared" si="151"/>
        <v xml:space="preserve">  </v>
      </c>
      <c r="H1125" s="616" t="str">
        <f t="shared" si="150"/>
        <v xml:space="preserve">  </v>
      </c>
      <c r="I1125" s="629" t="str">
        <f>IFERROR(VLOOKUP(A1125,JADWAL,8,FALSE),"  ")</f>
        <v xml:space="preserve">  </v>
      </c>
    </row>
    <row r="1128" spans="1:9" ht="15.75">
      <c r="H1128" s="617" t="s">
        <v>330</v>
      </c>
    </row>
    <row r="1129" spans="1:9" ht="15.75">
      <c r="H1129" s="617" t="s">
        <v>331</v>
      </c>
    </row>
    <row r="1130" spans="1:9" ht="15.75">
      <c r="H1130" s="617"/>
    </row>
    <row r="1131" spans="1:9" ht="15.75">
      <c r="H1131" s="617"/>
    </row>
    <row r="1132" spans="1:9" ht="15.75">
      <c r="H1132" s="617"/>
    </row>
    <row r="1133" spans="1:9">
      <c r="H1133" s="618" t="s">
        <v>332</v>
      </c>
    </row>
    <row r="1136" spans="1:9" ht="15.75">
      <c r="H1136" s="617"/>
    </row>
    <row r="1140" spans="1:9" ht="15.75">
      <c r="H1140" s="617"/>
    </row>
    <row r="1141" spans="1:9" ht="15.75">
      <c r="H1141" s="617"/>
    </row>
    <row r="1142" spans="1:9" ht="16.5">
      <c r="A1142" s="597">
        <v>50</v>
      </c>
      <c r="B1142" s="598" t="str">
        <f>IFERROR(VLOOKUP(A1142,NamaSK,2,FALSE),"  ")</f>
        <v>Dr. H. Abdullah, S.Ag, M.HI</v>
      </c>
      <c r="C1142" s="594"/>
      <c r="D1142" s="594"/>
      <c r="F1142" s="599"/>
      <c r="G1142" s="596"/>
    </row>
    <row r="1143" spans="1:9">
      <c r="A1143" s="600"/>
      <c r="B1143" s="601" t="s">
        <v>324</v>
      </c>
      <c r="C1143" s="602" t="s">
        <v>325</v>
      </c>
      <c r="D1143" s="601" t="s">
        <v>326</v>
      </c>
      <c r="E1143" s="601" t="s">
        <v>327</v>
      </c>
      <c r="F1143" s="601" t="s">
        <v>328</v>
      </c>
      <c r="G1143" s="784" t="s">
        <v>329</v>
      </c>
      <c r="H1143" s="785"/>
      <c r="I1143" s="786"/>
    </row>
    <row r="1144" spans="1:9" s="199" customFormat="1">
      <c r="A1144" s="603">
        <f>'REKAP (2)'!I194</f>
        <v>58</v>
      </c>
      <c r="B1144" s="604" t="str">
        <f>IFERROR(VLOOKUP(A1144,JADWAL,4,FALSE),"  ")</f>
        <v>Studi Al Quran dan Al Hadis</v>
      </c>
      <c r="C1144" s="388" t="str">
        <f>IFERROR(VLOOKUP(A1144,JADWAL,2,FALSE),"  ")</f>
        <v>HK-1A</v>
      </c>
      <c r="D1144" s="388" t="str">
        <f>IFERROR(VLOOKUP(A1144,JADWAL,9,FALSE),"  ")</f>
        <v>Sabtu</v>
      </c>
      <c r="E1144" s="733" t="str">
        <f>IFERROR(VLOOKUP(A1144,JADWAL,10,FALSE),"  ")</f>
        <v>07.30-09.30</v>
      </c>
      <c r="F1144" s="605" t="str">
        <f>IFERROR(VLOOKUP(A1144,JADWAL,11,FALSE),"  ")</f>
        <v>RU28</v>
      </c>
      <c r="G1144" s="606" t="str">
        <f t="shared" ref="G1144:G1148" si="152">IFERROR(VLOOKUP(A1144,JADWAL,6,FALSE),"  ")</f>
        <v>Dr. H. Abdullah, S.Ag, M.HI</v>
      </c>
      <c r="H1144" s="607" t="str">
        <f t="shared" ref="H1144:H1148" si="153">IFERROR(VLOOKUP(A1144,JADWAL,7,FALSE),"  ")</f>
        <v>Dr. H. Rafid Abbas, MA.</v>
      </c>
      <c r="I1144" s="604">
        <f>IFERROR(VLOOKUP(A1144,JADWAL,8,FALSE),"  ")</f>
        <v>0</v>
      </c>
    </row>
    <row r="1145" spans="1:9" s="199" customFormat="1" ht="25.5">
      <c r="A1145" s="603">
        <f>'REKAP (2)'!I195</f>
        <v>62</v>
      </c>
      <c r="B1145" s="608" t="str">
        <f>IFERROR(VLOOKUP(A1145,JADWAL,4,FALSE),"  ")</f>
        <v xml:space="preserve">Fiqih Kontemporer dalam Hukum Keluarga </v>
      </c>
      <c r="C1145" s="392" t="str">
        <f>IFERROR(VLOOKUP(A1145,JADWAL,2,FALSE),"  ")</f>
        <v>HK-3A</v>
      </c>
      <c r="D1145" s="392" t="str">
        <f>IFERROR(VLOOKUP(A1145,JADWAL,9,FALSE),"  ")</f>
        <v>Jumat</v>
      </c>
      <c r="E1145" s="392" t="str">
        <f>IFERROR(VLOOKUP(A1145,JADWAL,10,FALSE),"  ")</f>
        <v>18.00-20.00</v>
      </c>
      <c r="F1145" s="609" t="str">
        <f>IFERROR(VLOOKUP(A1145,JADWAL,11,FALSE),"  ")</f>
        <v>R23</v>
      </c>
      <c r="G1145" s="610" t="str">
        <f t="shared" si="152"/>
        <v>Dr. H. Abdullah, S.Ag, M.HI</v>
      </c>
      <c r="H1145" s="611" t="str">
        <f t="shared" si="153"/>
        <v>Dr. H. Pujiono, M.Ag.</v>
      </c>
      <c r="I1145" s="608">
        <f>IFERROR(VLOOKUP(A1145,JADWAL,8,FALSE),"  ")</f>
        <v>0</v>
      </c>
    </row>
    <row r="1146" spans="1:9" ht="25.5">
      <c r="A1146" s="603">
        <f>'REKAP (2)'!I196</f>
        <v>67</v>
      </c>
      <c r="B1146" s="608" t="str">
        <f>IFERROR(VLOOKUP(A1146,JADWAL,4,FALSE),"  ")</f>
        <v xml:space="preserve">Fiqih Kontemporer dalam Hukum Keluarga </v>
      </c>
      <c r="C1146" s="392" t="str">
        <f>IFERROR(VLOOKUP(A1146,JADWAL,2,FALSE),"  ")</f>
        <v>HK-3B</v>
      </c>
      <c r="D1146" s="392" t="str">
        <f>IFERROR(VLOOKUP(A1146,JADWAL,9,FALSE),"  ")</f>
        <v>Sabtu</v>
      </c>
      <c r="E1146" s="732" t="str">
        <f>IFERROR(VLOOKUP(A1146,JADWAL,10,FALSE),"  ")</f>
        <v>07.30-09.30</v>
      </c>
      <c r="F1146" s="609" t="str">
        <f>IFERROR(VLOOKUP(A1146,JADWAL,11,FALSE),"  ")</f>
        <v>R24</v>
      </c>
      <c r="G1146" s="623" t="str">
        <f t="shared" si="152"/>
        <v>Dr. H. Abdullah, S.Ag, M.HI</v>
      </c>
      <c r="H1146" s="611" t="str">
        <f t="shared" si="153"/>
        <v>Dr. Ishaq, M.Ag.</v>
      </c>
      <c r="I1146" s="608">
        <f>IFERROR(VLOOKUP(A1146,JADWAL,8,FALSE),"  ")</f>
        <v>0</v>
      </c>
    </row>
    <row r="1147" spans="1:9" ht="25.5">
      <c r="A1147" s="603">
        <f>'REKAP (2)'!I197</f>
        <v>132</v>
      </c>
      <c r="B1147" s="608" t="str">
        <f>IFERROR(VLOOKUP(A1147,JADWAL,4,FALSE),"  ")</f>
        <v>Pendididikan Agama dalam perpekstif Al Quran dan Hadits</v>
      </c>
      <c r="C1147" s="392" t="str">
        <f>IFERROR(VLOOKUP(A1147,JADWAL,2,FALSE),"  ")</f>
        <v>PAI3-1</v>
      </c>
      <c r="D1147" s="392" t="str">
        <f>IFERROR(VLOOKUP(A1147,JADWAL,9,FALSE),"  ")</f>
        <v>Jumat</v>
      </c>
      <c r="E1147" s="732" t="str">
        <f>IFERROR(VLOOKUP(A1147,JADWAL,10,FALSE),"  ")</f>
        <v>13.15-15.15</v>
      </c>
      <c r="F1147" s="609" t="str">
        <f>IFERROR(VLOOKUP(A1147,JADWAL,11,FALSE),"  ")</f>
        <v>RU22</v>
      </c>
      <c r="G1147" s="619" t="str">
        <f t="shared" si="152"/>
        <v>Prof. Dr. H. Ishom Yusqi, M.Ag.</v>
      </c>
      <c r="H1147" s="620" t="str">
        <f t="shared" si="153"/>
        <v>Dr. H. Abdullah, S.Ag, M.HI</v>
      </c>
      <c r="I1147" s="608" t="str">
        <f>IFERROR(VLOOKUP(A1147,JADWAL,8,FALSE),"  ")</f>
        <v>Dr. Hj. Mukni'ah, M.Pd.I.</v>
      </c>
    </row>
    <row r="1148" spans="1:9">
      <c r="A1148" s="603"/>
      <c r="B1148" s="612" t="str">
        <f>IFERROR(VLOOKUP(A1148,JADWAL,4,FALSE),"  ")</f>
        <v xml:space="preserve">  </v>
      </c>
      <c r="C1148" s="613" t="str">
        <f>IFERROR(VLOOKUP(A1148,JADWAL,2,FALSE),"  ")</f>
        <v xml:space="preserve">  </v>
      </c>
      <c r="D1148" s="613" t="str">
        <f>IFERROR(VLOOKUP(A1148,JADWAL,9,FALSE),"  ")</f>
        <v xml:space="preserve">  </v>
      </c>
      <c r="E1148" s="613" t="str">
        <f>IFERROR(VLOOKUP(A1148,JADWAL,10,FALSE),"  ")</f>
        <v xml:space="preserve">  </v>
      </c>
      <c r="F1148" s="614" t="str">
        <f>IFERROR(VLOOKUP(A1148,JADWAL,11,FALSE),"  ")</f>
        <v xml:space="preserve">  </v>
      </c>
      <c r="G1148" s="615" t="str">
        <f t="shared" si="152"/>
        <v xml:space="preserve">  </v>
      </c>
      <c r="H1148" s="616" t="str">
        <f t="shared" si="153"/>
        <v xml:space="preserve">  </v>
      </c>
      <c r="I1148" s="629" t="str">
        <f>IFERROR(VLOOKUP(A1148,JADWAL,8,FALSE),"  ")</f>
        <v xml:space="preserve">  </v>
      </c>
    </row>
    <row r="1151" spans="1:9" ht="15.75">
      <c r="H1151" s="617" t="s">
        <v>330</v>
      </c>
    </row>
    <row r="1152" spans="1:9" ht="15.75">
      <c r="H1152" s="617" t="s">
        <v>331</v>
      </c>
    </row>
    <row r="1153" spans="1:9" ht="15.75">
      <c r="H1153" s="617"/>
    </row>
    <row r="1154" spans="1:9" ht="15.75">
      <c r="H1154" s="617"/>
    </row>
    <row r="1155" spans="1:9" ht="15.75">
      <c r="H1155" s="617"/>
    </row>
    <row r="1156" spans="1:9">
      <c r="H1156" s="618" t="s">
        <v>332</v>
      </c>
    </row>
    <row r="1159" spans="1:9" ht="15.75">
      <c r="H1159" s="617"/>
    </row>
    <row r="1163" spans="1:9" ht="15.75">
      <c r="H1163" s="617"/>
    </row>
    <row r="1164" spans="1:9" ht="15.75">
      <c r="H1164" s="617"/>
    </row>
    <row r="1165" spans="1:9" ht="16.5">
      <c r="A1165" s="597">
        <v>51</v>
      </c>
      <c r="B1165" s="598" t="str">
        <f>IFERROR(VLOOKUP(A1165,NamaSK,2,FALSE),"  ")</f>
        <v>Dr. H. Sukarno, M.Si.</v>
      </c>
      <c r="C1165" s="594"/>
      <c r="D1165" s="594"/>
      <c r="F1165" s="599"/>
      <c r="G1165" s="596"/>
    </row>
    <row r="1166" spans="1:9">
      <c r="A1166" s="600"/>
      <c r="B1166" s="601" t="s">
        <v>324</v>
      </c>
      <c r="C1166" s="602" t="s">
        <v>325</v>
      </c>
      <c r="D1166" s="601" t="s">
        <v>326</v>
      </c>
      <c r="E1166" s="601" t="s">
        <v>327</v>
      </c>
      <c r="F1166" s="601" t="s">
        <v>328</v>
      </c>
      <c r="G1166" s="784" t="s">
        <v>329</v>
      </c>
      <c r="H1166" s="785"/>
      <c r="I1166" s="786"/>
    </row>
    <row r="1167" spans="1:9">
      <c r="A1167" s="603">
        <v>39</v>
      </c>
      <c r="B1167" s="604" t="str">
        <f>IFERROR(VLOOKUP(A1167,JADWAL,4,FALSE),"  ")</f>
        <v>Psikologi Pendidikan</v>
      </c>
      <c r="C1167" s="388" t="str">
        <f>IFERROR(VLOOKUP(A1167,JADWAL,2,FALSE),"  ")</f>
        <v>PAI-1C</v>
      </c>
      <c r="D1167" s="388" t="str">
        <f>IFERROR(VLOOKUP(A1167,JADWAL,9,FALSE),"  ")</f>
        <v>Sabtu</v>
      </c>
      <c r="E1167" s="733" t="str">
        <f>IFERROR(VLOOKUP(A1167,JADWAL,10,FALSE),"  ")</f>
        <v>07.30-09.30</v>
      </c>
      <c r="F1167" s="605" t="str">
        <f>IFERROR(VLOOKUP(A1167,JADWAL,11,FALSE),"  ")</f>
        <v>RU25</v>
      </c>
      <c r="G1167" s="606" t="str">
        <f t="shared" ref="G1167:G1170" si="154">IFERROR(VLOOKUP(A1167,JADWAL,6,FALSE),"  ")</f>
        <v>Dr. H. Sukarno, M.Si.</v>
      </c>
      <c r="H1167" s="607" t="str">
        <f t="shared" ref="H1167:H1170" si="155">IFERROR(VLOOKUP(A1167,JADWAL,7,FALSE),"  ")</f>
        <v>Dr. Mukaffan, M.Pd.I.</v>
      </c>
      <c r="I1167" s="604">
        <f>IFERROR(VLOOKUP(A1167,JADWAL,8,FALSE),"  ")</f>
        <v>0</v>
      </c>
    </row>
    <row r="1168" spans="1:9">
      <c r="A1168" s="603">
        <v>43</v>
      </c>
      <c r="B1168" s="608" t="str">
        <f>IFERROR(VLOOKUP(A1168,JADWAL,4,FALSE),"  ")</f>
        <v xml:space="preserve">Psikologi Pendidikan </v>
      </c>
      <c r="C1168" s="392" t="str">
        <f>IFERROR(VLOOKUP(A1168,JADWAL,2,FALSE),"  ")</f>
        <v>PAI-1D</v>
      </c>
      <c r="D1168" s="392" t="str">
        <f>IFERROR(VLOOKUP(A1168,JADWAL,9,FALSE),"  ")</f>
        <v>Jumat</v>
      </c>
      <c r="E1168" s="732" t="str">
        <f>IFERROR(VLOOKUP(A1168,JADWAL,10,FALSE),"  ")</f>
        <v>18.00-20.00</v>
      </c>
      <c r="F1168" s="609" t="str">
        <f>IFERROR(VLOOKUP(A1168,JADWAL,11,FALSE),"  ")</f>
        <v>RU26</v>
      </c>
      <c r="G1168" s="610" t="str">
        <f t="shared" si="154"/>
        <v>Dr. H. Sukarno, M.Si.</v>
      </c>
      <c r="H1168" s="611" t="str">
        <f t="shared" si="155"/>
        <v>Dr. H. Saihan, S.Ag., M.Pd.I.</v>
      </c>
      <c r="I1168" s="608">
        <f>IFERROR(VLOOKUP(A1168,JADWAL,8,FALSE),"  ")</f>
        <v>0</v>
      </c>
    </row>
    <row r="1169" spans="1:9">
      <c r="A1169" s="603">
        <v>101</v>
      </c>
      <c r="B1169" s="608" t="str">
        <f>IFERROR(VLOOKUP(A1169,JADWAL,4,FALSE),"  ")</f>
        <v>Komunikasi Antar Budaya</v>
      </c>
      <c r="C1169" s="392" t="str">
        <f>IFERROR(VLOOKUP(A1169,JADWAL,2,FALSE),"  ")</f>
        <v>KPI-3</v>
      </c>
      <c r="D1169" s="392" t="str">
        <f>IFERROR(VLOOKUP(A1169,JADWAL,9,FALSE),"  ")</f>
        <v>Sabtu</v>
      </c>
      <c r="E1169" s="732" t="str">
        <f>IFERROR(VLOOKUP(A1169,JADWAL,10,FALSE),"  ")</f>
        <v>07.30-09.30</v>
      </c>
      <c r="F1169" s="609" t="str">
        <f>IFERROR(VLOOKUP(A1169,JADWAL,11,FALSE),"  ")</f>
        <v>R12</v>
      </c>
      <c r="G1169" s="610" t="str">
        <f t="shared" si="154"/>
        <v>Dr. H. Sukarno, M.Si.</v>
      </c>
      <c r="H1169" s="611" t="str">
        <f t="shared" si="155"/>
        <v>Dr. Sofyan Hadi, M.Pd.</v>
      </c>
      <c r="I1169" s="608">
        <f>IFERROR(VLOOKUP(A1169,JADWAL,8,FALSE),"  ")</f>
        <v>0</v>
      </c>
    </row>
    <row r="1170" spans="1:9">
      <c r="A1170" s="603"/>
      <c r="B1170" s="612" t="str">
        <f>IFERROR(VLOOKUP(A1170,JADWAL,4,FALSE),"  ")</f>
        <v xml:space="preserve">  </v>
      </c>
      <c r="C1170" s="613" t="str">
        <f>IFERROR(VLOOKUP(A1170,JADWAL,2,FALSE),"  ")</f>
        <v xml:space="preserve">  </v>
      </c>
      <c r="D1170" s="613" t="str">
        <f>IFERROR(VLOOKUP(A1170,JADWAL,9,FALSE),"  ")</f>
        <v xml:space="preserve">  </v>
      </c>
      <c r="E1170" s="613" t="str">
        <f>IFERROR(VLOOKUP(A1170,JADWAL,10,FALSE),"  ")</f>
        <v xml:space="preserve">  </v>
      </c>
      <c r="F1170" s="614" t="str">
        <f>IFERROR(VLOOKUP(A1170,JADWAL,11,FALSE),"  ")</f>
        <v xml:space="preserve">  </v>
      </c>
      <c r="G1170" s="615" t="str">
        <f t="shared" si="154"/>
        <v xml:space="preserve">  </v>
      </c>
      <c r="H1170" s="616" t="str">
        <f t="shared" si="155"/>
        <v xml:space="preserve">  </v>
      </c>
      <c r="I1170" s="629" t="str">
        <f>IFERROR(VLOOKUP(A1170,JADWAL,8,FALSE),"  ")</f>
        <v xml:space="preserve">  </v>
      </c>
    </row>
    <row r="1173" spans="1:9" ht="15.75">
      <c r="H1173" s="617" t="s">
        <v>330</v>
      </c>
    </row>
    <row r="1174" spans="1:9" ht="15.75">
      <c r="H1174" s="617" t="s">
        <v>331</v>
      </c>
    </row>
    <row r="1175" spans="1:9" ht="15.75">
      <c r="H1175" s="617"/>
    </row>
    <row r="1176" spans="1:9" ht="15.75">
      <c r="H1176" s="617"/>
    </row>
    <row r="1177" spans="1:9" ht="15.75">
      <c r="H1177" s="617"/>
    </row>
    <row r="1178" spans="1:9">
      <c r="H1178" s="618" t="s">
        <v>332</v>
      </c>
    </row>
    <row r="1181" spans="1:9" ht="15.75">
      <c r="H1181" s="617"/>
    </row>
    <row r="1185" spans="1:9" ht="15.75">
      <c r="H1185" s="617"/>
    </row>
    <row r="1186" spans="1:9" ht="15.75">
      <c r="H1186" s="617"/>
    </row>
    <row r="1187" spans="1:9" ht="15.75">
      <c r="H1187" s="617"/>
    </row>
    <row r="1188" spans="1:9" ht="15.75">
      <c r="H1188" s="617"/>
    </row>
    <row r="1189" spans="1:9" ht="15.75">
      <c r="H1189" s="617"/>
    </row>
    <row r="1190" spans="1:9" ht="16.5">
      <c r="A1190" s="597">
        <v>52</v>
      </c>
      <c r="B1190" s="598" t="str">
        <f>IFERROR(VLOOKUP(A1190,NamaSK,2,FALSE),"  ")</f>
        <v>Dr. M. Khusna Amal, S.Ag., Msi.</v>
      </c>
      <c r="C1190" s="594"/>
      <c r="D1190" s="594"/>
      <c r="F1190" s="599"/>
      <c r="G1190" s="596"/>
    </row>
    <row r="1191" spans="1:9">
      <c r="A1191" s="600"/>
      <c r="B1191" s="601" t="s">
        <v>324</v>
      </c>
      <c r="C1191" s="602" t="s">
        <v>325</v>
      </c>
      <c r="D1191" s="601" t="s">
        <v>326</v>
      </c>
      <c r="E1191" s="601" t="s">
        <v>327</v>
      </c>
      <c r="F1191" s="601" t="s">
        <v>328</v>
      </c>
      <c r="G1191" s="784" t="s">
        <v>329</v>
      </c>
      <c r="H1191" s="785"/>
      <c r="I1191" s="786"/>
    </row>
    <row r="1192" spans="1:9" s="199" customFormat="1" ht="25.5">
      <c r="A1192" s="603">
        <f>'REKAP (2)'!I201</f>
        <v>97</v>
      </c>
      <c r="B1192" s="604" t="str">
        <f>IFERROR(VLOOKUP(A1192,JADWAL,4,FALSE),"  ")</f>
        <v>Teori-Teori Media</v>
      </c>
      <c r="C1192" s="388" t="str">
        <f>IFERROR(VLOOKUP(A1192,JADWAL,2,FALSE),"  ")</f>
        <v>KPI-1</v>
      </c>
      <c r="D1192" s="388" t="str">
        <f>IFERROR(VLOOKUP(A1192,JADWAL,9,FALSE),"  ")</f>
        <v>Sabtu</v>
      </c>
      <c r="E1192" s="733" t="str">
        <f>IFERROR(VLOOKUP(A1192,JADWAL,10,FALSE),"  ")</f>
        <v>09.45-11.45</v>
      </c>
      <c r="F1192" s="605" t="str">
        <f>IFERROR(VLOOKUP(A1192,JADWAL,11,FALSE),"  ")</f>
        <v>R11</v>
      </c>
      <c r="G1192" s="606" t="str">
        <f t="shared" ref="G1192:G1196" si="156">IFERROR(VLOOKUP(A1192,JADWAL,6,FALSE),"  ")</f>
        <v>Dr. M. Khusna Amal, S.Ag., Msi.</v>
      </c>
      <c r="H1192" s="607" t="str">
        <f t="shared" ref="H1192:H1196" si="157">IFERROR(VLOOKUP(A1192,JADWAL,7,FALSE),"  ")</f>
        <v>Dr. Kun Wazis, S.Sos, M.I.Kom.</v>
      </c>
      <c r="I1192" s="627">
        <f>IFERROR(VLOOKUP(A1192,JADWAL,8,FALSE),"  ")</f>
        <v>0</v>
      </c>
    </row>
    <row r="1193" spans="1:9" s="199" customFormat="1" ht="25.5">
      <c r="A1193" s="603">
        <f>'REKAP (2)'!I202</f>
        <v>98</v>
      </c>
      <c r="B1193" s="608" t="str">
        <f>IFERROR(VLOOKUP(A1193,JADWAL,4,FALSE),"  ")</f>
        <v>Teori-Teori Media</v>
      </c>
      <c r="C1193" s="392" t="str">
        <f>IFERROR(VLOOKUP(A1193,JADWAL,2,FALSE),"  ")</f>
        <v>KPI-3</v>
      </c>
      <c r="D1193" s="392" t="str">
        <f>IFERROR(VLOOKUP(A1193,JADWAL,9,FALSE),"  ")</f>
        <v>Jumat</v>
      </c>
      <c r="E1193" s="732" t="str">
        <f>IFERROR(VLOOKUP(A1193,JADWAL,10,FALSE),"  ")</f>
        <v>13.15-15.15</v>
      </c>
      <c r="F1193" s="609" t="str">
        <f>IFERROR(VLOOKUP(A1193,JADWAL,11,FALSE),"  ")</f>
        <v>R12</v>
      </c>
      <c r="G1193" s="610" t="str">
        <f t="shared" si="156"/>
        <v>Dr. M. Khusna Amal, S.Ag., Msi.</v>
      </c>
      <c r="H1193" s="611" t="str">
        <f t="shared" si="157"/>
        <v>Dr. Kun Wazis, S.Sos, M.I.Kom.</v>
      </c>
      <c r="I1193" s="631">
        <f>IFERROR(VLOOKUP(A1193,JADWAL,8,FALSE),"  ")</f>
        <v>0</v>
      </c>
    </row>
    <row r="1194" spans="1:9" ht="25.5">
      <c r="A1194" s="603">
        <f>'REKAP (2)'!I203</f>
        <v>106</v>
      </c>
      <c r="B1194" s="608" t="str">
        <f>IFERROR(VLOOKUP(A1194,JADWAL,4,FALSE),"  ")</f>
        <v>Sejarah Sosial Pendidikan Islam</v>
      </c>
      <c r="C1194" s="392" t="str">
        <f>IFERROR(VLOOKUP(A1194,JADWAL,2,FALSE),"  ")</f>
        <v>PGMI-1</v>
      </c>
      <c r="D1194" s="392" t="str">
        <f>IFERROR(VLOOKUP(A1194,JADWAL,9,FALSE),"  ")</f>
        <v>Sabtu</v>
      </c>
      <c r="E1194" s="732" t="str">
        <f>IFERROR(VLOOKUP(A1194,JADWAL,10,FALSE),"  ")</f>
        <v>07.30-09.30</v>
      </c>
      <c r="F1194" s="609" t="str">
        <f>IFERROR(VLOOKUP(A1194,JADWAL,11,FALSE),"  ")</f>
        <v>RU12</v>
      </c>
      <c r="G1194" s="619" t="str">
        <f t="shared" si="156"/>
        <v>Prof. Dr. H. Miftah Arifin, M.Ag.</v>
      </c>
      <c r="H1194" s="620" t="str">
        <f t="shared" si="157"/>
        <v>Dr. M. Khusna Amal, S.Ag., Msi.</v>
      </c>
      <c r="I1194" s="631">
        <f>IFERROR(VLOOKUP(A1194,JADWAL,8,FALSE),"  ")</f>
        <v>0</v>
      </c>
    </row>
    <row r="1195" spans="1:9">
      <c r="A1195" s="603"/>
      <c r="B1195" s="608" t="str">
        <f>IFERROR(VLOOKUP(A1195,JADWAL,4,FALSE),"  ")</f>
        <v xml:space="preserve">  </v>
      </c>
      <c r="C1195" s="392" t="str">
        <f>IFERROR(VLOOKUP(A1195,JADWAL,2,FALSE),"  ")</f>
        <v xml:space="preserve">  </v>
      </c>
      <c r="D1195" s="392" t="str">
        <f>IFERROR(VLOOKUP(A1195,JADWAL,9,FALSE),"  ")</f>
        <v xml:space="preserve">  </v>
      </c>
      <c r="E1195" s="392" t="str">
        <f>IFERROR(VLOOKUP(A1195,JADWAL,10,FALSE),"  ")</f>
        <v xml:space="preserve">  </v>
      </c>
      <c r="F1195" s="609" t="str">
        <f>IFERROR(VLOOKUP(A1195,JADWAL,11,FALSE),"  ")</f>
        <v xml:space="preserve">  </v>
      </c>
      <c r="G1195" s="619" t="str">
        <f t="shared" si="156"/>
        <v xml:space="preserve">  </v>
      </c>
      <c r="H1195" s="611" t="str">
        <f t="shared" si="157"/>
        <v xml:space="preserve">  </v>
      </c>
      <c r="I1195" s="631" t="str">
        <f>IFERROR(VLOOKUP(A1195,JADWAL,8,FALSE),"  ")</f>
        <v xml:space="preserve">  </v>
      </c>
    </row>
    <row r="1196" spans="1:9">
      <c r="A1196" s="603"/>
      <c r="B1196" s="612" t="str">
        <f>IFERROR(VLOOKUP(A1196,JADWAL,4,FALSE),"  ")</f>
        <v xml:space="preserve">  </v>
      </c>
      <c r="C1196" s="613" t="str">
        <f>IFERROR(VLOOKUP(A1196,JADWAL,2,FALSE),"  ")</f>
        <v xml:space="preserve">  </v>
      </c>
      <c r="D1196" s="613" t="str">
        <f>IFERROR(VLOOKUP(A1196,JADWAL,9,FALSE),"  ")</f>
        <v xml:space="preserve">  </v>
      </c>
      <c r="E1196" s="613" t="str">
        <f>IFERROR(VLOOKUP(A1196,JADWAL,10,FALSE),"  ")</f>
        <v xml:space="preserve">  </v>
      </c>
      <c r="F1196" s="614" t="str">
        <f>IFERROR(VLOOKUP(A1196,JADWAL,11,FALSE),"  ")</f>
        <v xml:space="preserve">  </v>
      </c>
      <c r="G1196" s="615" t="str">
        <f t="shared" si="156"/>
        <v xml:space="preserve">  </v>
      </c>
      <c r="H1196" s="616" t="str">
        <f t="shared" si="157"/>
        <v xml:space="preserve">  </v>
      </c>
      <c r="I1196" s="629" t="str">
        <f>IFERROR(VLOOKUP(A1196,JADWAL,8,FALSE),"  ")</f>
        <v xml:space="preserve">  </v>
      </c>
    </row>
    <row r="1199" spans="1:9" ht="15.75">
      <c r="H1199" s="617" t="s">
        <v>330</v>
      </c>
    </row>
    <row r="1200" spans="1:9" ht="15.75">
      <c r="H1200" s="617" t="s">
        <v>331</v>
      </c>
    </row>
    <row r="1201" spans="1:9" ht="15.75">
      <c r="H1201" s="617"/>
    </row>
    <row r="1202" spans="1:9" ht="15.75">
      <c r="H1202" s="617"/>
    </row>
    <row r="1203" spans="1:9" ht="15.75">
      <c r="H1203" s="617"/>
    </row>
    <row r="1204" spans="1:9">
      <c r="H1204" s="618" t="s">
        <v>332</v>
      </c>
    </row>
    <row r="1207" spans="1:9" ht="15.75">
      <c r="H1207" s="617"/>
    </row>
    <row r="1211" spans="1:9" ht="15.75">
      <c r="H1211" s="617"/>
    </row>
    <row r="1212" spans="1:9" ht="15.75">
      <c r="H1212" s="617"/>
    </row>
    <row r="1213" spans="1:9" ht="16.5">
      <c r="A1213" s="597">
        <v>53</v>
      </c>
      <c r="B1213" s="598" t="str">
        <f>IFERROR(VLOOKUP(A1213,NamaSK,2,FALSE),"  ")</f>
        <v>Dr. Kun Wazis, S.Sos, M.I.Kom.</v>
      </c>
      <c r="C1213" s="594"/>
      <c r="D1213" s="594"/>
      <c r="F1213" s="599"/>
      <c r="G1213" s="596"/>
    </row>
    <row r="1214" spans="1:9">
      <c r="A1214" s="600"/>
      <c r="B1214" s="601" t="s">
        <v>324</v>
      </c>
      <c r="C1214" s="602" t="s">
        <v>325</v>
      </c>
      <c r="D1214" s="601" t="s">
        <v>326</v>
      </c>
      <c r="E1214" s="601" t="s">
        <v>327</v>
      </c>
      <c r="F1214" s="601" t="s">
        <v>328</v>
      </c>
      <c r="G1214" s="784" t="s">
        <v>329</v>
      </c>
      <c r="H1214" s="785"/>
      <c r="I1214" s="786"/>
    </row>
    <row r="1215" spans="1:9" s="199" customFormat="1" ht="25.5">
      <c r="A1215" s="603">
        <f>'REKAP (2)'!I204</f>
        <v>97</v>
      </c>
      <c r="B1215" s="604" t="str">
        <f>IFERROR(VLOOKUP(A1215,JADWAL,4,FALSE),"  ")</f>
        <v>Teori-Teori Media</v>
      </c>
      <c r="C1215" s="388" t="str">
        <f>IFERROR(VLOOKUP(A1215,JADWAL,2,FALSE),"  ")</f>
        <v>KPI-1</v>
      </c>
      <c r="D1215" s="388" t="str">
        <f>IFERROR(VLOOKUP(A1215,JADWAL,9,FALSE),"  ")</f>
        <v>Sabtu</v>
      </c>
      <c r="E1215" s="733" t="str">
        <f>IFERROR(VLOOKUP(A1215,JADWAL,10,FALSE),"  ")</f>
        <v>09.45-11.45</v>
      </c>
      <c r="F1215" s="605" t="str">
        <f>IFERROR(VLOOKUP(A1215,JADWAL,11,FALSE),"  ")</f>
        <v>R11</v>
      </c>
      <c r="G1215" s="621" t="str">
        <f t="shared" ref="G1215" si="158">IFERROR(VLOOKUP(A1215,JADWAL,6,FALSE),"  ")</f>
        <v>Dr. M. Khusna Amal, S.Ag., Msi.</v>
      </c>
      <c r="H1215" s="622" t="str">
        <f t="shared" ref="H1215:H1218" si="159">IFERROR(VLOOKUP(A1215,JADWAL,7,FALSE),"  ")</f>
        <v>Dr. Kun Wazis, S.Sos, M.I.Kom.</v>
      </c>
      <c r="I1215" s="627">
        <f>IFERROR(VLOOKUP(A1215,JADWAL,8,FALSE),"  ")</f>
        <v>0</v>
      </c>
    </row>
    <row r="1216" spans="1:9" ht="25.5">
      <c r="A1216" s="603">
        <f>'REKAP (2)'!I205</f>
        <v>98</v>
      </c>
      <c r="B1216" s="608" t="str">
        <f>IFERROR(VLOOKUP(A1216,JADWAL,4,FALSE),"  ")</f>
        <v>Teori-Teori Media</v>
      </c>
      <c r="C1216" s="392" t="str">
        <f>IFERROR(VLOOKUP(A1216,JADWAL,2,FALSE),"  ")</f>
        <v>KPI-3</v>
      </c>
      <c r="D1216" s="392" t="str">
        <f>IFERROR(VLOOKUP(A1216,JADWAL,9,FALSE),"  ")</f>
        <v>Jumat</v>
      </c>
      <c r="E1216" s="732" t="str">
        <f>IFERROR(VLOOKUP(A1216,JADWAL,10,FALSE),"  ")</f>
        <v>13.15-15.15</v>
      </c>
      <c r="F1216" s="609" t="str">
        <f>IFERROR(VLOOKUP(A1216,JADWAL,11,FALSE),"  ")</f>
        <v>R12</v>
      </c>
      <c r="G1216" s="619" t="str">
        <f t="shared" ref="G1216:G1218" si="160">IFERROR(VLOOKUP(A1216,JADWAL,6,FALSE),"  ")</f>
        <v>Dr. M. Khusna Amal, S.Ag., Msi.</v>
      </c>
      <c r="H1216" s="620" t="str">
        <f t="shared" si="159"/>
        <v>Dr. Kun Wazis, S.Sos, M.I.Kom.</v>
      </c>
      <c r="I1216" s="631">
        <f>IFERROR(VLOOKUP(A1216,JADWAL,8,FALSE),"  ")</f>
        <v>0</v>
      </c>
    </row>
    <row r="1217" spans="1:9" ht="25.5">
      <c r="A1217" s="603">
        <f>'REKAP (2)'!I206</f>
        <v>100</v>
      </c>
      <c r="B1217" s="608" t="str">
        <f>IFERROR(VLOOKUP(A1217,JADWAL,4,FALSE),"  ")</f>
        <v>Media Elektronik dan Isu Kontemporer</v>
      </c>
      <c r="C1217" s="392" t="str">
        <f>IFERROR(VLOOKUP(A1217,JADWAL,2,FALSE),"  ")</f>
        <v>KPI-3</v>
      </c>
      <c r="D1217" s="392" t="str">
        <f>IFERROR(VLOOKUP(A1217,JADWAL,9,FALSE),"  ")</f>
        <v>Jumat</v>
      </c>
      <c r="E1217" s="732" t="str">
        <f>IFERROR(VLOOKUP(A1217,JADWAL,10,FALSE),"  ")</f>
        <v>18.00-20.00</v>
      </c>
      <c r="F1217" s="609" t="str">
        <f>IFERROR(VLOOKUP(A1217,JADWAL,11,FALSE),"  ")</f>
        <v>R12</v>
      </c>
      <c r="G1217" s="623" t="str">
        <f t="shared" si="160"/>
        <v>Dr. Kun Wazis, S.Sos, M.I.Kom.</v>
      </c>
      <c r="H1217" s="611" t="str">
        <f t="shared" si="159"/>
        <v>Dr. Imam Bonjol Juhari, S.Ag., M.Si.</v>
      </c>
      <c r="I1217" s="631">
        <f>IFERROR(VLOOKUP(A1217,JADWAL,8,FALSE),"  ")</f>
        <v>0</v>
      </c>
    </row>
    <row r="1218" spans="1:9">
      <c r="A1218" s="603"/>
      <c r="B1218" s="612" t="str">
        <f>IFERROR(VLOOKUP(A1218,JADWAL,4,FALSE),"  ")</f>
        <v xml:space="preserve">  </v>
      </c>
      <c r="C1218" s="613" t="str">
        <f>IFERROR(VLOOKUP(A1218,JADWAL,2,FALSE),"  ")</f>
        <v xml:space="preserve">  </v>
      </c>
      <c r="D1218" s="613" t="str">
        <f>IFERROR(VLOOKUP(A1218,JADWAL,9,FALSE),"  ")</f>
        <v xml:space="preserve">  </v>
      </c>
      <c r="E1218" s="613" t="str">
        <f>IFERROR(VLOOKUP(A1218,JADWAL,10,FALSE),"  ")</f>
        <v xml:space="preserve">  </v>
      </c>
      <c r="F1218" s="614" t="str">
        <f>IFERROR(VLOOKUP(A1218,JADWAL,11,FALSE),"  ")</f>
        <v xml:space="preserve">  </v>
      </c>
      <c r="G1218" s="615" t="str">
        <f t="shared" si="160"/>
        <v xml:space="preserve">  </v>
      </c>
      <c r="H1218" s="616" t="str">
        <f t="shared" si="159"/>
        <v xml:space="preserve">  </v>
      </c>
      <c r="I1218" s="629" t="str">
        <f>IFERROR(VLOOKUP(A1218,JADWAL,8,FALSE),"  ")</f>
        <v xml:space="preserve">  </v>
      </c>
    </row>
    <row r="1221" spans="1:9" ht="15.75">
      <c r="H1221" s="617" t="s">
        <v>330</v>
      </c>
    </row>
    <row r="1222" spans="1:9" ht="15.75">
      <c r="H1222" s="617" t="s">
        <v>331</v>
      </c>
    </row>
    <row r="1223" spans="1:9" ht="15.75">
      <c r="H1223" s="617"/>
    </row>
    <row r="1224" spans="1:9" ht="15.75">
      <c r="H1224" s="617"/>
    </row>
    <row r="1225" spans="1:9" ht="15.75">
      <c r="H1225" s="617"/>
    </row>
    <row r="1226" spans="1:9">
      <c r="H1226" s="618" t="s">
        <v>332</v>
      </c>
    </row>
    <row r="1229" spans="1:9" ht="15.75">
      <c r="H1229" s="617"/>
    </row>
    <row r="1233" spans="1:9" ht="15.75">
      <c r="H1233" s="617"/>
    </row>
    <row r="1234" spans="1:9" ht="15.75">
      <c r="H1234" s="617"/>
    </row>
    <row r="1235" spans="1:9" ht="15.75">
      <c r="H1235" s="617"/>
    </row>
    <row r="1236" spans="1:9" ht="15.75">
      <c r="H1236" s="617"/>
    </row>
    <row r="1237" spans="1:9" ht="16.5">
      <c r="A1237" s="597">
        <v>54</v>
      </c>
      <c r="B1237" s="598" t="str">
        <f>IFERROR(VLOOKUP(A1237,NamaSK,2,FALSE),"  ")</f>
        <v>Dr. Nurul Widyawati IR, S,Sos, M.Si</v>
      </c>
      <c r="C1237" s="594"/>
      <c r="D1237" s="594"/>
      <c r="F1237" s="599"/>
      <c r="G1237" s="596"/>
    </row>
    <row r="1238" spans="1:9">
      <c r="A1238" s="600"/>
      <c r="B1238" s="601" t="s">
        <v>324</v>
      </c>
      <c r="C1238" s="602" t="s">
        <v>325</v>
      </c>
      <c r="D1238" s="601" t="s">
        <v>326</v>
      </c>
      <c r="E1238" s="601" t="s">
        <v>327</v>
      </c>
      <c r="F1238" s="601" t="s">
        <v>328</v>
      </c>
      <c r="G1238" s="784" t="s">
        <v>329</v>
      </c>
      <c r="H1238" s="785"/>
      <c r="I1238" s="786"/>
    </row>
    <row r="1239" spans="1:9" ht="25.5">
      <c r="A1239" s="603">
        <f>'REKAP (2)'!I207</f>
        <v>80</v>
      </c>
      <c r="B1239" s="604" t="str">
        <f>IFERROR(VLOOKUP(A1239,JADWAL,4,FALSE),"  ")</f>
        <v>Ekonomi zakat, Infaq, shodaqah dan wakaf</v>
      </c>
      <c r="C1239" s="388" t="str">
        <f>IFERROR(VLOOKUP(A1239,JADWAL,2,FALSE),"  ")</f>
        <v>ES-3A</v>
      </c>
      <c r="D1239" s="388" t="str">
        <f>IFERROR(VLOOKUP(A1239,JADWAL,9,FALSE),"  ")</f>
        <v>Rabu</v>
      </c>
      <c r="E1239" s="733" t="str">
        <f>IFERROR(VLOOKUP(A1239,JADWAL,10,FALSE),"  ")</f>
        <v>12.45-14.45</v>
      </c>
      <c r="F1239" s="605" t="str">
        <f>IFERROR(VLOOKUP(A1239,JADWAL,11,FALSE),"  ")</f>
        <v>R12</v>
      </c>
      <c r="G1239" s="621" t="str">
        <f t="shared" ref="G1239" si="161">IFERROR(VLOOKUP(A1239,JADWAL,6,FALSE),"  ")</f>
        <v>Dr. Moch. Chotib, S.Ag., M.M.</v>
      </c>
      <c r="H1239" s="622" t="str">
        <f t="shared" ref="H1239:H1243" si="162">IFERROR(VLOOKUP(A1239,JADWAL,7,FALSE),"  ")</f>
        <v>Dr. Nurul Widyawati IR, S,Sos, M.Si</v>
      </c>
      <c r="I1239" s="627">
        <f>IFERROR(VLOOKUP(A1239,JADWAL,8,FALSE),"  ")</f>
        <v>0</v>
      </c>
    </row>
    <row r="1240" spans="1:9" ht="25.5">
      <c r="A1240" s="603">
        <f>'REKAP (2)'!I208</f>
        <v>83</v>
      </c>
      <c r="B1240" s="608" t="str">
        <f>IFERROR(VLOOKUP(A1240,JADWAL,4,FALSE),"  ")</f>
        <v>Ekonomi zakat, Infaq, shodaqah dan wakaf</v>
      </c>
      <c r="C1240" s="392" t="str">
        <f>IFERROR(VLOOKUP(A1240,JADWAL,2,FALSE),"  ")</f>
        <v>ES-3B</v>
      </c>
      <c r="D1240" s="392" t="str">
        <f>IFERROR(VLOOKUP(A1240,JADWAL,9,FALSE),"  ")</f>
        <v>Jumat</v>
      </c>
      <c r="E1240" s="732" t="str">
        <f>IFERROR(VLOOKUP(A1240,JADWAL,10,FALSE),"  ")</f>
        <v>13.15-15.15</v>
      </c>
      <c r="F1240" s="609" t="str">
        <f>IFERROR(VLOOKUP(A1240,JADWAL,11,FALSE),"  ")</f>
        <v>R13</v>
      </c>
      <c r="G1240" s="619" t="str">
        <f t="shared" ref="G1240:G1243" si="163">IFERROR(VLOOKUP(A1240,JADWAL,6,FALSE),"  ")</f>
        <v>Dr. Moch. Chotib, S.Ag., M.M.</v>
      </c>
      <c r="H1240" s="620" t="str">
        <f t="shared" si="162"/>
        <v>Dr. Nurul Widyawati IR, S,Sos, M.Si</v>
      </c>
      <c r="I1240" s="631">
        <f>IFERROR(VLOOKUP(A1240,JADWAL,8,FALSE),"  ")</f>
        <v>0</v>
      </c>
    </row>
    <row r="1241" spans="1:9" ht="25.5">
      <c r="A1241" s="603">
        <f>'REKAP (2)'!I209</f>
        <v>99</v>
      </c>
      <c r="B1241" s="608" t="str">
        <f>IFERROR(VLOOKUP(A1241,JADWAL,4,FALSE),"  ")</f>
        <v>Manajemen Industri Media Islam</v>
      </c>
      <c r="C1241" s="392" t="str">
        <f>IFERROR(VLOOKUP(A1241,JADWAL,2,FALSE),"  ")</f>
        <v>KPI-3</v>
      </c>
      <c r="D1241" s="392" t="str">
        <f>IFERROR(VLOOKUP(A1241,JADWAL,9,FALSE),"  ")</f>
        <v>Jumat</v>
      </c>
      <c r="E1241" s="732" t="str">
        <f>IFERROR(VLOOKUP(A1241,JADWAL,10,FALSE),"  ")</f>
        <v>15.30-17.30</v>
      </c>
      <c r="F1241" s="609" t="str">
        <f>IFERROR(VLOOKUP(A1241,JADWAL,11,FALSE),"  ")</f>
        <v>R12</v>
      </c>
      <c r="G1241" s="623" t="str">
        <f t="shared" si="163"/>
        <v>Dr. Nurul Widyawati IR, S,Sos, M.Si</v>
      </c>
      <c r="H1241" s="611" t="str">
        <f t="shared" si="162"/>
        <v>Dr. Choirul Arif, M.Si.</v>
      </c>
      <c r="I1241" s="631">
        <f>IFERROR(VLOOKUP(A1241,JADWAL,8,FALSE),"  ")</f>
        <v>0</v>
      </c>
    </row>
    <row r="1242" spans="1:9" ht="25.5">
      <c r="A1242" s="603">
        <f>'REKAP (2)'!I210</f>
        <v>102</v>
      </c>
      <c r="B1242" s="608" t="str">
        <f>IFERROR(VLOOKUP(A1242,JADWAL,4,FALSE),"  ")</f>
        <v>Manajemen Penyiaran Radio dan Televisi Dakwah</v>
      </c>
      <c r="C1242" s="392" t="str">
        <f>IFERROR(VLOOKUP(A1242,JADWAL,2,FALSE),"  ")</f>
        <v>KPI-3</v>
      </c>
      <c r="D1242" s="392" t="str">
        <f>IFERROR(VLOOKUP(A1242,JADWAL,9,FALSE),"  ")</f>
        <v>Sabtu</v>
      </c>
      <c r="E1242" s="732" t="str">
        <f>IFERROR(VLOOKUP(A1242,JADWAL,10,FALSE),"  ")</f>
        <v>09.45-11.45</v>
      </c>
      <c r="F1242" s="609" t="str">
        <f>IFERROR(VLOOKUP(A1242,JADWAL,11,FALSE),"  ")</f>
        <v>R12</v>
      </c>
      <c r="G1242" s="619" t="str">
        <f t="shared" si="163"/>
        <v>Dr. Hepni, S.Ag., M.M.</v>
      </c>
      <c r="H1242" s="620" t="str">
        <f t="shared" si="162"/>
        <v>Dr. Nurul Widyawati IR, S,Sos, M.Si</v>
      </c>
      <c r="I1242" s="631">
        <f>IFERROR(VLOOKUP(A1242,JADWAL,8,FALSE),"  ")</f>
        <v>0</v>
      </c>
    </row>
    <row r="1243" spans="1:9">
      <c r="A1243" s="603"/>
      <c r="B1243" s="612" t="str">
        <f>IFERROR(VLOOKUP(A1243,JADWAL,4,FALSE),"  ")</f>
        <v xml:space="preserve">  </v>
      </c>
      <c r="C1243" s="613" t="str">
        <f>IFERROR(VLOOKUP(A1243,JADWAL,2,FALSE),"  ")</f>
        <v xml:space="preserve">  </v>
      </c>
      <c r="D1243" s="613" t="str">
        <f>IFERROR(VLOOKUP(A1243,JADWAL,9,FALSE),"  ")</f>
        <v xml:space="preserve">  </v>
      </c>
      <c r="E1243" s="613" t="str">
        <f>IFERROR(VLOOKUP(A1243,JADWAL,10,FALSE),"  ")</f>
        <v xml:space="preserve">  </v>
      </c>
      <c r="F1243" s="614" t="str">
        <f>IFERROR(VLOOKUP(A1243,JADWAL,11,FALSE),"  ")</f>
        <v xml:space="preserve">  </v>
      </c>
      <c r="G1243" s="615" t="str">
        <f t="shared" si="163"/>
        <v xml:space="preserve">  </v>
      </c>
      <c r="H1243" s="616" t="str">
        <f t="shared" si="162"/>
        <v xml:space="preserve">  </v>
      </c>
      <c r="I1243" s="629" t="str">
        <f>IFERROR(VLOOKUP(A1243,JADWAL,8,FALSE),"  ")</f>
        <v xml:space="preserve">  </v>
      </c>
    </row>
    <row r="1246" spans="1:9" ht="15.75">
      <c r="H1246" s="617" t="s">
        <v>330</v>
      </c>
    </row>
    <row r="1247" spans="1:9" ht="15.75">
      <c r="H1247" s="617" t="s">
        <v>331</v>
      </c>
    </row>
    <row r="1248" spans="1:9" ht="15.75">
      <c r="H1248" s="617"/>
    </row>
    <row r="1249" spans="1:9" ht="15.75">
      <c r="H1249" s="617"/>
    </row>
    <row r="1250" spans="1:9" ht="15.75">
      <c r="H1250" s="617"/>
    </row>
    <row r="1251" spans="1:9">
      <c r="H1251" s="618" t="s">
        <v>332</v>
      </c>
    </row>
    <row r="1253" spans="1:9" ht="15.75">
      <c r="H1253" s="617"/>
    </row>
    <row r="1257" spans="1:9" ht="15.75">
      <c r="H1257" s="617"/>
    </row>
    <row r="1258" spans="1:9" ht="16.5">
      <c r="A1258" s="597">
        <v>55</v>
      </c>
      <c r="B1258" s="598" t="str">
        <f>IFERROR(VLOOKUP(A1258,NamaSK,2,FALSE),"  ")</f>
        <v>Dr. Imam Bonjol Juhari, S.Ag., M.Si.</v>
      </c>
      <c r="C1258" s="594"/>
      <c r="D1258" s="594"/>
      <c r="F1258" s="599"/>
      <c r="G1258" s="596"/>
    </row>
    <row r="1259" spans="1:9">
      <c r="A1259" s="600"/>
      <c r="B1259" s="601" t="s">
        <v>324</v>
      </c>
      <c r="C1259" s="602" t="s">
        <v>325</v>
      </c>
      <c r="D1259" s="601" t="s">
        <v>326</v>
      </c>
      <c r="E1259" s="601" t="s">
        <v>327</v>
      </c>
      <c r="F1259" s="601" t="s">
        <v>328</v>
      </c>
      <c r="G1259" s="784" t="s">
        <v>329</v>
      </c>
      <c r="H1259" s="785"/>
      <c r="I1259" s="786"/>
    </row>
    <row r="1260" spans="1:9" ht="25.5">
      <c r="A1260" s="603">
        <f>'REKAP (2)'!I211</f>
        <v>94</v>
      </c>
      <c r="B1260" s="604" t="str">
        <f>IFERROR(VLOOKUP(A1260,JADWAL,4,FALSE),"  ")</f>
        <v>Manajemen Strategi Dakwah</v>
      </c>
      <c r="C1260" s="388" t="str">
        <f>IFERROR(VLOOKUP(A1260,JADWAL,2,FALSE),"  ")</f>
        <v>KPI-1</v>
      </c>
      <c r="D1260" s="388" t="str">
        <f>IFERROR(VLOOKUP(A1260,JADWAL,9,FALSE),"  ")</f>
        <v>Jumat</v>
      </c>
      <c r="E1260" s="733" t="str">
        <f>IFERROR(VLOOKUP(A1260,JADWAL,10,FALSE),"  ")</f>
        <v>15.30-17.30</v>
      </c>
      <c r="F1260" s="605" t="str">
        <f>IFERROR(VLOOKUP(A1260,JADWAL,11,FALSE),"  ")</f>
        <v>R11</v>
      </c>
      <c r="G1260" s="606" t="str">
        <f t="shared" ref="G1260:G1263" si="164">IFERROR(VLOOKUP(A1260,JADWAL,6,FALSE),"  ")</f>
        <v>Dr. Imam Bonjol Juhari, S.Ag., M.Si.</v>
      </c>
      <c r="H1260" s="607" t="str">
        <f t="shared" ref="H1260:H1263" si="165">IFERROR(VLOOKUP(A1260,JADWAL,7,FALSE),"  ")</f>
        <v>Dr. Ach Faridul Ilmi, M.Ag.</v>
      </c>
      <c r="I1260" s="627">
        <f>IFERROR(VLOOKUP(A1260,JADWAL,8,FALSE),"  ")</f>
        <v>0</v>
      </c>
    </row>
    <row r="1261" spans="1:9" ht="25.5">
      <c r="A1261" s="603">
        <f>'REKAP (2)'!I212</f>
        <v>100</v>
      </c>
      <c r="B1261" s="608" t="str">
        <f>IFERROR(VLOOKUP(A1261,JADWAL,4,FALSE),"  ")</f>
        <v>Media Elektronik dan Isu Kontemporer</v>
      </c>
      <c r="C1261" s="392" t="str">
        <f>IFERROR(VLOOKUP(A1261,JADWAL,2,FALSE),"  ")</f>
        <v>KPI-3</v>
      </c>
      <c r="D1261" s="392" t="str">
        <f>IFERROR(VLOOKUP(A1261,JADWAL,9,FALSE),"  ")</f>
        <v>Jumat</v>
      </c>
      <c r="E1261" s="732" t="str">
        <f>IFERROR(VLOOKUP(A1261,JADWAL,10,FALSE),"  ")</f>
        <v>18.00-20.00</v>
      </c>
      <c r="F1261" s="609" t="str">
        <f>IFERROR(VLOOKUP(A1261,JADWAL,11,FALSE),"  ")</f>
        <v>R12</v>
      </c>
      <c r="G1261" s="619" t="str">
        <f t="shared" si="164"/>
        <v>Dr. Kun Wazis, S.Sos, M.I.Kom.</v>
      </c>
      <c r="H1261" s="620" t="str">
        <f t="shared" si="165"/>
        <v>Dr. Imam Bonjol Juhari, S.Ag., M.Si.</v>
      </c>
      <c r="I1261" s="631">
        <f>IFERROR(VLOOKUP(A1261,JADWAL,8,FALSE),"  ")</f>
        <v>0</v>
      </c>
    </row>
    <row r="1262" spans="1:9">
      <c r="A1262" s="603"/>
      <c r="B1262" s="608" t="str">
        <f>IFERROR(VLOOKUP(A1262,JADWAL,4,FALSE),"  ")</f>
        <v xml:space="preserve">  </v>
      </c>
      <c r="C1262" s="392" t="str">
        <f>IFERROR(VLOOKUP(A1262,JADWAL,2,FALSE),"  ")</f>
        <v xml:space="preserve">  </v>
      </c>
      <c r="D1262" s="392" t="str">
        <f>IFERROR(VLOOKUP(A1262,JADWAL,9,FALSE),"  ")</f>
        <v xml:space="preserve">  </v>
      </c>
      <c r="E1262" s="392" t="str">
        <f>IFERROR(VLOOKUP(A1262,JADWAL,10,FALSE),"  ")</f>
        <v xml:space="preserve">  </v>
      </c>
      <c r="F1262" s="609" t="str">
        <f>IFERROR(VLOOKUP(A1262,JADWAL,11,FALSE),"  ")</f>
        <v xml:space="preserve">  </v>
      </c>
      <c r="G1262" s="619" t="str">
        <f t="shared" si="164"/>
        <v xml:space="preserve">  </v>
      </c>
      <c r="H1262" s="611" t="str">
        <f t="shared" si="165"/>
        <v xml:space="preserve">  </v>
      </c>
      <c r="I1262" s="631" t="str">
        <f>IFERROR(VLOOKUP(A1262,JADWAL,8,FALSE),"  ")</f>
        <v xml:space="preserve">  </v>
      </c>
    </row>
    <row r="1263" spans="1:9">
      <c r="A1263" s="603"/>
      <c r="B1263" s="612" t="str">
        <f>IFERROR(VLOOKUP(A1263,JADWAL,4,FALSE),"  ")</f>
        <v xml:space="preserve">  </v>
      </c>
      <c r="C1263" s="613" t="str">
        <f>IFERROR(VLOOKUP(A1263,JADWAL,2,FALSE),"  ")</f>
        <v xml:space="preserve">  </v>
      </c>
      <c r="D1263" s="613" t="str">
        <f>IFERROR(VLOOKUP(A1263,JADWAL,9,FALSE),"  ")</f>
        <v xml:space="preserve">  </v>
      </c>
      <c r="E1263" s="613" t="str">
        <f>IFERROR(VLOOKUP(A1263,JADWAL,10,FALSE),"  ")</f>
        <v xml:space="preserve">  </v>
      </c>
      <c r="F1263" s="614" t="str">
        <f>IFERROR(VLOOKUP(A1263,JADWAL,11,FALSE),"  ")</f>
        <v xml:space="preserve">  </v>
      </c>
      <c r="G1263" s="615" t="str">
        <f t="shared" si="164"/>
        <v xml:space="preserve">  </v>
      </c>
      <c r="H1263" s="616" t="str">
        <f t="shared" si="165"/>
        <v xml:space="preserve">  </v>
      </c>
      <c r="I1263" s="629" t="str">
        <f>IFERROR(VLOOKUP(A1263,JADWAL,8,FALSE),"  ")</f>
        <v xml:space="preserve">  </v>
      </c>
    </row>
    <row r="1266" spans="8:8" ht="15.75">
      <c r="H1266" s="617" t="s">
        <v>330</v>
      </c>
    </row>
    <row r="1267" spans="8:8" ht="15.75">
      <c r="H1267" s="617" t="s">
        <v>331</v>
      </c>
    </row>
    <row r="1268" spans="8:8" ht="15.75">
      <c r="H1268" s="617"/>
    </row>
    <row r="1269" spans="8:8" ht="15.75">
      <c r="H1269" s="617"/>
    </row>
    <row r="1270" spans="8:8" ht="15.75">
      <c r="H1270" s="617"/>
    </row>
    <row r="1271" spans="8:8">
      <c r="H1271" s="618" t="s">
        <v>332</v>
      </c>
    </row>
    <row r="1274" spans="8:8" ht="15.75">
      <c r="H1274" s="617"/>
    </row>
    <row r="1280" spans="8:8" ht="15.75">
      <c r="H1280" s="617"/>
    </row>
    <row r="1281" spans="1:9" ht="15.75">
      <c r="H1281" s="617"/>
    </row>
    <row r="1282" spans="1:9" ht="16.5">
      <c r="A1282" s="597">
        <v>56</v>
      </c>
      <c r="B1282" s="598" t="str">
        <f>IFERROR(VLOOKUP(A1282,NamaSK,2,FALSE),"  ")</f>
        <v>Prof. Dr. M. Noor Harisuddin, M.Fil.I.</v>
      </c>
      <c r="C1282" s="594"/>
      <c r="D1282" s="594"/>
      <c r="F1282" s="599"/>
      <c r="G1282" s="596"/>
    </row>
    <row r="1283" spans="1:9">
      <c r="A1283" s="600"/>
      <c r="B1283" s="601" t="s">
        <v>324</v>
      </c>
      <c r="C1283" s="602" t="s">
        <v>325</v>
      </c>
      <c r="D1283" s="601" t="s">
        <v>326</v>
      </c>
      <c r="E1283" s="601" t="s">
        <v>327</v>
      </c>
      <c r="F1283" s="601" t="s">
        <v>328</v>
      </c>
      <c r="G1283" s="784" t="s">
        <v>329</v>
      </c>
      <c r="H1283" s="785"/>
      <c r="I1283" s="786"/>
    </row>
    <row r="1284" spans="1:9" ht="25.5">
      <c r="A1284" s="603">
        <f>'REKAP (2)'!I213</f>
        <v>41</v>
      </c>
      <c r="B1284" s="604" t="str">
        <f>IFERROR(VLOOKUP(A1284,JADWAL,4,FALSE),"  ")</f>
        <v>Studi Al-Qur’an dan Al Hadits</v>
      </c>
      <c r="C1284" s="388" t="str">
        <f>IFERROR(VLOOKUP(A1284,JADWAL,2,FALSE),"  ")</f>
        <v>PAI-1D</v>
      </c>
      <c r="D1284" s="388" t="str">
        <f>IFERROR(VLOOKUP(A1284,JADWAL,9,FALSE),"  ")</f>
        <v>Jumat</v>
      </c>
      <c r="E1284" s="733" t="str">
        <f>IFERROR(VLOOKUP(A1284,JADWAL,10,FALSE),"  ")</f>
        <v>13.15-15.15</v>
      </c>
      <c r="F1284" s="605" t="str">
        <f>IFERROR(VLOOKUP(A1284,JADWAL,11,FALSE),"  ")</f>
        <v>RU26</v>
      </c>
      <c r="G1284" s="606" t="str">
        <f t="shared" ref="G1284:G1288" si="166">IFERROR(VLOOKUP(A1284,JADWAL,6,FALSE),"  ")</f>
        <v>Prof. Dr. M. Noor Harisuddin, M.Fil.I.</v>
      </c>
      <c r="H1284" s="607" t="str">
        <f t="shared" ref="H1284:H1288" si="167">IFERROR(VLOOKUP(A1284,JADWAL,7,FALSE),"  ")</f>
        <v>Prof. Dr. H. Mahjuddin, M.Pd.I</v>
      </c>
      <c r="I1284" s="604">
        <f>IFERROR(VLOOKUP(A1284,JADWAL,8,FALSE),"  ")</f>
        <v>0</v>
      </c>
    </row>
    <row r="1285" spans="1:9" ht="25.5">
      <c r="A1285" s="603">
        <f>'REKAP (2)'!I214</f>
        <v>63</v>
      </c>
      <c r="B1285" s="608" t="str">
        <f>IFERROR(VLOOKUP(A1285,JADWAL,4,FALSE),"  ")</f>
        <v xml:space="preserve">Hukum Acara Peradilan Agama </v>
      </c>
      <c r="C1285" s="392" t="str">
        <f>IFERROR(VLOOKUP(A1285,JADWAL,2,FALSE),"  ")</f>
        <v>HK-3A</v>
      </c>
      <c r="D1285" s="392" t="str">
        <f>IFERROR(VLOOKUP(A1285,JADWAL,9,FALSE),"  ")</f>
        <v>Sabtu</v>
      </c>
      <c r="E1285" s="732" t="str">
        <f>IFERROR(VLOOKUP(A1285,JADWAL,10,FALSE),"  ")</f>
        <v>07.30-09.30</v>
      </c>
      <c r="F1285" s="609" t="str">
        <f>IFERROR(VLOOKUP(A1285,JADWAL,11,FALSE),"  ")</f>
        <v>R23</v>
      </c>
      <c r="G1285" s="610" t="str">
        <f t="shared" si="166"/>
        <v>Prof. Dr. M. Noor Harisuddin, M.Fil.I.</v>
      </c>
      <c r="H1285" s="611" t="str">
        <f t="shared" si="167"/>
        <v>Dr. Sri Lumatus Sa'adah, S.Ag., M.H.I.</v>
      </c>
      <c r="I1285" s="608">
        <f>IFERROR(VLOOKUP(A1285,JADWAL,8,FALSE),"  ")</f>
        <v>0</v>
      </c>
    </row>
    <row r="1286" spans="1:9" ht="25.5">
      <c r="A1286" s="603">
        <f>'REKAP (2)'!I215</f>
        <v>65</v>
      </c>
      <c r="B1286" s="608" t="str">
        <f>IFERROR(VLOOKUP(A1286,JADWAL,4,FALSE),"  ")</f>
        <v xml:space="preserve">Hukum Acara Peradilan Agama </v>
      </c>
      <c r="C1286" s="392" t="str">
        <f>IFERROR(VLOOKUP(A1286,JADWAL,2,FALSE),"  ")</f>
        <v>HK-3B</v>
      </c>
      <c r="D1286" s="392" t="str">
        <f>IFERROR(VLOOKUP(A1286,JADWAL,9,FALSE),"  ")</f>
        <v>Jumat</v>
      </c>
      <c r="E1286" s="732" t="str">
        <f>IFERROR(VLOOKUP(A1286,JADWAL,10,FALSE),"  ")</f>
        <v>15.30-17.30</v>
      </c>
      <c r="F1286" s="609" t="str">
        <f>IFERROR(VLOOKUP(A1286,JADWAL,11,FALSE),"  ")</f>
        <v>R24</v>
      </c>
      <c r="G1286" s="623" t="str">
        <f t="shared" si="166"/>
        <v>Prof. Dr. M. Noor Harisuddin, M.Fil.I.</v>
      </c>
      <c r="H1286" s="611" t="str">
        <f t="shared" si="167"/>
        <v>Dr. Sri Lumatus Sa'adah, S.Ag., M.H.I.</v>
      </c>
      <c r="I1286" s="608">
        <f>IFERROR(VLOOKUP(A1286,JADWAL,8,FALSE),"  ")</f>
        <v>0</v>
      </c>
    </row>
    <row r="1287" spans="1:9">
      <c r="A1287" s="603"/>
      <c r="B1287" s="608" t="str">
        <f>IFERROR(VLOOKUP(A1287,JADWAL,4,FALSE),"  ")</f>
        <v xml:space="preserve">  </v>
      </c>
      <c r="C1287" s="392" t="str">
        <f>IFERROR(VLOOKUP(A1287,JADWAL,2,FALSE),"  ")</f>
        <v xml:space="preserve">  </v>
      </c>
      <c r="D1287" s="392" t="str">
        <f>IFERROR(VLOOKUP(A1287,JADWAL,9,FALSE),"  ")</f>
        <v xml:space="preserve">  </v>
      </c>
      <c r="E1287" s="392" t="str">
        <f>IFERROR(VLOOKUP(A1287,JADWAL,10,FALSE),"  ")</f>
        <v xml:space="preserve">  </v>
      </c>
      <c r="F1287" s="609" t="str">
        <f>IFERROR(VLOOKUP(A1287,JADWAL,11,FALSE),"  ")</f>
        <v xml:space="preserve">  </v>
      </c>
      <c r="G1287" s="619" t="str">
        <f t="shared" si="166"/>
        <v xml:space="preserve">  </v>
      </c>
      <c r="H1287" s="611" t="str">
        <f t="shared" si="167"/>
        <v xml:space="preserve">  </v>
      </c>
      <c r="I1287" s="608" t="str">
        <f>IFERROR(VLOOKUP(A1287,JADWAL,8,FALSE),"  ")</f>
        <v xml:space="preserve">  </v>
      </c>
    </row>
    <row r="1288" spans="1:9">
      <c r="A1288" s="603"/>
      <c r="B1288" s="612" t="str">
        <f>IFERROR(VLOOKUP(A1288,JADWAL,4,FALSE),"  ")</f>
        <v xml:space="preserve">  </v>
      </c>
      <c r="C1288" s="613" t="str">
        <f>IFERROR(VLOOKUP(A1288,JADWAL,2,FALSE),"  ")</f>
        <v xml:space="preserve">  </v>
      </c>
      <c r="D1288" s="613" t="str">
        <f>IFERROR(VLOOKUP(A1288,JADWAL,9,FALSE),"  ")</f>
        <v xml:space="preserve">  </v>
      </c>
      <c r="E1288" s="613" t="str">
        <f>IFERROR(VLOOKUP(A1288,JADWAL,10,FALSE),"  ")</f>
        <v xml:space="preserve">  </v>
      </c>
      <c r="F1288" s="614" t="str">
        <f>IFERROR(VLOOKUP(A1288,JADWAL,11,FALSE),"  ")</f>
        <v xml:space="preserve">  </v>
      </c>
      <c r="G1288" s="615" t="str">
        <f t="shared" si="166"/>
        <v xml:space="preserve">  </v>
      </c>
      <c r="H1288" s="616" t="str">
        <f t="shared" si="167"/>
        <v xml:space="preserve">  </v>
      </c>
      <c r="I1288" s="629" t="str">
        <f>IFERROR(VLOOKUP(A1288,JADWAL,8,FALSE),"  ")</f>
        <v xml:space="preserve">  </v>
      </c>
    </row>
    <row r="1291" spans="1:9" ht="15.75">
      <c r="H1291" s="617" t="s">
        <v>330</v>
      </c>
    </row>
    <row r="1292" spans="1:9" ht="15.75">
      <c r="H1292" s="617" t="s">
        <v>331</v>
      </c>
    </row>
    <row r="1293" spans="1:9" ht="15.75">
      <c r="H1293" s="617"/>
    </row>
    <row r="1294" spans="1:9" ht="15.75">
      <c r="H1294" s="617"/>
    </row>
    <row r="1295" spans="1:9" ht="15.75">
      <c r="H1295" s="617"/>
    </row>
    <row r="1296" spans="1:9">
      <c r="H1296" s="618" t="s">
        <v>332</v>
      </c>
    </row>
    <row r="1299" spans="1:9" ht="15.75">
      <c r="H1299" s="617"/>
    </row>
    <row r="1303" spans="1:9" ht="15.75">
      <c r="H1303" s="617"/>
    </row>
    <row r="1304" spans="1:9" ht="15.75">
      <c r="H1304" s="617"/>
    </row>
    <row r="1305" spans="1:9" ht="16.5">
      <c r="A1305" s="597">
        <v>57</v>
      </c>
      <c r="B1305" s="598" t="str">
        <f>IFERROR(VLOOKUP(A1305,NamaSK,2,FALSE),"  ")</f>
        <v>Dr. H. Nur Solikin, S.Ag, M.H.</v>
      </c>
      <c r="C1305" s="594"/>
      <c r="D1305" s="594"/>
      <c r="F1305" s="599"/>
      <c r="G1305" s="596"/>
    </row>
    <row r="1306" spans="1:9">
      <c r="A1306" s="600"/>
      <c r="B1306" s="601" t="s">
        <v>324</v>
      </c>
      <c r="C1306" s="602" t="s">
        <v>325</v>
      </c>
      <c r="D1306" s="601" t="s">
        <v>326</v>
      </c>
      <c r="E1306" s="601" t="s">
        <v>327</v>
      </c>
      <c r="F1306" s="601" t="s">
        <v>328</v>
      </c>
      <c r="G1306" s="784" t="s">
        <v>329</v>
      </c>
      <c r="H1306" s="785"/>
      <c r="I1306" s="786"/>
    </row>
    <row r="1307" spans="1:9" ht="25.5">
      <c r="A1307" s="603">
        <f>'REKAP (2)'!I216</f>
        <v>60</v>
      </c>
      <c r="B1307" s="604" t="str">
        <f>IFERROR(VLOOKUP(A1307,JADWAL,4,FALSE),"  ")</f>
        <v xml:space="preserve">Hukum Perdata Islam Di Indonesia </v>
      </c>
      <c r="C1307" s="388" t="str">
        <f>IFERROR(VLOOKUP(A1307,JADWAL,2,FALSE),"  ")</f>
        <v>HK-3A</v>
      </c>
      <c r="D1307" s="388" t="str">
        <f>IFERROR(VLOOKUP(A1307,JADWAL,9,FALSE),"  ")</f>
        <v>Jumat</v>
      </c>
      <c r="E1307" s="733" t="str">
        <f>IFERROR(VLOOKUP(A1307,JADWAL,10,FALSE),"  ")</f>
        <v>13.15-15.15</v>
      </c>
      <c r="F1307" s="605" t="str">
        <f>IFERROR(VLOOKUP(A1307,JADWAL,11,FALSE),"  ")</f>
        <v>R23</v>
      </c>
      <c r="G1307" s="606" t="str">
        <f t="shared" ref="G1307:G1311" si="168">IFERROR(VLOOKUP(A1307,JADWAL,6,FALSE),"  ")</f>
        <v>Dr. H. Nur Solikin, S.Ag, M.H.</v>
      </c>
      <c r="H1307" s="607" t="str">
        <f t="shared" ref="H1307:H1311" si="169">IFERROR(VLOOKUP(A1307,JADWAL,7,FALSE),"  ")</f>
        <v>Dr. H. Ahmad Junaidi, S.Pd, M.Ag.</v>
      </c>
      <c r="I1307" s="627">
        <f>IFERROR(VLOOKUP(A1307,JADWAL,8,FALSE),"  ")</f>
        <v>0</v>
      </c>
    </row>
    <row r="1308" spans="1:9" ht="25.5">
      <c r="A1308" s="603">
        <f>'REKAP (2)'!I217</f>
        <v>56</v>
      </c>
      <c r="B1308" s="608" t="str">
        <f>IFERROR(VLOOKUP(A1308,JADWAL,4,FALSE),"  ")</f>
        <v>Metodologi Penelitian Hukum Keluarga</v>
      </c>
      <c r="C1308" s="392" t="str">
        <f>IFERROR(VLOOKUP(A1308,JADWAL,2,FALSE),"  ")</f>
        <v>HK-1A</v>
      </c>
      <c r="D1308" s="392" t="str">
        <f>IFERROR(VLOOKUP(A1308,JADWAL,9,FALSE),"  ")</f>
        <v>Jumat</v>
      </c>
      <c r="E1308" s="732" t="str">
        <f>IFERROR(VLOOKUP(A1308,JADWAL,10,FALSE),"  ")</f>
        <v>15.30-17.30</v>
      </c>
      <c r="F1308" s="609" t="str">
        <f>IFERROR(VLOOKUP(A1308,JADWAL,11,FALSE),"  ")</f>
        <v>RU28</v>
      </c>
      <c r="G1308" s="610" t="str">
        <f t="shared" si="168"/>
        <v>Dr. H. Nur Solikin, S.Ag, M.H.</v>
      </c>
      <c r="H1308" s="611" t="str">
        <f t="shared" si="169"/>
        <v>Dr. Ishaq, M.Ag.</v>
      </c>
      <c r="I1308" s="631">
        <f>IFERROR(VLOOKUP(A1308,JADWAL,8,FALSE),"  ")</f>
        <v>0</v>
      </c>
    </row>
    <row r="1309" spans="1:9" ht="25.5">
      <c r="A1309" s="603">
        <f>'REKAP (2)'!I218</f>
        <v>66</v>
      </c>
      <c r="B1309" s="608" t="str">
        <f>IFERROR(VLOOKUP(A1309,JADWAL,4,FALSE),"  ")</f>
        <v xml:space="preserve">Hukum Perdata Islam Di Indonesia </v>
      </c>
      <c r="C1309" s="392" t="str">
        <f>IFERROR(VLOOKUP(A1309,JADWAL,2,FALSE),"  ")</f>
        <v>HK-3B</v>
      </c>
      <c r="D1309" s="392" t="str">
        <f>IFERROR(VLOOKUP(A1309,JADWAL,9,FALSE),"  ")</f>
        <v>Jumat</v>
      </c>
      <c r="E1309" s="392" t="str">
        <f>IFERROR(VLOOKUP(A1309,JADWAL,10,FALSE),"  ")</f>
        <v>18.00-20.00</v>
      </c>
      <c r="F1309" s="609" t="str">
        <f>IFERROR(VLOOKUP(A1309,JADWAL,11,FALSE),"  ")</f>
        <v>R24</v>
      </c>
      <c r="G1309" s="623" t="str">
        <f t="shared" si="168"/>
        <v>Dr. H. Nur Solikin, S.Ag, M.H.</v>
      </c>
      <c r="H1309" s="611" t="str">
        <f t="shared" si="169"/>
        <v>Dr. H. Ahmad Junaidi, S.Pd, M.Ag.</v>
      </c>
      <c r="I1309" s="631">
        <f>IFERROR(VLOOKUP(A1309,JADWAL,8,FALSE),"  ")</f>
        <v>0</v>
      </c>
    </row>
    <row r="1310" spans="1:9">
      <c r="A1310" s="603"/>
      <c r="B1310" s="608" t="str">
        <f>IFERROR(VLOOKUP(A1310,JADWAL,4,FALSE),"  ")</f>
        <v xml:space="preserve">  </v>
      </c>
      <c r="C1310" s="392" t="str">
        <f>IFERROR(VLOOKUP(A1310,JADWAL,2,FALSE),"  ")</f>
        <v xml:space="preserve">  </v>
      </c>
      <c r="D1310" s="392" t="str">
        <f>IFERROR(VLOOKUP(A1310,JADWAL,9,FALSE),"  ")</f>
        <v xml:space="preserve">  </v>
      </c>
      <c r="E1310" s="392" t="str">
        <f>IFERROR(VLOOKUP(A1310,JADWAL,10,FALSE),"  ")</f>
        <v xml:space="preserve">  </v>
      </c>
      <c r="F1310" s="609" t="str">
        <f>IFERROR(VLOOKUP(A1310,JADWAL,11,FALSE),"  ")</f>
        <v xml:space="preserve">  </v>
      </c>
      <c r="G1310" s="619" t="str">
        <f t="shared" si="168"/>
        <v xml:space="preserve">  </v>
      </c>
      <c r="H1310" s="611" t="str">
        <f t="shared" si="169"/>
        <v xml:space="preserve">  </v>
      </c>
      <c r="I1310" s="631" t="str">
        <f>IFERROR(VLOOKUP(A1310,JADWAL,8,FALSE),"  ")</f>
        <v xml:space="preserve">  </v>
      </c>
    </row>
    <row r="1311" spans="1:9">
      <c r="A1311" s="603"/>
      <c r="B1311" s="612" t="str">
        <f>IFERROR(VLOOKUP(A1311,JADWAL,4,FALSE),"  ")</f>
        <v xml:space="preserve">  </v>
      </c>
      <c r="C1311" s="613" t="str">
        <f>IFERROR(VLOOKUP(A1311,JADWAL,2,FALSE),"  ")</f>
        <v xml:space="preserve">  </v>
      </c>
      <c r="D1311" s="613" t="str">
        <f>IFERROR(VLOOKUP(A1311,JADWAL,9,FALSE),"  ")</f>
        <v xml:space="preserve">  </v>
      </c>
      <c r="E1311" s="613" t="str">
        <f>IFERROR(VLOOKUP(A1311,JADWAL,10,FALSE),"  ")</f>
        <v xml:space="preserve">  </v>
      </c>
      <c r="F1311" s="614" t="str">
        <f>IFERROR(VLOOKUP(A1311,JADWAL,11,FALSE),"  ")</f>
        <v xml:space="preserve">  </v>
      </c>
      <c r="G1311" s="615" t="str">
        <f t="shared" si="168"/>
        <v xml:space="preserve">  </v>
      </c>
      <c r="H1311" s="616" t="str">
        <f t="shared" si="169"/>
        <v xml:space="preserve">  </v>
      </c>
      <c r="I1311" s="629" t="str">
        <f>IFERROR(VLOOKUP(A1311,JADWAL,8,FALSE),"  ")</f>
        <v xml:space="preserve">  </v>
      </c>
    </row>
    <row r="1314" spans="1:8" ht="15.75">
      <c r="H1314" s="617" t="s">
        <v>330</v>
      </c>
    </row>
    <row r="1315" spans="1:8" ht="15.75">
      <c r="H1315" s="617" t="s">
        <v>331</v>
      </c>
    </row>
    <row r="1316" spans="1:8" ht="15.75">
      <c r="H1316" s="617"/>
    </row>
    <row r="1317" spans="1:8" ht="15.75">
      <c r="H1317" s="617"/>
    </row>
    <row r="1318" spans="1:8" ht="15.75">
      <c r="H1318" s="617"/>
    </row>
    <row r="1319" spans="1:8">
      <c r="H1319" s="618" t="s">
        <v>332</v>
      </c>
    </row>
    <row r="1324" spans="1:8" ht="15.75">
      <c r="H1324" s="617"/>
    </row>
    <row r="1325" spans="1:8" ht="15.75">
      <c r="H1325" s="617"/>
    </row>
    <row r="1326" spans="1:8" ht="15.75">
      <c r="H1326" s="617"/>
    </row>
    <row r="1327" spans="1:8" ht="15.75">
      <c r="H1327" s="617"/>
    </row>
    <row r="1328" spans="1:8" ht="16.5">
      <c r="A1328" s="597">
        <v>58</v>
      </c>
      <c r="B1328" s="598" t="str">
        <f>IFERROR(VLOOKUP(A1328,NamaSK,2,FALSE),"  ")</f>
        <v>Dr. H. Kasman, M.Fil.I.</v>
      </c>
      <c r="C1328" s="594"/>
      <c r="D1328" s="594"/>
      <c r="F1328" s="599"/>
      <c r="G1328" s="596"/>
    </row>
    <row r="1329" spans="1:9">
      <c r="A1329" s="600"/>
      <c r="B1329" s="601" t="s">
        <v>324</v>
      </c>
      <c r="C1329" s="602" t="s">
        <v>325</v>
      </c>
      <c r="D1329" s="601" t="s">
        <v>326</v>
      </c>
      <c r="E1329" s="601" t="s">
        <v>327</v>
      </c>
      <c r="F1329" s="601" t="s">
        <v>328</v>
      </c>
      <c r="G1329" s="784" t="s">
        <v>329</v>
      </c>
      <c r="H1329" s="785"/>
      <c r="I1329" s="786"/>
    </row>
    <row r="1330" spans="1:9">
      <c r="A1330" s="603">
        <f>'REKAP (2)'!I219</f>
        <v>27</v>
      </c>
      <c r="B1330" s="604" t="str">
        <f>IFERROR(VLOOKUP(A1330,JADWAL,4,FALSE),"  ")</f>
        <v>Studi Al-Qur’an dan Al Hadits</v>
      </c>
      <c r="C1330" s="388" t="str">
        <f>IFERROR(VLOOKUP(A1330,JADWAL,2,FALSE),"  ")</f>
        <v>PAI-1BM</v>
      </c>
      <c r="D1330" s="388" t="str">
        <f>IFERROR(VLOOKUP(A1330,JADWAL,9,FALSE),"  ")</f>
        <v>Selasa</v>
      </c>
      <c r="E1330" s="733" t="str">
        <f>IFERROR(VLOOKUP(A1330,JADWAL,10,FALSE),"  ")</f>
        <v>15.15-17.15</v>
      </c>
      <c r="F1330" s="605" t="str">
        <f>IFERROR(VLOOKUP(A1330,JADWAL,11,FALSE),"  ")</f>
        <v xml:space="preserve">  </v>
      </c>
      <c r="G1330" s="621" t="str">
        <f t="shared" ref="G1330:G1334" si="170">IFERROR(VLOOKUP(A1330,JADWAL,6,FALSE),"  ")</f>
        <v>Dr. H. Abdul Haris, M.Ag.</v>
      </c>
      <c r="H1330" s="622" t="str">
        <f t="shared" ref="H1330:H1334" si="171">IFERROR(VLOOKUP(A1330,JADWAL,7,FALSE),"  ")</f>
        <v>Dr. H. Kasman, M.Fil.I.</v>
      </c>
      <c r="I1330" s="604">
        <f>IFERROR(VLOOKUP(A1330,JADWAL,8,FALSE),"  ")</f>
        <v>0</v>
      </c>
    </row>
    <row r="1331" spans="1:9">
      <c r="A1331" s="603">
        <f>'REKAP (2)'!I220</f>
        <v>68</v>
      </c>
      <c r="B1331" s="608" t="str">
        <f>IFERROR(VLOOKUP(A1331,JADWAL,4,FALSE),"  ")</f>
        <v>Studi Al-Qur’an dan Hadits</v>
      </c>
      <c r="C1331" s="392" t="str">
        <f>IFERROR(VLOOKUP(A1331,JADWAL,2,FALSE),"  ")</f>
        <v>ES-1A</v>
      </c>
      <c r="D1331" s="392" t="str">
        <f>IFERROR(VLOOKUP(A1331,JADWAL,9,FALSE),"  ")</f>
        <v>Selasa</v>
      </c>
      <c r="E1331" s="732" t="str">
        <f>IFERROR(VLOOKUP(A1331,JADWAL,10,FALSE),"  ")</f>
        <v>12.45-14.45</v>
      </c>
      <c r="F1331" s="609" t="str">
        <f>IFERROR(VLOOKUP(A1331,JADWAL,11,FALSE),"  ")</f>
        <v>R11</v>
      </c>
      <c r="G1331" s="619" t="str">
        <f t="shared" si="170"/>
        <v>Prof. Dr. H. Mahjuddin, M.Pd.I</v>
      </c>
      <c r="H1331" s="620" t="str">
        <f t="shared" si="171"/>
        <v>Dr. H. Kasman, M.Fil.I.</v>
      </c>
      <c r="I1331" s="608">
        <f>IFERROR(VLOOKUP(A1331,JADWAL,8,FALSE),"  ")</f>
        <v>0</v>
      </c>
    </row>
    <row r="1332" spans="1:9" ht="25.5">
      <c r="A1332" s="603">
        <f>'REKAP (2)'!I221</f>
        <v>95</v>
      </c>
      <c r="B1332" s="608" t="str">
        <f>IFERROR(VLOOKUP(A1332,JADWAL,4,FALSE),"  ")</f>
        <v>Studi Al Qur’an dan Hadis</v>
      </c>
      <c r="C1332" s="392" t="str">
        <f>IFERROR(VLOOKUP(A1332,JADWAL,2,FALSE),"  ")</f>
        <v>KPI-1</v>
      </c>
      <c r="D1332" s="392" t="str">
        <f>IFERROR(VLOOKUP(A1332,JADWAL,9,FALSE),"  ")</f>
        <v>Jumat</v>
      </c>
      <c r="E1332" s="732" t="str">
        <f>IFERROR(VLOOKUP(A1332,JADWAL,10,FALSE),"  ")</f>
        <v>18.00-20.00</v>
      </c>
      <c r="F1332" s="609" t="str">
        <f>IFERROR(VLOOKUP(A1332,JADWAL,11,FALSE),"  ")</f>
        <v>R11</v>
      </c>
      <c r="G1332" s="619" t="str">
        <f t="shared" si="170"/>
        <v>Dr. H. Safrudin Edi Wibowo, Lc., M.Ag.</v>
      </c>
      <c r="H1332" s="620" t="str">
        <f t="shared" si="171"/>
        <v>Dr. H. Kasman, M.Fil.I.</v>
      </c>
      <c r="I1332" s="608">
        <f>IFERROR(VLOOKUP(A1332,JADWAL,8,FALSE),"  ")</f>
        <v>0</v>
      </c>
    </row>
    <row r="1333" spans="1:9">
      <c r="A1333" s="603"/>
      <c r="B1333" s="608" t="str">
        <f>IFERROR(VLOOKUP(A1333,JADWAL,4,FALSE),"  ")</f>
        <v xml:space="preserve">  </v>
      </c>
      <c r="C1333" s="392" t="str">
        <f>IFERROR(VLOOKUP(A1333,JADWAL,2,FALSE),"  ")</f>
        <v xml:space="preserve">  </v>
      </c>
      <c r="D1333" s="392" t="str">
        <f>IFERROR(VLOOKUP(A1333,JADWAL,9,FALSE),"  ")</f>
        <v xml:space="preserve">  </v>
      </c>
      <c r="E1333" s="392" t="str">
        <f>IFERROR(VLOOKUP(A1333,JADWAL,10,FALSE),"  ")</f>
        <v xml:space="preserve">  </v>
      </c>
      <c r="F1333" s="609" t="str">
        <f>IFERROR(VLOOKUP(A1333,JADWAL,11,FALSE),"  ")</f>
        <v xml:space="preserve">  </v>
      </c>
      <c r="G1333" s="619" t="str">
        <f t="shared" si="170"/>
        <v xml:space="preserve">  </v>
      </c>
      <c r="H1333" s="611" t="str">
        <f t="shared" si="171"/>
        <v xml:space="preserve">  </v>
      </c>
      <c r="I1333" s="608"/>
    </row>
    <row r="1334" spans="1:9">
      <c r="A1334" s="603"/>
      <c r="B1334" s="612" t="str">
        <f>IFERROR(VLOOKUP(A1334,JADWAL,4,FALSE),"  ")</f>
        <v xml:space="preserve">  </v>
      </c>
      <c r="C1334" s="613" t="str">
        <f>IFERROR(VLOOKUP(A1334,JADWAL,2,FALSE),"  ")</f>
        <v xml:space="preserve">  </v>
      </c>
      <c r="D1334" s="613" t="str">
        <f>IFERROR(VLOOKUP(A1334,JADWAL,9,FALSE),"  ")</f>
        <v xml:space="preserve">  </v>
      </c>
      <c r="E1334" s="613" t="str">
        <f>IFERROR(VLOOKUP(A1334,JADWAL,10,FALSE),"  ")</f>
        <v xml:space="preserve">  </v>
      </c>
      <c r="F1334" s="614" t="str">
        <f>IFERROR(VLOOKUP(A1334,JADWAL,11,FALSE),"  ")</f>
        <v xml:space="preserve">  </v>
      </c>
      <c r="G1334" s="615" t="str">
        <f t="shared" si="170"/>
        <v xml:space="preserve">  </v>
      </c>
      <c r="H1334" s="616" t="str">
        <f t="shared" si="171"/>
        <v xml:space="preserve">  </v>
      </c>
      <c r="I1334" s="629"/>
    </row>
    <row r="1337" spans="1:9" ht="15.75">
      <c r="H1337" s="617" t="s">
        <v>330</v>
      </c>
    </row>
    <row r="1338" spans="1:9" ht="15.75">
      <c r="H1338" s="617" t="s">
        <v>331</v>
      </c>
    </row>
    <row r="1339" spans="1:9" ht="15.75">
      <c r="H1339" s="617"/>
    </row>
    <row r="1340" spans="1:9" ht="15.75">
      <c r="H1340" s="617"/>
    </row>
    <row r="1341" spans="1:9" ht="15.75">
      <c r="H1341" s="617"/>
    </row>
    <row r="1342" spans="1:9">
      <c r="H1342" s="618" t="s">
        <v>332</v>
      </c>
    </row>
    <row r="1346" spans="1:9" ht="15.75">
      <c r="H1346" s="617"/>
    </row>
    <row r="1350" spans="1:9" ht="15.75">
      <c r="H1350" s="617"/>
    </row>
    <row r="1351" spans="1:9" ht="15.75">
      <c r="H1351" s="617"/>
    </row>
    <row r="1352" spans="1:9" ht="16.5">
      <c r="A1352" s="597">
        <v>59</v>
      </c>
      <c r="B1352" s="598" t="str">
        <f>IFERROR(VLOOKUP(A1352,NamaSK,2,FALSE),"  ")</f>
        <v>Dr. H. Rafid Abbas, MA.</v>
      </c>
      <c r="C1352" s="594"/>
      <c r="D1352" s="594"/>
      <c r="F1352" s="599"/>
      <c r="G1352" s="596"/>
    </row>
    <row r="1353" spans="1:9">
      <c r="A1353" s="600"/>
      <c r="B1353" s="601" t="s">
        <v>324</v>
      </c>
      <c r="C1353" s="602" t="s">
        <v>325</v>
      </c>
      <c r="D1353" s="601" t="s">
        <v>326</v>
      </c>
      <c r="E1353" s="601" t="s">
        <v>327</v>
      </c>
      <c r="F1353" s="601" t="s">
        <v>328</v>
      </c>
      <c r="G1353" s="784" t="s">
        <v>329</v>
      </c>
      <c r="H1353" s="785"/>
      <c r="I1353" s="786"/>
    </row>
    <row r="1354" spans="1:9">
      <c r="A1354" s="603">
        <f>'REKAP (2)'!I222</f>
        <v>3</v>
      </c>
      <c r="B1354" s="604" t="str">
        <f>IFERROR(VLOOKUP(A1354,JADWAL,4,FALSE),"  ")</f>
        <v>Studi Al Qur'an dan Hadist</v>
      </c>
      <c r="C1354" s="388" t="str">
        <f>IFERROR(VLOOKUP(A1354,JADWAL,2,FALSE),"  ")</f>
        <v>MPI-1A</v>
      </c>
      <c r="D1354" s="388" t="str">
        <f>IFERROR(VLOOKUP(A1354,JADWAL,9,FALSE),"  ")</f>
        <v>Rabu</v>
      </c>
      <c r="E1354" s="733" t="str">
        <f>IFERROR(VLOOKUP(A1354,JADWAL,10,FALSE),"  ")</f>
        <v>12.45-14.45</v>
      </c>
      <c r="F1354" s="605" t="str">
        <f>IFERROR(VLOOKUP(A1354,JADWAL,11,FALSE),"  ")</f>
        <v>RU11</v>
      </c>
      <c r="G1354" s="621" t="str">
        <f t="shared" ref="G1354" si="172">IFERROR(VLOOKUP(A1354,JADWAL,6,FALSE),"  ")</f>
        <v>Dr. H. Sutrisno RS., M.H.I.</v>
      </c>
      <c r="H1354" s="622" t="str">
        <f t="shared" ref="H1354:H1358" si="173">IFERROR(VLOOKUP(A1354,JADWAL,7,FALSE),"  ")</f>
        <v>Dr. H. Rafid Abbas, MA.</v>
      </c>
      <c r="I1354" s="627">
        <f>IFERROR(VLOOKUP(A1354,JADWAL,8,FALSE),"  ")</f>
        <v>0</v>
      </c>
    </row>
    <row r="1355" spans="1:9">
      <c r="A1355" s="603">
        <f>'REKAP (2)'!I223</f>
        <v>58</v>
      </c>
      <c r="B1355" s="608" t="str">
        <f>IFERROR(VLOOKUP(A1355,JADWAL,4,FALSE),"  ")</f>
        <v>Studi Al Quran dan Al Hadis</v>
      </c>
      <c r="C1355" s="392" t="str">
        <f>IFERROR(VLOOKUP(A1355,JADWAL,2,FALSE),"  ")</f>
        <v>HK-1A</v>
      </c>
      <c r="D1355" s="392" t="str">
        <f>IFERROR(VLOOKUP(A1355,JADWAL,9,FALSE),"  ")</f>
        <v>Sabtu</v>
      </c>
      <c r="E1355" s="732" t="str">
        <f>IFERROR(VLOOKUP(A1355,JADWAL,10,FALSE),"  ")</f>
        <v>07.30-09.30</v>
      </c>
      <c r="F1355" s="609" t="str">
        <f>IFERROR(VLOOKUP(A1355,JADWAL,11,FALSE),"  ")</f>
        <v>RU28</v>
      </c>
      <c r="G1355" s="619" t="str">
        <f t="shared" ref="G1355:G1358" si="174">IFERROR(VLOOKUP(A1355,JADWAL,6,FALSE),"  ")</f>
        <v>Dr. H. Abdullah, S.Ag, M.HI</v>
      </c>
      <c r="H1355" s="620" t="str">
        <f t="shared" si="173"/>
        <v>Dr. H. Rafid Abbas, MA.</v>
      </c>
      <c r="I1355" s="631">
        <f>IFERROR(VLOOKUP(A1355,JADWAL,8,FALSE),"  ")</f>
        <v>0</v>
      </c>
    </row>
    <row r="1356" spans="1:9">
      <c r="A1356" s="603">
        <f>'REKAP (2)'!I224</f>
        <v>74</v>
      </c>
      <c r="B1356" s="608" t="str">
        <f>IFERROR(VLOOKUP(A1356,JADWAL,4,FALSE),"  ")</f>
        <v>Studi Al-Qur’an dan Hadits</v>
      </c>
      <c r="C1356" s="392" t="str">
        <f>IFERROR(VLOOKUP(A1356,JADWAL,2,FALSE),"  ")</f>
        <v>ES-1B</v>
      </c>
      <c r="D1356" s="392" t="str">
        <f>IFERROR(VLOOKUP(A1356,JADWAL,9,FALSE),"  ")</f>
        <v>Jumat</v>
      </c>
      <c r="E1356" s="732" t="str">
        <f>IFERROR(VLOOKUP(A1356,JADWAL,10,FALSE),"  ")</f>
        <v>15.30-17.30</v>
      </c>
      <c r="F1356" s="609" t="str">
        <f>IFERROR(VLOOKUP(A1356,JADWAL,11,FALSE),"  ")</f>
        <v>RU13</v>
      </c>
      <c r="G1356" s="619" t="str">
        <f t="shared" si="174"/>
        <v>Dr. H. Sutrisno RS, M.H.I.</v>
      </c>
      <c r="H1356" s="620" t="str">
        <f t="shared" si="173"/>
        <v>Dr. H. Rafid Abbas, MA.</v>
      </c>
      <c r="I1356" s="631">
        <f>IFERROR(VLOOKUP(A1356,JADWAL,8,FALSE),"  ")</f>
        <v>0</v>
      </c>
    </row>
    <row r="1357" spans="1:9" ht="25.5">
      <c r="A1357" s="603">
        <f>'REKAP (2)'!I225</f>
        <v>114</v>
      </c>
      <c r="B1357" s="638" t="str">
        <f>IFERROR(VLOOKUP(A1357,JADWAL,4,FALSE),"  ")</f>
        <v>دراسات القرآن (علوم القرأن)</v>
      </c>
      <c r="C1357" s="392" t="str">
        <f>IFERROR(VLOOKUP(A1357,JADWAL,2,FALSE),"  ")</f>
        <v>PBAI-1</v>
      </c>
      <c r="D1357" s="392" t="str">
        <f>IFERROR(VLOOKUP(A1357,JADWAL,9,FALSE),"  ")</f>
        <v>Jumat</v>
      </c>
      <c r="E1357" s="732" t="str">
        <f>IFERROR(VLOOKUP(A1357,JADWAL,10,FALSE),"  ")</f>
        <v>13.15-15.15</v>
      </c>
      <c r="F1357" s="609" t="str">
        <f>IFERROR(VLOOKUP(A1357,JADWAL,11,FALSE),"  ")</f>
        <v>R21</v>
      </c>
      <c r="G1357" s="619" t="str">
        <f t="shared" si="174"/>
        <v>Dr. H. Faisol Nasar Bin Madi, MA.</v>
      </c>
      <c r="H1357" s="620" t="str">
        <f t="shared" si="173"/>
        <v>Dr. H. Rafid Abbas, MA.</v>
      </c>
      <c r="I1357" s="631">
        <f>IFERROR(VLOOKUP(A1357,JADWAL,8,FALSE),"  ")</f>
        <v>0</v>
      </c>
    </row>
    <row r="1358" spans="1:9">
      <c r="A1358" s="603"/>
      <c r="B1358" s="612" t="str">
        <f>IFERROR(VLOOKUP(A1358,JADWAL,4,FALSE),"  ")</f>
        <v xml:space="preserve">  </v>
      </c>
      <c r="C1358" s="613" t="str">
        <f>IFERROR(VLOOKUP(A1358,JADWAL,2,FALSE),"  ")</f>
        <v xml:space="preserve">  </v>
      </c>
      <c r="D1358" s="613" t="str">
        <f>IFERROR(VLOOKUP(A1358,JADWAL,9,FALSE),"  ")</f>
        <v xml:space="preserve">  </v>
      </c>
      <c r="E1358" s="613" t="str">
        <f>IFERROR(VLOOKUP(A1358,JADWAL,10,FALSE),"  ")</f>
        <v xml:space="preserve">  </v>
      </c>
      <c r="F1358" s="614" t="str">
        <f>IFERROR(VLOOKUP(A1358,JADWAL,11,FALSE),"  ")</f>
        <v xml:space="preserve">  </v>
      </c>
      <c r="G1358" s="615" t="str">
        <f t="shared" si="174"/>
        <v xml:space="preserve">  </v>
      </c>
      <c r="H1358" s="616" t="str">
        <f t="shared" si="173"/>
        <v xml:space="preserve">  </v>
      </c>
      <c r="I1358" s="629"/>
    </row>
    <row r="1361" spans="1:8" ht="15.75">
      <c r="H1361" s="617" t="s">
        <v>330</v>
      </c>
    </row>
    <row r="1362" spans="1:8" ht="15.75">
      <c r="H1362" s="617" t="s">
        <v>331</v>
      </c>
    </row>
    <row r="1363" spans="1:8" ht="15.75">
      <c r="H1363" s="617"/>
    </row>
    <row r="1364" spans="1:8" ht="15.75">
      <c r="H1364" s="617"/>
    </row>
    <row r="1365" spans="1:8" ht="15.75">
      <c r="H1365" s="617"/>
    </row>
    <row r="1366" spans="1:8">
      <c r="H1366" s="618" t="s">
        <v>332</v>
      </c>
    </row>
    <row r="1368" spans="1:8" ht="15.75">
      <c r="H1368" s="617"/>
    </row>
    <row r="1372" spans="1:8" ht="15.75">
      <c r="H1372" s="617"/>
    </row>
    <row r="1373" spans="1:8" ht="15.75">
      <c r="H1373" s="617"/>
    </row>
    <row r="1374" spans="1:8" ht="15.75">
      <c r="H1374" s="617"/>
    </row>
    <row r="1375" spans="1:8" ht="15.75">
      <c r="H1375" s="617"/>
    </row>
    <row r="1376" spans="1:8" ht="16.5">
      <c r="A1376" s="597">
        <v>60</v>
      </c>
      <c r="B1376" s="598" t="str">
        <f>IFERROR(VLOOKUP(A1376,NamaSK,2,FALSE),"  ")</f>
        <v>Dr. Sofyan Hadi, M.Pd.</v>
      </c>
      <c r="C1376" s="594"/>
      <c r="D1376" s="594"/>
      <c r="F1376" s="599"/>
      <c r="G1376" s="596"/>
    </row>
    <row r="1377" spans="1:9">
      <c r="A1377" s="600"/>
      <c r="B1377" s="601" t="s">
        <v>324</v>
      </c>
      <c r="C1377" s="602" t="s">
        <v>325</v>
      </c>
      <c r="D1377" s="601" t="s">
        <v>326</v>
      </c>
      <c r="E1377" s="601" t="s">
        <v>327</v>
      </c>
      <c r="F1377" s="601" t="s">
        <v>328</v>
      </c>
      <c r="G1377" s="784" t="s">
        <v>329</v>
      </c>
      <c r="H1377" s="785"/>
      <c r="I1377" s="786"/>
    </row>
    <row r="1378" spans="1:9">
      <c r="A1378" s="603">
        <f>'REKAP (2)'!I226</f>
        <v>48</v>
      </c>
      <c r="B1378" s="604" t="str">
        <f>IFERROR(VLOOKUP(A1378,JADWAL,4,FALSE),"  ")</f>
        <v>Evaluasi Pembelajaran PAI</v>
      </c>
      <c r="C1378" s="388" t="str">
        <f>IFERROR(VLOOKUP(A1378,JADWAL,2,FALSE),"  ")</f>
        <v>PAI-3A</v>
      </c>
      <c r="D1378" s="388" t="str">
        <f>IFERROR(VLOOKUP(A1378,JADWAL,9,FALSE),"  ")</f>
        <v>Rabu</v>
      </c>
      <c r="E1378" s="733" t="str">
        <f>IFERROR(VLOOKUP(A1378,JADWAL,10,FALSE),"  ")</f>
        <v>12.45-14.45</v>
      </c>
      <c r="F1378" s="605" t="str">
        <f>IFERROR(VLOOKUP(A1378,JADWAL,11,FALSE),"  ")</f>
        <v>R13</v>
      </c>
      <c r="G1378" s="606" t="str">
        <f t="shared" ref="G1378:G1382" si="175">IFERROR(VLOOKUP(A1378,JADWAL,6,FALSE),"  ")</f>
        <v>Dr. Sofyan Hadi, M.Pd.</v>
      </c>
      <c r="H1378" s="607" t="str">
        <f t="shared" ref="H1378:H1382" si="176">IFERROR(VLOOKUP(A1378,JADWAL,7,FALSE),"  ")</f>
        <v>Dr. Hj. St. Mislikhah, M.Ag.</v>
      </c>
      <c r="I1378" s="627">
        <f>IFERROR(VLOOKUP(A1378,JADWAL,8,FALSE),"  ")</f>
        <v>0</v>
      </c>
    </row>
    <row r="1379" spans="1:9">
      <c r="A1379" s="603">
        <f>'REKAP (2)'!I227</f>
        <v>96</v>
      </c>
      <c r="B1379" s="608" t="str">
        <f>IFERROR(VLOOKUP(A1379,JADWAL,4,FALSE),"  ")</f>
        <v>Pengembangan Teori Dakwah</v>
      </c>
      <c r="C1379" s="392" t="str">
        <f>IFERROR(VLOOKUP(A1379,JADWAL,2,FALSE),"  ")</f>
        <v>KPI-1</v>
      </c>
      <c r="D1379" s="392" t="str">
        <f>IFERROR(VLOOKUP(A1379,JADWAL,9,FALSE),"  ")</f>
        <v>Sabtu</v>
      </c>
      <c r="E1379" s="732" t="str">
        <f>IFERROR(VLOOKUP(A1379,JADWAL,10,FALSE),"  ")</f>
        <v>07.30-09.30</v>
      </c>
      <c r="F1379" s="609" t="str">
        <f>IFERROR(VLOOKUP(A1379,JADWAL,11,FALSE),"  ")</f>
        <v>R11</v>
      </c>
      <c r="G1379" s="619" t="str">
        <f t="shared" si="175"/>
        <v>Prof. Dr. Ahidul Asror, M.Ag.</v>
      </c>
      <c r="H1379" s="620" t="str">
        <f t="shared" si="176"/>
        <v>Dr. Sofyan Hadi, M.Pd.</v>
      </c>
      <c r="I1379" s="631">
        <f>IFERROR(VLOOKUP(A1379,JADWAL,8,FALSE),"  ")</f>
        <v>0</v>
      </c>
    </row>
    <row r="1380" spans="1:9">
      <c r="A1380" s="603">
        <f>'REKAP (2)'!I228</f>
        <v>101</v>
      </c>
      <c r="B1380" s="608" t="str">
        <f>IFERROR(VLOOKUP(A1380,JADWAL,4,FALSE),"  ")</f>
        <v>Komunikasi Antar Budaya</v>
      </c>
      <c r="C1380" s="392" t="str">
        <f>IFERROR(VLOOKUP(A1380,JADWAL,2,FALSE),"  ")</f>
        <v>KPI-3</v>
      </c>
      <c r="D1380" s="392" t="str">
        <f>IFERROR(VLOOKUP(A1380,JADWAL,9,FALSE),"  ")</f>
        <v>Sabtu</v>
      </c>
      <c r="E1380" s="732" t="str">
        <f>IFERROR(VLOOKUP(A1380,JADWAL,10,FALSE),"  ")</f>
        <v>07.30-09.30</v>
      </c>
      <c r="F1380" s="609" t="str">
        <f>IFERROR(VLOOKUP(A1380,JADWAL,11,FALSE),"  ")</f>
        <v>R12</v>
      </c>
      <c r="G1380" s="619" t="str">
        <f t="shared" si="175"/>
        <v>Dr. H. Sukarno, M.Si.</v>
      </c>
      <c r="H1380" s="620" t="str">
        <f t="shared" si="176"/>
        <v>Dr. Sofyan Hadi, M.Pd.</v>
      </c>
      <c r="I1380" s="631">
        <f>IFERROR(VLOOKUP(A1380,JADWAL,8,FALSE),"  ")</f>
        <v>0</v>
      </c>
    </row>
    <row r="1381" spans="1:9">
      <c r="A1381" s="603"/>
      <c r="B1381" s="608" t="str">
        <f>IFERROR(VLOOKUP(A1381,JADWAL,4,FALSE),"  ")</f>
        <v xml:space="preserve">  </v>
      </c>
      <c r="C1381" s="392" t="str">
        <f>IFERROR(VLOOKUP(A1381,JADWAL,2,FALSE),"  ")</f>
        <v xml:space="preserve">  </v>
      </c>
      <c r="D1381" s="392" t="str">
        <f>IFERROR(VLOOKUP(A1381,JADWAL,9,FALSE),"  ")</f>
        <v xml:space="preserve">  </v>
      </c>
      <c r="E1381" s="392" t="str">
        <f>IFERROR(VLOOKUP(A1381,JADWAL,10,FALSE),"  ")</f>
        <v xml:space="preserve">  </v>
      </c>
      <c r="F1381" s="609" t="str">
        <f>IFERROR(VLOOKUP(A1381,JADWAL,11,FALSE),"  ")</f>
        <v xml:space="preserve">  </v>
      </c>
      <c r="G1381" s="619" t="str">
        <f t="shared" si="175"/>
        <v xml:space="preserve">  </v>
      </c>
      <c r="H1381" s="611" t="str">
        <f t="shared" si="176"/>
        <v xml:space="preserve">  </v>
      </c>
      <c r="I1381" s="631" t="str">
        <f>IFERROR(VLOOKUP(A1381,JADWAL,8,FALSE),"  ")</f>
        <v xml:space="preserve">  </v>
      </c>
    </row>
    <row r="1382" spans="1:9">
      <c r="A1382" s="603"/>
      <c r="B1382" s="612" t="str">
        <f>IFERROR(VLOOKUP(A1382,JADWAL,4,FALSE),"  ")</f>
        <v xml:space="preserve">  </v>
      </c>
      <c r="C1382" s="613" t="str">
        <f>IFERROR(VLOOKUP(A1382,JADWAL,2,FALSE),"  ")</f>
        <v xml:space="preserve">  </v>
      </c>
      <c r="D1382" s="613" t="str">
        <f>IFERROR(VLOOKUP(A1382,JADWAL,9,FALSE),"  ")</f>
        <v xml:space="preserve">  </v>
      </c>
      <c r="E1382" s="613" t="str">
        <f>IFERROR(VLOOKUP(A1382,JADWAL,10,FALSE),"  ")</f>
        <v xml:space="preserve">  </v>
      </c>
      <c r="F1382" s="614" t="str">
        <f>IFERROR(VLOOKUP(A1382,JADWAL,11,FALSE),"  ")</f>
        <v xml:space="preserve">  </v>
      </c>
      <c r="G1382" s="615" t="str">
        <f t="shared" si="175"/>
        <v xml:space="preserve">  </v>
      </c>
      <c r="H1382" s="616" t="str">
        <f t="shared" si="176"/>
        <v xml:space="preserve">  </v>
      </c>
      <c r="I1382" s="629"/>
    </row>
    <row r="1385" spans="1:9" ht="15.75">
      <c r="H1385" s="617" t="s">
        <v>330</v>
      </c>
    </row>
    <row r="1386" spans="1:9" ht="15.75">
      <c r="H1386" s="617" t="s">
        <v>331</v>
      </c>
    </row>
    <row r="1387" spans="1:9" ht="15.75">
      <c r="H1387" s="617"/>
    </row>
    <row r="1388" spans="1:9" ht="15.75">
      <c r="H1388" s="617"/>
    </row>
    <row r="1389" spans="1:9" ht="15.75">
      <c r="H1389" s="617"/>
    </row>
    <row r="1390" spans="1:9">
      <c r="H1390" s="618" t="s">
        <v>332</v>
      </c>
    </row>
    <row r="1393" spans="1:9" ht="15.75">
      <c r="H1393" s="617"/>
    </row>
    <row r="1397" spans="1:9" ht="15.75">
      <c r="H1397" s="617"/>
    </row>
    <row r="1398" spans="1:9" ht="15.75">
      <c r="H1398" s="617"/>
    </row>
    <row r="1399" spans="1:9" ht="15.75">
      <c r="H1399" s="617"/>
    </row>
    <row r="1400" spans="1:9" ht="15.75">
      <c r="H1400" s="617"/>
    </row>
    <row r="1401" spans="1:9" ht="16.5">
      <c r="A1401" s="597">
        <v>61</v>
      </c>
      <c r="B1401" s="598" t="str">
        <f>IFERROR(VLOOKUP(A1401,NamaSK,2,FALSE),"  ")</f>
        <v>Dr. Win Usuluddin, M.Hum.</v>
      </c>
      <c r="C1401" s="594"/>
      <c r="D1401" s="594"/>
      <c r="F1401" s="599"/>
      <c r="G1401" s="596"/>
    </row>
    <row r="1402" spans="1:9">
      <c r="A1402" s="600"/>
      <c r="B1402" s="601" t="s">
        <v>324</v>
      </c>
      <c r="C1402" s="602" t="s">
        <v>325</v>
      </c>
      <c r="D1402" s="601" t="s">
        <v>326</v>
      </c>
      <c r="E1402" s="601" t="s">
        <v>327</v>
      </c>
      <c r="F1402" s="601" t="s">
        <v>328</v>
      </c>
      <c r="G1402" s="784" t="s">
        <v>329</v>
      </c>
      <c r="H1402" s="785"/>
      <c r="I1402" s="786"/>
    </row>
    <row r="1403" spans="1:9" ht="25.5">
      <c r="A1403" s="603">
        <f>'REKAP (2)'!I229</f>
        <v>4</v>
      </c>
      <c r="B1403" s="604" t="str">
        <f>IFERROR(VLOOKUP(A1403,JADWAL,4,FALSE),"  ")</f>
        <v>Filsafat Ilmu</v>
      </c>
      <c r="C1403" s="388" t="str">
        <f>IFERROR(VLOOKUP(A1403,JADWAL,2,FALSE),"  ")</f>
        <v>MPI-1A</v>
      </c>
      <c r="D1403" s="388" t="str">
        <f>IFERROR(VLOOKUP(A1403,JADWAL,9,FALSE),"  ")</f>
        <v>Rabu</v>
      </c>
      <c r="E1403" s="733" t="str">
        <f>IFERROR(VLOOKUP(A1403,JADWAL,10,FALSE),"  ")</f>
        <v>15.15-17.15</v>
      </c>
      <c r="F1403" s="605" t="str">
        <f>IFERROR(VLOOKUP(A1403,JADWAL,11,FALSE),"  ")</f>
        <v>RU11</v>
      </c>
      <c r="G1403" s="621" t="str">
        <f t="shared" ref="G1403" si="177">IFERROR(VLOOKUP(A1403,JADWAL,6,FALSE),"  ")</f>
        <v>H. Moch. Imam Machfudi, S.S., M.Pd. Ph.D.</v>
      </c>
      <c r="H1403" s="622" t="str">
        <f t="shared" ref="H1403:H1407" si="178">IFERROR(VLOOKUP(A1403,JADWAL,7,FALSE),"  ")</f>
        <v>Dr. Win Usuluddin, M.Hum.</v>
      </c>
      <c r="I1403" s="627">
        <f>IFERROR(VLOOKUP(A1403,JADWAL,8,FALSE),"  ")</f>
        <v>0</v>
      </c>
    </row>
    <row r="1404" spans="1:9">
      <c r="A1404" s="603">
        <f>'REKAP (2)'!I230</f>
        <v>73</v>
      </c>
      <c r="B1404" s="608" t="str">
        <f>IFERROR(VLOOKUP(A1404,JADWAL,4,FALSE),"  ")</f>
        <v xml:space="preserve">Filsafat Ilmu </v>
      </c>
      <c r="C1404" s="392" t="str">
        <f>IFERROR(VLOOKUP(A1404,JADWAL,2,FALSE),"  ")</f>
        <v>ES-1B</v>
      </c>
      <c r="D1404" s="392" t="str">
        <f>IFERROR(VLOOKUP(A1404,JADWAL,9,FALSE),"  ")</f>
        <v>Jumat</v>
      </c>
      <c r="E1404" s="732" t="str">
        <f>IFERROR(VLOOKUP(A1404,JADWAL,10,FALSE),"  ")</f>
        <v>13.15-15.15</v>
      </c>
      <c r="F1404" s="609" t="str">
        <f>IFERROR(VLOOKUP(A1404,JADWAL,11,FALSE),"  ")</f>
        <v>RU13</v>
      </c>
      <c r="G1404" s="619" t="str">
        <f t="shared" ref="G1404:G1407" si="179">IFERROR(VLOOKUP(A1404,JADWAL,6,FALSE),"  ")</f>
        <v>Dr. H. Ubaidillah, M.Ag.</v>
      </c>
      <c r="H1404" s="620" t="str">
        <f t="shared" si="178"/>
        <v>Dr. Win Usuluddin, M.Hum.</v>
      </c>
      <c r="I1404" s="631">
        <f>IFERROR(VLOOKUP(A1404,JADWAL,8,FALSE),"  ")</f>
        <v>0</v>
      </c>
    </row>
    <row r="1405" spans="1:9">
      <c r="A1405" s="603">
        <f>'REKAP (2)'!I231</f>
        <v>93</v>
      </c>
      <c r="B1405" s="608" t="str">
        <f>IFERROR(VLOOKUP(A1405,JADWAL,4,FALSE),"  ")</f>
        <v>Filsafat Komunikasi</v>
      </c>
      <c r="C1405" s="392" t="str">
        <f>IFERROR(VLOOKUP(A1405,JADWAL,2,FALSE),"  ")</f>
        <v>KPI-1</v>
      </c>
      <c r="D1405" s="392" t="str">
        <f>IFERROR(VLOOKUP(A1405,JADWAL,9,FALSE),"  ")</f>
        <v>Jumat</v>
      </c>
      <c r="E1405" s="732" t="str">
        <f>IFERROR(VLOOKUP(A1405,JADWAL,10,FALSE),"  ")</f>
        <v>13.15-15.15</v>
      </c>
      <c r="F1405" s="609" t="str">
        <f>IFERROR(VLOOKUP(A1405,JADWAL,11,FALSE),"  ")</f>
        <v>R11</v>
      </c>
      <c r="G1405" s="623" t="str">
        <f t="shared" si="179"/>
        <v>Dr. Win Usuluddin, M.Hum.</v>
      </c>
      <c r="H1405" s="611" t="str">
        <f t="shared" si="178"/>
        <v>Dr. Fawaizul Umam, M.Ag.</v>
      </c>
      <c r="I1405" s="631">
        <f>IFERROR(VLOOKUP(A1405,JADWAL,8,FALSE),"  ")</f>
        <v>0</v>
      </c>
    </row>
    <row r="1406" spans="1:9">
      <c r="A1406" s="603"/>
      <c r="B1406" s="608" t="str">
        <f>IFERROR(VLOOKUP(A1406,JADWAL,4,FALSE),"  ")</f>
        <v xml:space="preserve">  </v>
      </c>
      <c r="C1406" s="392" t="str">
        <f>IFERROR(VLOOKUP(A1406,JADWAL,2,FALSE),"  ")</f>
        <v xml:space="preserve">  </v>
      </c>
      <c r="D1406" s="392" t="str">
        <f>IFERROR(VLOOKUP(A1406,JADWAL,9,FALSE),"  ")</f>
        <v xml:space="preserve">  </v>
      </c>
      <c r="E1406" s="392" t="str">
        <f>IFERROR(VLOOKUP(A1406,JADWAL,10,FALSE),"  ")</f>
        <v xml:space="preserve">  </v>
      </c>
      <c r="F1406" s="609" t="str">
        <f>IFERROR(VLOOKUP(A1406,JADWAL,11,FALSE),"  ")</f>
        <v xml:space="preserve">  </v>
      </c>
      <c r="G1406" s="619" t="str">
        <f t="shared" si="179"/>
        <v xml:space="preserve">  </v>
      </c>
      <c r="H1406" s="611" t="str">
        <f t="shared" si="178"/>
        <v xml:space="preserve">  </v>
      </c>
      <c r="I1406" s="631" t="str">
        <f>IFERROR(VLOOKUP(A1406,JADWAL,8,FALSE),"  ")</f>
        <v xml:space="preserve">  </v>
      </c>
    </row>
    <row r="1407" spans="1:9">
      <c r="A1407" s="603"/>
      <c r="B1407" s="612" t="str">
        <f>IFERROR(VLOOKUP(A1407,JADWAL,4,FALSE),"  ")</f>
        <v xml:space="preserve">  </v>
      </c>
      <c r="C1407" s="613" t="str">
        <f>IFERROR(VLOOKUP(A1407,JADWAL,2,FALSE),"  ")</f>
        <v xml:space="preserve">  </v>
      </c>
      <c r="D1407" s="613" t="str">
        <f>IFERROR(VLOOKUP(A1407,JADWAL,9,FALSE),"  ")</f>
        <v xml:space="preserve">  </v>
      </c>
      <c r="E1407" s="613" t="str">
        <f>IFERROR(VLOOKUP(A1407,JADWAL,10,FALSE),"  ")</f>
        <v xml:space="preserve">  </v>
      </c>
      <c r="F1407" s="614" t="str">
        <f>IFERROR(VLOOKUP(A1407,JADWAL,11,FALSE),"  ")</f>
        <v xml:space="preserve">  </v>
      </c>
      <c r="G1407" s="615" t="str">
        <f t="shared" si="179"/>
        <v xml:space="preserve">  </v>
      </c>
      <c r="H1407" s="616" t="str">
        <f t="shared" si="178"/>
        <v xml:space="preserve">  </v>
      </c>
      <c r="I1407" s="629"/>
    </row>
    <row r="1410" spans="8:8" ht="15.75">
      <c r="H1410" s="617" t="s">
        <v>330</v>
      </c>
    </row>
    <row r="1411" spans="8:8" ht="15.75">
      <c r="H1411" s="617" t="s">
        <v>331</v>
      </c>
    </row>
    <row r="1412" spans="8:8" ht="15.75">
      <c r="H1412" s="617"/>
    </row>
    <row r="1413" spans="8:8" ht="15.75">
      <c r="H1413" s="617"/>
    </row>
    <row r="1414" spans="8:8" ht="15.75">
      <c r="H1414" s="617"/>
    </row>
    <row r="1415" spans="8:8">
      <c r="H1415" s="618" t="s">
        <v>332</v>
      </c>
    </row>
    <row r="1418" spans="8:8" ht="15.75">
      <c r="H1418" s="617"/>
    </row>
    <row r="1422" spans="8:8" ht="15.75">
      <c r="H1422" s="617"/>
    </row>
    <row r="1423" spans="8:8" ht="15.75">
      <c r="H1423" s="617"/>
    </row>
    <row r="1424" spans="8:8" ht="15.75">
      <c r="H1424" s="617"/>
    </row>
    <row r="1425" spans="1:9" ht="16.5">
      <c r="A1425" s="597">
        <v>62</v>
      </c>
      <c r="B1425" s="598" t="str">
        <f>IFERROR(VLOOKUP(A1425,NamaSK,2,FALSE),"  ")</f>
        <v>Dr. Muhammad Faisol, M.Ag</v>
      </c>
      <c r="C1425" s="594"/>
      <c r="D1425" s="594"/>
      <c r="F1425" s="599"/>
      <c r="G1425" s="596"/>
    </row>
    <row r="1426" spans="1:9">
      <c r="A1426" s="600"/>
      <c r="B1426" s="601" t="s">
        <v>324</v>
      </c>
      <c r="C1426" s="602" t="s">
        <v>325</v>
      </c>
      <c r="D1426" s="601" t="s">
        <v>326</v>
      </c>
      <c r="E1426" s="601" t="s">
        <v>327</v>
      </c>
      <c r="F1426" s="601" t="s">
        <v>328</v>
      </c>
      <c r="G1426" s="784" t="s">
        <v>329</v>
      </c>
      <c r="H1426" s="785"/>
      <c r="I1426" s="786"/>
    </row>
    <row r="1427" spans="1:9" ht="25.5">
      <c r="A1427" s="603">
        <f>'REKAP (2)'!I232</f>
        <v>59</v>
      </c>
      <c r="B1427" s="604" t="str">
        <f>IFERROR(VLOOKUP(A1427,JADWAL,4,FALSE),"  ")</f>
        <v>Peradilan Agama di Indonesia</v>
      </c>
      <c r="C1427" s="388" t="str">
        <f>IFERROR(VLOOKUP(A1427,JADWAL,2,FALSE),"  ")</f>
        <v>HK-1A</v>
      </c>
      <c r="D1427" s="388" t="str">
        <f>IFERROR(VLOOKUP(A1427,JADWAL,9,FALSE),"  ")</f>
        <v>Sabtu</v>
      </c>
      <c r="E1427" s="733" t="str">
        <f>IFERROR(VLOOKUP(A1427,JADWAL,10,FALSE),"  ")</f>
        <v>09.30-11.30</v>
      </c>
      <c r="F1427" s="605" t="str">
        <f>IFERROR(VLOOKUP(A1427,JADWAL,11,FALSE),"  ")</f>
        <v>RU28</v>
      </c>
      <c r="G1427" s="621" t="str">
        <f t="shared" ref="G1427" si="180">IFERROR(VLOOKUP(A1427,JADWAL,6,FALSE),"  ")</f>
        <v>Dr. Sri Lumatus Sa'adah, S.Ag., M.H.I.</v>
      </c>
      <c r="H1427" s="622" t="str">
        <f t="shared" ref="H1427:H1430" si="181">IFERROR(VLOOKUP(A1427,JADWAL,7,FALSE),"  ")</f>
        <v>Dr. Muhammad Faisol, M.Ag</v>
      </c>
      <c r="I1427" s="604">
        <f>IFERROR(VLOOKUP(A1427,JADWAL,8,FALSE),"  ")</f>
        <v>0</v>
      </c>
    </row>
    <row r="1428" spans="1:9" ht="25.5">
      <c r="A1428" s="603">
        <f>'REKAP (2)'!I233</f>
        <v>64</v>
      </c>
      <c r="B1428" s="608" t="str">
        <f>IFERROR(VLOOKUP(A1428,JADWAL,4,FALSE),"  ")</f>
        <v xml:space="preserve">Sosiologi dan Psikologi Hukum Keluarga </v>
      </c>
      <c r="C1428" s="392" t="str">
        <f>IFERROR(VLOOKUP(A1428,JADWAL,2,FALSE),"  ")</f>
        <v>HK-3B</v>
      </c>
      <c r="D1428" s="392" t="str">
        <f>IFERROR(VLOOKUP(A1428,JADWAL,9,FALSE),"  ")</f>
        <v>Jumat</v>
      </c>
      <c r="E1428" s="732" t="str">
        <f>IFERROR(VLOOKUP(A1428,JADWAL,10,FALSE),"  ")</f>
        <v>13.15-15.15</v>
      </c>
      <c r="F1428" s="609" t="str">
        <f>IFERROR(VLOOKUP(A1428,JADWAL,11,FALSE),"  ")</f>
        <v>R24</v>
      </c>
      <c r="G1428" s="623" t="str">
        <f t="shared" ref="G1428:G1430" si="182">IFERROR(VLOOKUP(A1428,JADWAL,6,FALSE),"  ")</f>
        <v>Dr. Muhammad Faisol, M.Ag</v>
      </c>
      <c r="H1428" s="611" t="str">
        <f t="shared" si="181"/>
        <v>Dr. Esa Nurwahyuni, M.Pd.</v>
      </c>
      <c r="I1428" s="608">
        <f>IFERROR(VLOOKUP(A1428,JADWAL,8,FALSE),"  ")</f>
        <v>0</v>
      </c>
    </row>
    <row r="1429" spans="1:9">
      <c r="A1429" s="603"/>
      <c r="B1429" s="608" t="str">
        <f>IFERROR(VLOOKUP(A1429,JADWAL,4,FALSE),"  ")</f>
        <v xml:space="preserve">  </v>
      </c>
      <c r="C1429" s="392" t="str">
        <f>IFERROR(VLOOKUP(A1429,JADWAL,2,FALSE),"  ")</f>
        <v xml:space="preserve">  </v>
      </c>
      <c r="D1429" s="392" t="str">
        <f>IFERROR(VLOOKUP(A1429,JADWAL,9,FALSE),"  ")</f>
        <v xml:space="preserve">  </v>
      </c>
      <c r="E1429" s="392" t="str">
        <f>IFERROR(VLOOKUP(A1429,JADWAL,10,FALSE),"  ")</f>
        <v xml:space="preserve">  </v>
      </c>
      <c r="F1429" s="609" t="str">
        <f>IFERROR(VLOOKUP(A1429,JADWAL,11,FALSE),"  ")</f>
        <v xml:space="preserve">  </v>
      </c>
      <c r="G1429" s="619" t="str">
        <f t="shared" si="182"/>
        <v xml:space="preserve">  </v>
      </c>
      <c r="H1429" s="611" t="str">
        <f t="shared" si="181"/>
        <v xml:space="preserve">  </v>
      </c>
      <c r="I1429" s="608" t="str">
        <f>IFERROR(VLOOKUP(A1429,JADWAL,8,FALSE),"  ")</f>
        <v xml:space="preserve">  </v>
      </c>
    </row>
    <row r="1430" spans="1:9">
      <c r="A1430" s="603"/>
      <c r="B1430" s="612" t="str">
        <f>IFERROR(VLOOKUP(A1430,JADWAL,4,FALSE),"  ")</f>
        <v xml:space="preserve">  </v>
      </c>
      <c r="C1430" s="613" t="str">
        <f>IFERROR(VLOOKUP(A1430,JADWAL,2,FALSE),"  ")</f>
        <v xml:space="preserve">  </v>
      </c>
      <c r="D1430" s="613" t="str">
        <f>IFERROR(VLOOKUP(A1430,JADWAL,9,FALSE),"  ")</f>
        <v xml:space="preserve">  </v>
      </c>
      <c r="E1430" s="613" t="str">
        <f>IFERROR(VLOOKUP(A1430,JADWAL,10,FALSE),"  ")</f>
        <v xml:space="preserve">  </v>
      </c>
      <c r="F1430" s="614" t="str">
        <f>IFERROR(VLOOKUP(A1430,JADWAL,11,FALSE),"  ")</f>
        <v xml:space="preserve">  </v>
      </c>
      <c r="G1430" s="615" t="str">
        <f t="shared" si="182"/>
        <v xml:space="preserve">  </v>
      </c>
      <c r="H1430" s="616" t="str">
        <f t="shared" si="181"/>
        <v xml:space="preserve">  </v>
      </c>
      <c r="I1430" s="629"/>
    </row>
    <row r="1433" spans="1:9" ht="15.75">
      <c r="H1433" s="617" t="s">
        <v>330</v>
      </c>
    </row>
    <row r="1434" spans="1:9" ht="15.75">
      <c r="H1434" s="617" t="s">
        <v>331</v>
      </c>
    </row>
    <row r="1435" spans="1:9" ht="15.75">
      <c r="H1435" s="617"/>
    </row>
    <row r="1436" spans="1:9" ht="15.75">
      <c r="H1436" s="617"/>
    </row>
    <row r="1437" spans="1:9" ht="15.75">
      <c r="H1437" s="617"/>
    </row>
    <row r="1438" spans="1:9">
      <c r="H1438" s="618" t="s">
        <v>332</v>
      </c>
    </row>
    <row r="1441" spans="1:9" ht="15.75">
      <c r="H1441" s="617"/>
    </row>
    <row r="1446" spans="1:9" ht="15.75">
      <c r="H1446" s="617"/>
    </row>
    <row r="1447" spans="1:9" ht="15.75">
      <c r="H1447" s="617"/>
    </row>
    <row r="1448" spans="1:9" ht="15.75">
      <c r="H1448" s="617"/>
    </row>
    <row r="1449" spans="1:9" ht="16.5">
      <c r="A1449" s="597">
        <v>63</v>
      </c>
      <c r="B1449" s="598" t="str">
        <f>IFERROR(VLOOKUP(A1449,NamaSK,2,FALSE),"  ")</f>
        <v>Dr. Moh. Sutomo, M.Pd.</v>
      </c>
      <c r="C1449" s="594"/>
      <c r="D1449" s="594"/>
      <c r="F1449" s="599"/>
      <c r="G1449" s="596"/>
    </row>
    <row r="1450" spans="1:9">
      <c r="A1450" s="600"/>
      <c r="B1450" s="601" t="s">
        <v>324</v>
      </c>
      <c r="C1450" s="602" t="s">
        <v>325</v>
      </c>
      <c r="D1450" s="601" t="s">
        <v>326</v>
      </c>
      <c r="E1450" s="601" t="s">
        <v>327</v>
      </c>
      <c r="F1450" s="601" t="s">
        <v>328</v>
      </c>
      <c r="G1450" s="784" t="s">
        <v>329</v>
      </c>
      <c r="H1450" s="785"/>
      <c r="I1450" s="786"/>
    </row>
    <row r="1451" spans="1:9" ht="25.5">
      <c r="A1451" s="603">
        <f>'REKAP (2)'!I234</f>
        <v>38</v>
      </c>
      <c r="B1451" s="604" t="str">
        <f>IFERROR(VLOOKUP(A1451,JADWAL,4,FALSE),"  ")</f>
        <v>Pengembangan Media Pembelajaran Berbasis IT</v>
      </c>
      <c r="C1451" s="388" t="str">
        <f>IFERROR(VLOOKUP(A1451,JADWAL,2,FALSE),"  ")</f>
        <v>PAI-1C</v>
      </c>
      <c r="D1451" s="388" t="str">
        <f>IFERROR(VLOOKUP(A1451,JADWAL,9,FALSE),"  ")</f>
        <v>Jumat</v>
      </c>
      <c r="E1451" s="733" t="str">
        <f>IFERROR(VLOOKUP(A1451,JADWAL,10,FALSE),"  ")</f>
        <v>18.00-20.00</v>
      </c>
      <c r="F1451" s="605" t="str">
        <f>IFERROR(VLOOKUP(A1451,JADWAL,11,FALSE),"  ")</f>
        <v>RU25</v>
      </c>
      <c r="G1451" s="621" t="str">
        <f t="shared" ref="G1451" si="183">IFERROR(VLOOKUP(A1451,JADWAL,6,FALSE),"  ")</f>
        <v>Dr. H. Mundir, M.Pd.</v>
      </c>
      <c r="H1451" s="622" t="str">
        <f t="shared" ref="H1451:H1454" si="184">IFERROR(VLOOKUP(A1451,JADWAL,7,FALSE),"  ")</f>
        <v>Dr. Moh. Sutomo, M.Pd.</v>
      </c>
      <c r="I1451" s="627">
        <f>IFERROR(VLOOKUP(A1451,JADWAL,8,FALSE),"  ")</f>
        <v>0</v>
      </c>
    </row>
    <row r="1452" spans="1:9" ht="25.5">
      <c r="A1452" s="603">
        <f>'REKAP (2)'!I235</f>
        <v>44</v>
      </c>
      <c r="B1452" s="608" t="str">
        <f>IFERROR(VLOOKUP(A1452,JADWAL,4,FALSE),"  ")</f>
        <v>Pengembangan Media Pembelajaran Berbasis IT</v>
      </c>
      <c r="C1452" s="392" t="str">
        <f>IFERROR(VLOOKUP(A1452,JADWAL,2,FALSE),"  ")</f>
        <v>PAI-1D</v>
      </c>
      <c r="D1452" s="392" t="str">
        <f>IFERROR(VLOOKUP(A1452,JADWAL,9,FALSE),"  ")</f>
        <v>Sabtu</v>
      </c>
      <c r="E1452" s="732" t="str">
        <f>IFERROR(VLOOKUP(A1452,JADWAL,10,FALSE),"  ")</f>
        <v>07.30-09.30</v>
      </c>
      <c r="F1452" s="609" t="str">
        <f>IFERROR(VLOOKUP(A1452,JADWAL,11,FALSE),"  ")</f>
        <v>RU26</v>
      </c>
      <c r="G1452" s="619" t="str">
        <f t="shared" ref="G1452:G1454" si="185">IFERROR(VLOOKUP(A1452,JADWAL,6,FALSE),"  ")</f>
        <v>Dr. H. Moh. Sahlan, M.Ag.</v>
      </c>
      <c r="H1452" s="620" t="str">
        <f t="shared" si="184"/>
        <v>Dr. Moh. Sutomo, M.Pd.</v>
      </c>
      <c r="I1452" s="631">
        <f>IFERROR(VLOOKUP(A1452,JADWAL,8,FALSE),"  ")</f>
        <v>0</v>
      </c>
    </row>
    <row r="1453" spans="1:9" ht="25.5">
      <c r="A1453" s="603">
        <f>'REKAP (2)'!I236</f>
        <v>111</v>
      </c>
      <c r="B1453" s="608" t="str">
        <f>IFERROR(VLOOKUP(A1453,JADWAL,4,FALSE),"  ")</f>
        <v>Pengembangan Bahan Ajar IPS MI</v>
      </c>
      <c r="C1453" s="392" t="str">
        <f>IFERROR(VLOOKUP(A1453,JADWAL,2,FALSE),"  ")</f>
        <v>PGMI-3</v>
      </c>
      <c r="D1453" s="392" t="str">
        <f>IFERROR(VLOOKUP(A1453,JADWAL,9,FALSE),"  ")</f>
        <v>Sabtu</v>
      </c>
      <c r="E1453" s="732" t="str">
        <f>IFERROR(VLOOKUP(A1453,JADWAL,10,FALSE),"  ")</f>
        <v>07.30-09.30</v>
      </c>
      <c r="F1453" s="609" t="str">
        <f>IFERROR(VLOOKUP(A1453,JADWAL,11,FALSE),"  ")</f>
        <v>RU11</v>
      </c>
      <c r="G1453" s="623" t="str">
        <f t="shared" si="185"/>
        <v>Dr. Moh. Sutomo, M.Pd.</v>
      </c>
      <c r="H1453" s="611" t="str">
        <f t="shared" si="184"/>
        <v>Dr. Moh. Na'im, M.Pd.</v>
      </c>
      <c r="I1453" s="631">
        <f>IFERROR(VLOOKUP(A1453,JADWAL,8,FALSE),"  ")</f>
        <v>0</v>
      </c>
    </row>
    <row r="1454" spans="1:9">
      <c r="A1454" s="603"/>
      <c r="B1454" s="612" t="str">
        <f>IFERROR(VLOOKUP(A1454,JADWAL,4,FALSE),"  ")</f>
        <v xml:space="preserve">  </v>
      </c>
      <c r="C1454" s="613" t="str">
        <f>IFERROR(VLOOKUP(A1454,JADWAL,2,FALSE),"  ")</f>
        <v xml:space="preserve">  </v>
      </c>
      <c r="D1454" s="613" t="str">
        <f>IFERROR(VLOOKUP(A1454,JADWAL,9,FALSE),"  ")</f>
        <v xml:space="preserve">  </v>
      </c>
      <c r="E1454" s="613" t="str">
        <f>IFERROR(VLOOKUP(A1454,JADWAL,10,FALSE),"  ")</f>
        <v xml:space="preserve">  </v>
      </c>
      <c r="F1454" s="614" t="str">
        <f>IFERROR(VLOOKUP(A1454,JADWAL,11,FALSE),"  ")</f>
        <v xml:space="preserve">  </v>
      </c>
      <c r="G1454" s="615" t="str">
        <f t="shared" si="185"/>
        <v xml:space="preserve">  </v>
      </c>
      <c r="H1454" s="616" t="str">
        <f t="shared" si="184"/>
        <v xml:space="preserve">  </v>
      </c>
      <c r="I1454" s="629"/>
    </row>
    <row r="1457" spans="1:8" ht="15.75">
      <c r="H1457" s="617" t="s">
        <v>330</v>
      </c>
    </row>
    <row r="1458" spans="1:8" ht="15.75">
      <c r="H1458" s="617" t="s">
        <v>331</v>
      </c>
    </row>
    <row r="1459" spans="1:8" ht="15.75">
      <c r="H1459" s="617"/>
    </row>
    <row r="1460" spans="1:8" ht="15.75">
      <c r="H1460" s="617"/>
    </row>
    <row r="1461" spans="1:8" ht="15.75">
      <c r="H1461" s="617"/>
    </row>
    <row r="1462" spans="1:8">
      <c r="H1462" s="618" t="s">
        <v>332</v>
      </c>
    </row>
    <row r="1464" spans="1:8" ht="15.75">
      <c r="H1464" s="617"/>
    </row>
    <row r="1468" spans="1:8" ht="15.75">
      <c r="H1468" s="617"/>
    </row>
    <row r="1469" spans="1:8" ht="15.75">
      <c r="H1469" s="617"/>
    </row>
    <row r="1470" spans="1:8" ht="15.75">
      <c r="H1470" s="617"/>
    </row>
    <row r="1471" spans="1:8" ht="15.75">
      <c r="H1471" s="617"/>
    </row>
    <row r="1472" spans="1:8" ht="16.5">
      <c r="A1472" s="597">
        <v>64</v>
      </c>
      <c r="B1472" s="598" t="str">
        <f>IFERROR(VLOOKUP(A1472,NamaSK,2,FALSE),"  ")</f>
        <v>Dr. H. Hadi Purnomo, M.Pd.</v>
      </c>
      <c r="C1472" s="594"/>
      <c r="D1472" s="594"/>
      <c r="F1472" s="599"/>
      <c r="G1472" s="596"/>
    </row>
    <row r="1473" spans="1:9">
      <c r="A1473" s="600"/>
      <c r="B1473" s="601" t="s">
        <v>324</v>
      </c>
      <c r="C1473" s="602" t="s">
        <v>325</v>
      </c>
      <c r="D1473" s="601" t="s">
        <v>326</v>
      </c>
      <c r="E1473" s="601" t="s">
        <v>327</v>
      </c>
      <c r="F1473" s="601" t="s">
        <v>328</v>
      </c>
      <c r="G1473" s="784" t="s">
        <v>329</v>
      </c>
      <c r="H1473" s="785"/>
      <c r="I1473" s="786"/>
    </row>
    <row r="1474" spans="1:9" ht="25.5">
      <c r="A1474" s="603">
        <f>'REKAP (2)'!I237</f>
        <v>51</v>
      </c>
      <c r="B1474" s="604" t="str">
        <f>IFERROR(VLOOKUP(A1474,JADWAL,4,FALSE),"  ")</f>
        <v>Desain dan Analisis pembelajaran  PAI</v>
      </c>
      <c r="C1474" s="388" t="str">
        <f>IFERROR(VLOOKUP(A1474,JADWAL,2,FALSE),"  ")</f>
        <v>PAI-3B</v>
      </c>
      <c r="D1474" s="388" t="str">
        <f>IFERROR(VLOOKUP(A1474,JADWAL,9,FALSE),"  ")</f>
        <v>Sabtu</v>
      </c>
      <c r="E1474" s="733" t="str">
        <f>IFERROR(VLOOKUP(A1474,JADWAL,10,FALSE),"  ")</f>
        <v>07.30-09.30</v>
      </c>
      <c r="F1474" s="605" t="str">
        <f>IFERROR(VLOOKUP(A1474,JADWAL,11,FALSE),"  ")</f>
        <v>R25</v>
      </c>
      <c r="G1474" s="621" t="str">
        <f t="shared" ref="G1474:G1475" si="186">IFERROR(VLOOKUP(A1474,JADWAL,6,FALSE),"  ")</f>
        <v>Dr. H. Mashudi, M.Pd.</v>
      </c>
      <c r="H1474" s="622" t="str">
        <f t="shared" ref="H1474:H1476" si="187">IFERROR(VLOOKUP(A1474,JADWAL,7,FALSE),"  ")</f>
        <v>Dr. H. Hadi Purnomo, M.Pd.</v>
      </c>
      <c r="I1474" s="604">
        <f>IFERROR(VLOOKUP(A1474,JADWAL,8,FALSE),"  ")</f>
        <v>0</v>
      </c>
    </row>
    <row r="1475" spans="1:9" ht="25.5">
      <c r="A1475" s="603">
        <f>'REKAP (2)'!I238</f>
        <v>53</v>
      </c>
      <c r="B1475" s="608" t="str">
        <f>IFERROR(VLOOKUP(A1475,JADWAL,4,FALSE),"  ")</f>
        <v>Desain dan Analisis pembelajaran  PAI</v>
      </c>
      <c r="C1475" s="392" t="str">
        <f>IFERROR(VLOOKUP(A1475,JADWAL,2,FALSE),"  ")</f>
        <v>PAI-3C</v>
      </c>
      <c r="D1475" s="392" t="str">
        <f>IFERROR(VLOOKUP(A1475,JADWAL,9,FALSE),"  ")</f>
        <v>Jumat</v>
      </c>
      <c r="E1475" s="732" t="str">
        <f>IFERROR(VLOOKUP(A1475,JADWAL,10,FALSE),"  ")</f>
        <v>15.30-17.30</v>
      </c>
      <c r="F1475" s="609" t="str">
        <f>IFERROR(VLOOKUP(A1475,JADWAL,11,FALSE),"  ")</f>
        <v>R26</v>
      </c>
      <c r="G1475" s="619" t="str">
        <f t="shared" si="186"/>
        <v>Dr. H. Mashudi, M.Pd.</v>
      </c>
      <c r="H1475" s="620" t="str">
        <f t="shared" si="187"/>
        <v>Dr. H. Hadi Purnomo, M.Pd.</v>
      </c>
      <c r="I1475" s="608">
        <f>IFERROR(VLOOKUP(A1475,JADWAL,8,FALSE),"  ")</f>
        <v>0</v>
      </c>
    </row>
    <row r="1476" spans="1:9">
      <c r="A1476" s="603"/>
      <c r="B1476" s="612" t="str">
        <f>IFERROR(VLOOKUP(A1476,JADWAL,4,FALSE),"  ")</f>
        <v xml:space="preserve">  </v>
      </c>
      <c r="C1476" s="613" t="str">
        <f>IFERROR(VLOOKUP(A1476,JADWAL,2,FALSE),"  ")</f>
        <v xml:space="preserve">  </v>
      </c>
      <c r="D1476" s="613" t="str">
        <f>IFERROR(VLOOKUP(A1476,JADWAL,9,FALSE),"  ")</f>
        <v xml:space="preserve">  </v>
      </c>
      <c r="E1476" s="613" t="str">
        <f>IFERROR(VLOOKUP(A1476,JADWAL,10,FALSE),"  ")</f>
        <v xml:space="preserve">  </v>
      </c>
      <c r="F1476" s="614" t="str">
        <f>IFERROR(VLOOKUP(A1476,JADWAL,11,FALSE),"  ")</f>
        <v xml:space="preserve">  </v>
      </c>
      <c r="G1476" s="615" t="str">
        <f t="shared" ref="G1476" si="188">IFERROR(VLOOKUP(A1476,JADWAL,6,FALSE),"  ")</f>
        <v xml:space="preserve">  </v>
      </c>
      <c r="H1476" s="616" t="str">
        <f t="shared" si="187"/>
        <v xml:space="preserve">  </v>
      </c>
      <c r="I1476" s="629"/>
    </row>
    <row r="1479" spans="1:9" ht="15.75">
      <c r="H1479" s="617" t="s">
        <v>330</v>
      </c>
    </row>
    <row r="1480" spans="1:9" ht="15.75">
      <c r="H1480" s="617" t="s">
        <v>331</v>
      </c>
    </row>
    <row r="1481" spans="1:9" ht="15.75">
      <c r="H1481" s="617"/>
    </row>
    <row r="1482" spans="1:9" ht="15.75">
      <c r="H1482" s="617"/>
    </row>
    <row r="1483" spans="1:9" ht="15.75">
      <c r="H1483" s="617"/>
    </row>
    <row r="1484" spans="1:9">
      <c r="H1484" s="618" t="s">
        <v>332</v>
      </c>
    </row>
    <row r="1486" spans="1:9" ht="15.75">
      <c r="H1486" s="617"/>
    </row>
    <row r="1490" spans="1:9" ht="15.75">
      <c r="H1490" s="617"/>
    </row>
    <row r="1491" spans="1:9" ht="15.75">
      <c r="H1491" s="617"/>
    </row>
    <row r="1492" spans="1:9" ht="15.75">
      <c r="H1492" s="617"/>
    </row>
    <row r="1493" spans="1:9" ht="15.75">
      <c r="H1493" s="617"/>
    </row>
    <row r="1494" spans="1:9" ht="15.75">
      <c r="H1494" s="617"/>
    </row>
    <row r="1495" spans="1:9" ht="15.75">
      <c r="H1495" s="617"/>
    </row>
    <row r="1496" spans="1:9" ht="16.5">
      <c r="A1496" s="597">
        <v>65</v>
      </c>
      <c r="B1496" s="598" t="str">
        <f>IFERROR(VLOOKUP(A1496,NamaSK,2,FALSE),"  ")</f>
        <v>Dr. H. Hamam, M.Ag.</v>
      </c>
      <c r="C1496" s="594"/>
      <c r="D1496" s="594"/>
      <c r="F1496" s="599"/>
      <c r="G1496" s="596"/>
    </row>
    <row r="1497" spans="1:9">
      <c r="A1497" s="600"/>
      <c r="B1497" s="601" t="s">
        <v>324</v>
      </c>
      <c r="C1497" s="602" t="s">
        <v>325</v>
      </c>
      <c r="D1497" s="601" t="s">
        <v>326</v>
      </c>
      <c r="E1497" s="601" t="s">
        <v>327</v>
      </c>
      <c r="F1497" s="601" t="s">
        <v>328</v>
      </c>
      <c r="G1497" s="784" t="s">
        <v>329</v>
      </c>
      <c r="H1497" s="785"/>
      <c r="I1497" s="786"/>
    </row>
    <row r="1498" spans="1:9" ht="25.5">
      <c r="A1498" s="603">
        <f>'REKAP (2)'!I239</f>
        <v>57</v>
      </c>
      <c r="B1498" s="621" t="str">
        <f>IFERROR(VLOOKUP(A1498,JADWAL,4,FALSE),"  ")</f>
        <v>Keputusan hakim dan fatwa Hukum Keluarga</v>
      </c>
      <c r="C1498" s="389" t="str">
        <f>IFERROR(VLOOKUP(A1498,JADWAL,2,FALSE),"  ")</f>
        <v>HK-1A</v>
      </c>
      <c r="D1498" s="389" t="str">
        <f>IFERROR(VLOOKUP(A1498,JADWAL,9,FALSE),"  ")</f>
        <v>Jumat</v>
      </c>
      <c r="E1498" s="389" t="str">
        <f>IFERROR(VLOOKUP(A1498,JADWAL,10,FALSE),"  ")</f>
        <v>18.00-20.00</v>
      </c>
      <c r="F1498" s="632" t="str">
        <f>IFERROR(VLOOKUP(A1498,JADWAL,11,FALSE),"  ")</f>
        <v>RU28</v>
      </c>
      <c r="G1498" s="621" t="str">
        <f t="shared" ref="G1498:G1500" si="189">IFERROR(VLOOKUP(A1498,JADWAL,6,FALSE),"  ")</f>
        <v>Dr. H. Sutrisno RS, M.H.I.</v>
      </c>
      <c r="H1498" s="622" t="str">
        <f t="shared" ref="H1498:H1500" si="190">IFERROR(VLOOKUP(A1498,JADWAL,7,FALSE),"  ")</f>
        <v>Dr. H. Hamam, M.Ag.</v>
      </c>
      <c r="I1498" s="621">
        <f>IFERROR(VLOOKUP(A1498,JADWAL,8,FALSE),"  ")</f>
        <v>0</v>
      </c>
    </row>
    <row r="1499" spans="1:9">
      <c r="B1499" s="619" t="str">
        <f>IFERROR(VLOOKUP(A1499,JADWAL,4,FALSE),"  ")</f>
        <v xml:space="preserve">  </v>
      </c>
      <c r="C1499" s="393" t="str">
        <f>IFERROR(VLOOKUP(A1499,JADWAL,2,FALSE),"  ")</f>
        <v xml:space="preserve">  </v>
      </c>
      <c r="D1499" s="393" t="str">
        <f>IFERROR(VLOOKUP(A1499,JADWAL,9,FALSE),"  ")</f>
        <v xml:space="preserve">  </v>
      </c>
      <c r="E1499" s="393" t="str">
        <f>IFERROR(VLOOKUP(A1499,JADWAL,10,FALSE),"  ")</f>
        <v xml:space="preserve">  </v>
      </c>
      <c r="F1499" s="633" t="str">
        <f>IFERROR(VLOOKUP(A1499,JADWAL,11,FALSE),"  ")</f>
        <v xml:space="preserve">  </v>
      </c>
      <c r="G1499" s="619" t="str">
        <f t="shared" si="189"/>
        <v xml:space="preserve">  </v>
      </c>
      <c r="H1499" s="636" t="str">
        <f t="shared" si="190"/>
        <v xml:space="preserve">  </v>
      </c>
      <c r="I1499" s="619" t="str">
        <f>IFERROR(VLOOKUP(A1499,JADWAL,8,FALSE),"  ")</f>
        <v xml:space="preserve">  </v>
      </c>
    </row>
    <row r="1500" spans="1:9">
      <c r="A1500" s="603"/>
      <c r="B1500" s="612" t="str">
        <f>IFERROR(VLOOKUP(A1500,JADWAL,4,FALSE),"  ")</f>
        <v xml:space="preserve">  </v>
      </c>
      <c r="C1500" s="613" t="str">
        <f>IFERROR(VLOOKUP(A1500,JADWAL,2,FALSE),"  ")</f>
        <v xml:space="preserve">  </v>
      </c>
      <c r="D1500" s="613" t="str">
        <f>IFERROR(VLOOKUP(A1500,JADWAL,9,FALSE),"  ")</f>
        <v xml:space="preserve">  </v>
      </c>
      <c r="E1500" s="613" t="str">
        <f>IFERROR(VLOOKUP(A1500,JADWAL,10,FALSE),"  ")</f>
        <v xml:space="preserve">  </v>
      </c>
      <c r="F1500" s="614" t="str">
        <f>IFERROR(VLOOKUP(A1500,JADWAL,11,FALSE),"  ")</f>
        <v xml:space="preserve">  </v>
      </c>
      <c r="G1500" s="615" t="str">
        <f t="shared" si="189"/>
        <v xml:space="preserve">  </v>
      </c>
      <c r="H1500" s="616" t="str">
        <f t="shared" si="190"/>
        <v xml:space="preserve">  </v>
      </c>
      <c r="I1500" s="629"/>
    </row>
    <row r="1503" spans="1:9" ht="15.75">
      <c r="H1503" s="617" t="s">
        <v>330</v>
      </c>
    </row>
    <row r="1504" spans="1:9" ht="15.75">
      <c r="H1504" s="617" t="s">
        <v>331</v>
      </c>
    </row>
    <row r="1505" spans="1:8" ht="15.75">
      <c r="H1505" s="617"/>
    </row>
    <row r="1506" spans="1:8" ht="15.75">
      <c r="H1506" s="617"/>
    </row>
    <row r="1507" spans="1:8" ht="15.75">
      <c r="H1507" s="617"/>
    </row>
    <row r="1508" spans="1:8">
      <c r="H1508" s="618" t="s">
        <v>332</v>
      </c>
    </row>
    <row r="1510" spans="1:8" ht="15.75">
      <c r="H1510" s="617"/>
    </row>
    <row r="1514" spans="1:8" ht="15.75">
      <c r="H1514" s="617"/>
    </row>
    <row r="1515" spans="1:8" ht="15.75">
      <c r="H1515" s="617"/>
    </row>
    <row r="1516" spans="1:8" ht="15.75">
      <c r="H1516" s="617"/>
    </row>
    <row r="1517" spans="1:8" ht="15.75">
      <c r="H1517" s="617"/>
    </row>
    <row r="1518" spans="1:8" ht="15.75">
      <c r="H1518" s="617"/>
    </row>
    <row r="1519" spans="1:8" ht="15.75">
      <c r="H1519" s="617"/>
    </row>
    <row r="1520" spans="1:8" ht="16.5">
      <c r="A1520" s="597">
        <v>66</v>
      </c>
      <c r="B1520" s="598" t="str">
        <f>IFERROR(VLOOKUP(A1520,NamaSK,2,FALSE),"  ")</f>
        <v>Dr. Andi Suhardi, M.Pd.</v>
      </c>
      <c r="C1520" s="594"/>
      <c r="D1520" s="594"/>
      <c r="F1520" s="599"/>
      <c r="G1520" s="596"/>
    </row>
    <row r="1521" spans="1:9">
      <c r="A1521" s="600"/>
      <c r="B1521" s="601" t="s">
        <v>324</v>
      </c>
      <c r="C1521" s="602" t="s">
        <v>325</v>
      </c>
      <c r="D1521" s="601" t="s">
        <v>326</v>
      </c>
      <c r="E1521" s="601" t="s">
        <v>327</v>
      </c>
      <c r="F1521" s="601" t="s">
        <v>328</v>
      </c>
      <c r="G1521" s="784" t="s">
        <v>329</v>
      </c>
      <c r="H1521" s="785"/>
      <c r="I1521" s="786"/>
    </row>
    <row r="1522" spans="1:9" ht="25.5">
      <c r="A1522" s="603">
        <f>'REKAP (2)'!I240</f>
        <v>30</v>
      </c>
      <c r="B1522" s="604" t="str">
        <f>IFERROR(VLOOKUP(A1522,JADWAL,4,FALSE),"  ")</f>
        <v>Pengembangan Media Pembelajaran Berbasis IT</v>
      </c>
      <c r="C1522" s="388" t="str">
        <f>IFERROR(VLOOKUP(A1522,JADWAL,2,FALSE),"  ")</f>
        <v>PAI-1BM</v>
      </c>
      <c r="D1522" s="388" t="str">
        <f>IFERROR(VLOOKUP(A1522,JADWAL,9,FALSE),"  ")</f>
        <v>Kamis</v>
      </c>
      <c r="E1522" s="733" t="str">
        <f>IFERROR(VLOOKUP(A1522,JADWAL,10,FALSE),"  ")</f>
        <v>12.45-14.45</v>
      </c>
      <c r="F1522" s="605" t="str">
        <f>IFERROR(VLOOKUP(A1522,JADWAL,11,FALSE),"  ")</f>
        <v xml:space="preserve">  </v>
      </c>
      <c r="G1522" s="621" t="str">
        <f t="shared" ref="G1522" si="191">IFERROR(VLOOKUP(A1522,JADWAL,6,FALSE),"  ")</f>
        <v>Dr. H. Mundir, M.Pd.</v>
      </c>
      <c r="H1522" s="622" t="str">
        <f t="shared" ref="H1522:H1524" si="192">IFERROR(VLOOKUP(A1522,JADWAL,7,FALSE),"  ")</f>
        <v>Dr. Andi Suhardi, M.Pd.</v>
      </c>
      <c r="I1522" s="604">
        <f>IFERROR(VLOOKUP(A1522,JADWAL,8,FALSE),"  ")</f>
        <v>0</v>
      </c>
    </row>
    <row r="1523" spans="1:9" ht="25.5">
      <c r="A1523" s="603">
        <f>'REKAP (2)'!I241</f>
        <v>34</v>
      </c>
      <c r="B1523" s="608" t="str">
        <f>IFERROR(VLOOKUP(A1523,JADWAL,4,FALSE),"  ")</f>
        <v>Pengembangan Media Pembelajaran Berbasis IT</v>
      </c>
      <c r="C1523" s="392" t="str">
        <f>IFERROR(VLOOKUP(A1523,JADWAL,2,FALSE),"  ")</f>
        <v>PAI-1A</v>
      </c>
      <c r="D1523" s="392" t="str">
        <f>IFERROR(VLOOKUP(A1523,JADWAL,9,FALSE),"  ")</f>
        <v>Rabu</v>
      </c>
      <c r="E1523" s="732" t="str">
        <f>IFERROR(VLOOKUP(A1523,JADWAL,10,FALSE),"  ")</f>
        <v>15.15-17.15</v>
      </c>
      <c r="F1523" s="609" t="str">
        <f>IFERROR(VLOOKUP(A1523,JADWAL,11,FALSE),"  ")</f>
        <v>R16</v>
      </c>
      <c r="G1523" s="619" t="str">
        <f t="shared" ref="G1523:G1524" si="193">IFERROR(VLOOKUP(A1523,JADWAL,6,FALSE),"  ")</f>
        <v>Dr. H. Mundir, M.Pd.</v>
      </c>
      <c r="H1523" s="620" t="str">
        <f t="shared" si="192"/>
        <v>Dr. Andi Suhardi, M.Pd.</v>
      </c>
      <c r="I1523" s="608">
        <f>IFERROR(VLOOKUP(A1523,JADWAL,8,FALSE),"  ")</f>
        <v>0</v>
      </c>
    </row>
    <row r="1524" spans="1:9">
      <c r="A1524" s="603"/>
      <c r="B1524" s="612" t="str">
        <f>IFERROR(VLOOKUP(A1524,JADWAL,4,FALSE),"  ")</f>
        <v xml:space="preserve">  </v>
      </c>
      <c r="C1524" s="613" t="str">
        <f>IFERROR(VLOOKUP(A1524,JADWAL,2,FALSE),"  ")</f>
        <v xml:space="preserve">  </v>
      </c>
      <c r="D1524" s="613" t="str">
        <f>IFERROR(VLOOKUP(A1524,JADWAL,9,FALSE),"  ")</f>
        <v xml:space="preserve">  </v>
      </c>
      <c r="E1524" s="613" t="str">
        <f>IFERROR(VLOOKUP(A1524,JADWAL,10,FALSE),"  ")</f>
        <v xml:space="preserve">  </v>
      </c>
      <c r="F1524" s="614" t="str">
        <f>IFERROR(VLOOKUP(A1524,JADWAL,11,FALSE),"  ")</f>
        <v xml:space="preserve">  </v>
      </c>
      <c r="G1524" s="615" t="str">
        <f t="shared" si="193"/>
        <v xml:space="preserve">  </v>
      </c>
      <c r="H1524" s="616" t="str">
        <f t="shared" si="192"/>
        <v xml:space="preserve">  </v>
      </c>
      <c r="I1524" s="612"/>
    </row>
    <row r="1527" spans="1:9" ht="15.75">
      <c r="H1527" s="617" t="s">
        <v>330</v>
      </c>
    </row>
    <row r="1528" spans="1:9" ht="15.75">
      <c r="H1528" s="617" t="s">
        <v>331</v>
      </c>
    </row>
    <row r="1529" spans="1:9" ht="15.75">
      <c r="H1529" s="617"/>
    </row>
    <row r="1530" spans="1:9" ht="15.75">
      <c r="H1530" s="617"/>
    </row>
    <row r="1531" spans="1:9" ht="15.75">
      <c r="H1531" s="617"/>
    </row>
    <row r="1532" spans="1:9">
      <c r="H1532" s="618" t="s">
        <v>332</v>
      </c>
    </row>
    <row r="1535" spans="1:9" ht="15.75">
      <c r="H1535" s="617"/>
    </row>
    <row r="1544" spans="1:9" ht="16.5">
      <c r="A1544" s="597">
        <v>67</v>
      </c>
      <c r="B1544" s="598" t="str">
        <f>IFERROR(VLOOKUP(A1544,NamaSK,2,FALSE),"  ")</f>
        <v>Dr. Ach Faridul Ilmi, M.Ag.</v>
      </c>
      <c r="C1544" s="594"/>
      <c r="D1544" s="594"/>
      <c r="F1544" s="599"/>
      <c r="G1544" s="596"/>
    </row>
    <row r="1545" spans="1:9">
      <c r="A1545" s="600"/>
      <c r="B1545" s="601" t="s">
        <v>324</v>
      </c>
      <c r="C1545" s="602" t="s">
        <v>325</v>
      </c>
      <c r="D1545" s="601" t="s">
        <v>326</v>
      </c>
      <c r="E1545" s="601" t="s">
        <v>327</v>
      </c>
      <c r="F1545" s="601" t="s">
        <v>328</v>
      </c>
      <c r="G1545" s="784" t="s">
        <v>329</v>
      </c>
      <c r="H1545" s="785"/>
      <c r="I1545" s="786"/>
    </row>
    <row r="1546" spans="1:9" ht="25.5">
      <c r="A1546" s="603">
        <f>'REKAP (2)'!I242</f>
        <v>94</v>
      </c>
      <c r="B1546" s="621" t="str">
        <f>IFERROR(VLOOKUP(A1546,JADWAL,4,FALSE),"  ")</f>
        <v>Manajemen Strategi Dakwah</v>
      </c>
      <c r="C1546" s="389" t="str">
        <f>IFERROR(VLOOKUP(A1546,JADWAL,2,FALSE),"  ")</f>
        <v>KPI-1</v>
      </c>
      <c r="D1546" s="389" t="str">
        <f>IFERROR(VLOOKUP(A1546,JADWAL,9,FALSE),"  ")</f>
        <v>Jumat</v>
      </c>
      <c r="E1546" s="735" t="str">
        <f>IFERROR(VLOOKUP(A1546,JADWAL,10,FALSE),"  ")</f>
        <v>15.30-17.30</v>
      </c>
      <c r="F1546" s="632" t="str">
        <f>IFERROR(VLOOKUP(A1546,JADWAL,11,FALSE),"  ")</f>
        <v>R11</v>
      </c>
      <c r="G1546" s="621" t="str">
        <f t="shared" ref="G1546:G1547" si="194">IFERROR(VLOOKUP(A1546,JADWAL,6,FALSE),"  ")</f>
        <v>Dr. Imam Bonjol Juhari, S.Ag., M.Si.</v>
      </c>
      <c r="H1546" s="622" t="str">
        <f t="shared" ref="H1546:H1547" si="195">IFERROR(VLOOKUP(A1546,JADWAL,7,FALSE),"  ")</f>
        <v>Dr. Ach Faridul Ilmi, M.Ag.</v>
      </c>
      <c r="I1546" s="631">
        <f>IFERROR(VLOOKUP(A1546,JADWAL,8,FALSE),"  ")</f>
        <v>0</v>
      </c>
    </row>
    <row r="1547" spans="1:9">
      <c r="A1547" s="603"/>
      <c r="B1547" s="615" t="str">
        <f>IFERROR(VLOOKUP(A1547,JADWAL,4,FALSE),"  ")</f>
        <v xml:space="preserve">  </v>
      </c>
      <c r="C1547" s="634" t="str">
        <f>IFERROR(VLOOKUP(A1547,JADWAL,2,FALSE),"  ")</f>
        <v xml:space="preserve">  </v>
      </c>
      <c r="D1547" s="634" t="str">
        <f>IFERROR(VLOOKUP(A1547,JADWAL,9,FALSE),"  ")</f>
        <v xml:space="preserve">  </v>
      </c>
      <c r="E1547" s="634" t="str">
        <f>IFERROR(VLOOKUP(A1547,JADWAL,10,FALSE),"  ")</f>
        <v xml:space="preserve">  </v>
      </c>
      <c r="F1547" s="635" t="str">
        <f>IFERROR(VLOOKUP(A1547,JADWAL,11,FALSE),"  ")</f>
        <v xml:space="preserve">  </v>
      </c>
      <c r="G1547" s="615" t="str">
        <f t="shared" si="194"/>
        <v xml:space="preserve">  </v>
      </c>
      <c r="H1547" s="637" t="str">
        <f t="shared" si="195"/>
        <v xml:space="preserve">  </v>
      </c>
      <c r="I1547" s="615"/>
    </row>
    <row r="1550" spans="1:9" ht="15.75">
      <c r="H1550" s="617" t="s">
        <v>330</v>
      </c>
    </row>
    <row r="1551" spans="1:9" ht="15.75">
      <c r="H1551" s="617" t="s">
        <v>331</v>
      </c>
    </row>
    <row r="1552" spans="1:9" ht="15.75">
      <c r="H1552" s="617"/>
    </row>
    <row r="1553" spans="1:8" ht="15.75">
      <c r="H1553" s="617"/>
    </row>
    <row r="1554" spans="1:8" ht="15.75">
      <c r="H1554" s="617"/>
    </row>
    <row r="1555" spans="1:8">
      <c r="H1555" s="618" t="s">
        <v>332</v>
      </c>
    </row>
    <row r="1557" spans="1:8" ht="15.75">
      <c r="H1557" s="617"/>
    </row>
    <row r="1561" spans="1:8" ht="15.75">
      <c r="H1561" s="617"/>
    </row>
    <row r="1562" spans="1:8" ht="16.5">
      <c r="A1562" s="641"/>
      <c r="B1562" s="598"/>
      <c r="C1562" s="594"/>
      <c r="D1562" s="594"/>
      <c r="F1562" s="599"/>
      <c r="G1562" s="596"/>
    </row>
    <row r="1563" spans="1:8" ht="16.5">
      <c r="A1563" s="641"/>
      <c r="B1563" s="598"/>
      <c r="C1563" s="594"/>
      <c r="D1563" s="594"/>
      <c r="F1563" s="599"/>
      <c r="G1563" s="596"/>
    </row>
    <row r="1564" spans="1:8" ht="16.5">
      <c r="A1564" s="641"/>
      <c r="B1564" s="598"/>
      <c r="C1564" s="594"/>
      <c r="D1564" s="594"/>
      <c r="F1564" s="599"/>
      <c r="G1564" s="596"/>
    </row>
    <row r="1565" spans="1:8" ht="16.5">
      <c r="A1565" s="641"/>
      <c r="B1565" s="598"/>
      <c r="C1565" s="594"/>
      <c r="D1565" s="594"/>
      <c r="F1565" s="599"/>
      <c r="G1565" s="596"/>
    </row>
    <row r="1566" spans="1:8" ht="16.5">
      <c r="A1566" s="641"/>
      <c r="B1566" s="598"/>
      <c r="C1566" s="594"/>
      <c r="D1566" s="594"/>
      <c r="F1566" s="599"/>
      <c r="G1566" s="596"/>
    </row>
    <row r="1567" spans="1:8" ht="16.5">
      <c r="A1567" s="641"/>
      <c r="B1567" s="598"/>
      <c r="C1567" s="594"/>
      <c r="D1567" s="594"/>
      <c r="F1567" s="599"/>
      <c r="G1567" s="596"/>
    </row>
    <row r="1568" spans="1:8" ht="16.5">
      <c r="A1568" s="597">
        <v>68</v>
      </c>
      <c r="B1568" s="598" t="str">
        <f>IFERROR(VLOOKUP(A1568,NamaSK,2,FALSE),"  ")</f>
        <v>Prof. Dr. Phil H. Kamaruddin Amin, M.A.</v>
      </c>
      <c r="C1568" s="594"/>
      <c r="D1568" s="594"/>
      <c r="F1568" s="599"/>
      <c r="G1568" s="596"/>
    </row>
    <row r="1569" spans="1:9">
      <c r="A1569" s="600"/>
      <c r="B1569" s="601" t="s">
        <v>324</v>
      </c>
      <c r="C1569" s="602" t="s">
        <v>325</v>
      </c>
      <c r="D1569" s="601" t="s">
        <v>326</v>
      </c>
      <c r="E1569" s="601" t="s">
        <v>327</v>
      </c>
      <c r="F1569" s="601" t="s">
        <v>328</v>
      </c>
      <c r="G1569" s="784" t="s">
        <v>329</v>
      </c>
      <c r="H1569" s="785"/>
      <c r="I1569" s="786"/>
    </row>
    <row r="1570" spans="1:9" ht="25.5">
      <c r="A1570" s="603">
        <f>'REKAP (2)'!I256</f>
        <v>129</v>
      </c>
      <c r="B1570" s="604" t="str">
        <f>IFERROR(VLOOKUP(A1570,JADWAL,4,FALSE),"  ")</f>
        <v>Kepemimpinan Spiritual dalam Pendidikan Islam</v>
      </c>
      <c r="C1570" s="388" t="str">
        <f>IFERROR(VLOOKUP(A1570,JADWAL,2,FALSE),"  ")</f>
        <v>MPI3-3A</v>
      </c>
      <c r="D1570" s="388" t="str">
        <f>IFERROR(VLOOKUP(A1570,JADWAL,9,FALSE),"  ")</f>
        <v>Rabu</v>
      </c>
      <c r="E1570" s="733" t="str">
        <f>IFERROR(VLOOKUP(A1570,JADWAL,10,FALSE),"  ")</f>
        <v>12.45-14.45</v>
      </c>
      <c r="F1570" s="605" t="str">
        <f>IFERROR(VLOOKUP(A1570,JADWAL,11,FALSE),"  ")</f>
        <v>RU21</v>
      </c>
      <c r="G1570" s="606" t="str">
        <f t="shared" ref="G1570:G1572" si="196">IFERROR(VLOOKUP(A1570,JADWAL,6,FALSE),"  ")</f>
        <v>Prof. Dr. Phil H. Kamaruddin Amin, M.A.</v>
      </c>
      <c r="H1570" s="607" t="str">
        <f t="shared" ref="H1570:H1572" si="197">IFERROR(VLOOKUP(A1570,JADWAL,7,FALSE),"  ")</f>
        <v>Prof. Dr. H. Moh. Khusnuridlo, M.Pd.</v>
      </c>
      <c r="I1570" s="604" t="str">
        <f>IFERROR(VLOOKUP(A1570,JADWAL,8,FALSE),"  ")</f>
        <v>Dr. H. Aminullah, M.Ag.</v>
      </c>
    </row>
    <row r="1571" spans="1:9" ht="25.5">
      <c r="A1571" s="603">
        <f>'REKAP (2)'!I257</f>
        <v>134</v>
      </c>
      <c r="B1571" s="608" t="str">
        <f>IFERROR(VLOOKUP(A1571,JADWAL,4,FALSE),"  ")</f>
        <v>Filsafat Pendidikan Agama Islam</v>
      </c>
      <c r="C1571" s="392" t="str">
        <f>IFERROR(VLOOKUP(A1571,JADWAL,2,FALSE),"  ")</f>
        <v>PAI3-3</v>
      </c>
      <c r="D1571" s="392" t="str">
        <f>IFERROR(VLOOKUP(A1571,JADWAL,9,FALSE),"  ")</f>
        <v>Jumat</v>
      </c>
      <c r="E1571" s="732" t="str">
        <f>IFERROR(VLOOKUP(A1571,JADWAL,10,FALSE),"  ")</f>
        <v>18.00-20.00</v>
      </c>
      <c r="F1571" s="609" t="str">
        <f>IFERROR(VLOOKUP(A1571,JADWAL,11,FALSE),"  ")</f>
        <v>RU22</v>
      </c>
      <c r="G1571" s="623" t="str">
        <f t="shared" si="196"/>
        <v>Prof. Dr. Phil H. Kamaruddin Amin, M.A.</v>
      </c>
      <c r="H1571" s="611" t="str">
        <f t="shared" si="197"/>
        <v>Dr. Dyah Nawangsari, M.Ag.</v>
      </c>
      <c r="I1571" s="608" t="str">
        <f>IFERROR(VLOOKUP(A1571,JADWAL,8,FALSE),"  ")</f>
        <v>Dr. H. Ubaidillah, M.Ag.</v>
      </c>
    </row>
    <row r="1572" spans="1:9">
      <c r="A1572" s="603"/>
      <c r="B1572" s="612" t="str">
        <f>IFERROR(VLOOKUP(A1572,JADWAL,4,FALSE),"  ")</f>
        <v xml:space="preserve">  </v>
      </c>
      <c r="C1572" s="613" t="str">
        <f>IFERROR(VLOOKUP(A1572,JADWAL,2,FALSE),"  ")</f>
        <v xml:space="preserve">  </v>
      </c>
      <c r="D1572" s="613" t="str">
        <f>IFERROR(VLOOKUP(A1572,JADWAL,9,FALSE),"  ")</f>
        <v xml:space="preserve">  </v>
      </c>
      <c r="E1572" s="613" t="str">
        <f>IFERROR(VLOOKUP(A1572,JADWAL,10,FALSE),"  ")</f>
        <v xml:space="preserve">  </v>
      </c>
      <c r="F1572" s="614" t="str">
        <f>IFERROR(VLOOKUP(A1572,JADWAL,11,FALSE),"  ")</f>
        <v xml:space="preserve">  </v>
      </c>
      <c r="G1572" s="615" t="str">
        <f t="shared" si="196"/>
        <v xml:space="preserve">  </v>
      </c>
      <c r="H1572" s="616" t="str">
        <f t="shared" si="197"/>
        <v xml:space="preserve">  </v>
      </c>
      <c r="I1572" s="629"/>
    </row>
    <row r="1575" spans="1:9" ht="15.75">
      <c r="H1575" s="617" t="s">
        <v>330</v>
      </c>
    </row>
    <row r="1576" spans="1:9" ht="15.75">
      <c r="H1576" s="617" t="s">
        <v>331</v>
      </c>
    </row>
    <row r="1577" spans="1:9" ht="15.75">
      <c r="H1577" s="617"/>
    </row>
    <row r="1578" spans="1:9" ht="15.75">
      <c r="H1578" s="617"/>
    </row>
    <row r="1579" spans="1:9" ht="15.75">
      <c r="H1579" s="617"/>
    </row>
    <row r="1580" spans="1:9">
      <c r="H1580" s="618" t="s">
        <v>332</v>
      </c>
    </row>
    <row r="1583" spans="1:9" ht="15.75">
      <c r="H1583" s="617"/>
    </row>
    <row r="1584" spans="1:9" ht="15.75">
      <c r="H1584" s="617"/>
    </row>
    <row r="1592" spans="1:9" ht="16.5">
      <c r="A1592" s="597">
        <v>69</v>
      </c>
      <c r="B1592" s="598" t="str">
        <f>IFERROR(VLOOKUP(A1592,NamaSK,2,FALSE),"  ")</f>
        <v>Prof. Dr. M. Arskal Salim GP, M.Ag.</v>
      </c>
      <c r="C1592" s="594"/>
      <c r="D1592" s="594"/>
      <c r="F1592" s="599"/>
      <c r="G1592" s="596"/>
    </row>
    <row r="1593" spans="1:9">
      <c r="A1593" s="600"/>
      <c r="B1593" s="601" t="s">
        <v>324</v>
      </c>
      <c r="C1593" s="602" t="s">
        <v>325</v>
      </c>
      <c r="D1593" s="601" t="s">
        <v>326</v>
      </c>
      <c r="E1593" s="601" t="s">
        <v>327</v>
      </c>
      <c r="F1593" s="601" t="s">
        <v>328</v>
      </c>
      <c r="G1593" s="784" t="s">
        <v>329</v>
      </c>
      <c r="H1593" s="785"/>
      <c r="I1593" s="786"/>
    </row>
    <row r="1594" spans="1:9" ht="34.5" customHeight="1">
      <c r="A1594" s="603">
        <f>'REKAP (2)'!I258</f>
        <v>130</v>
      </c>
      <c r="B1594" s="604" t="str">
        <f>IFERROR(VLOOKUP(A1594,JADWAL,4,FALSE),"  ")</f>
        <v>Budaya Organisasi Pendidikan Islam</v>
      </c>
      <c r="C1594" s="388" t="str">
        <f>IFERROR(VLOOKUP(A1594,JADWAL,2,FALSE),"  ")</f>
        <v>MPI3-3A</v>
      </c>
      <c r="D1594" s="388" t="str">
        <f>IFERROR(VLOOKUP(A1594,JADWAL,9,FALSE),"  ")</f>
        <v>Rabu</v>
      </c>
      <c r="E1594" s="733" t="str">
        <f>IFERROR(VLOOKUP(A1594,JADWAL,10,FALSE),"  ")</f>
        <v>15.15-17.15</v>
      </c>
      <c r="F1594" s="605" t="str">
        <f>IFERROR(VLOOKUP(A1594,JADWAL,11,FALSE),"  ")</f>
        <v>RU21</v>
      </c>
      <c r="G1594" s="606" t="str">
        <f t="shared" ref="G1594:G1595" si="198">IFERROR(VLOOKUP(A1594,JADWAL,6,FALSE),"  ")</f>
        <v>Prof. Dr. M. Arskal Salim GP, M.Ag.</v>
      </c>
      <c r="H1594" s="607" t="str">
        <f t="shared" ref="H1594:H1595" si="199">IFERROR(VLOOKUP(A1594,JADWAL,7,FALSE),"  ")</f>
        <v>Prof. Dr. Hj. Titiek Rohanah Hidayati, M.Pd.</v>
      </c>
      <c r="I1594" s="604" t="str">
        <f>IFERROR(VLOOKUP(A1594,JADWAL,8,FALSE),"  ")</f>
        <v>Dr. H. Suhadi Winoto, M.Pd.</v>
      </c>
    </row>
    <row r="1595" spans="1:9">
      <c r="A1595" s="603"/>
      <c r="B1595" s="612" t="str">
        <f>IFERROR(VLOOKUP(A1595,JADWAL,4,FALSE),"  ")</f>
        <v xml:space="preserve">  </v>
      </c>
      <c r="C1595" s="613" t="str">
        <f>IFERROR(VLOOKUP(A1595,JADWAL,2,FALSE),"  ")</f>
        <v xml:space="preserve">  </v>
      </c>
      <c r="D1595" s="613" t="str">
        <f>IFERROR(VLOOKUP(A1595,JADWAL,9,FALSE),"  ")</f>
        <v xml:space="preserve">  </v>
      </c>
      <c r="E1595" s="613" t="str">
        <f>IFERROR(VLOOKUP(A1595,JADWAL,10,FALSE),"  ")</f>
        <v xml:space="preserve">  </v>
      </c>
      <c r="F1595" s="614" t="str">
        <f>IFERROR(VLOOKUP(A1595,JADWAL,11,FALSE),"  ")</f>
        <v xml:space="preserve">  </v>
      </c>
      <c r="G1595" s="615" t="str">
        <f t="shared" si="198"/>
        <v xml:space="preserve">  </v>
      </c>
      <c r="H1595" s="616" t="str">
        <f t="shared" si="199"/>
        <v xml:space="preserve">  </v>
      </c>
      <c r="I1595" s="629"/>
    </row>
    <row r="1598" spans="1:9" ht="15.75">
      <c r="H1598" s="617" t="s">
        <v>330</v>
      </c>
    </row>
    <row r="1599" spans="1:9" ht="15.75">
      <c r="H1599" s="617" t="s">
        <v>331</v>
      </c>
    </row>
    <row r="1600" spans="1:9" ht="15.75">
      <c r="H1600" s="617"/>
    </row>
    <row r="1601" spans="1:8" ht="15.75">
      <c r="H1601" s="617"/>
    </row>
    <row r="1602" spans="1:8" ht="15.75">
      <c r="H1602" s="617"/>
    </row>
    <row r="1603" spans="1:8">
      <c r="H1603" s="618" t="s">
        <v>332</v>
      </c>
    </row>
    <row r="1616" spans="1:8" ht="16.5">
      <c r="A1616" s="597">
        <v>70</v>
      </c>
      <c r="B1616" s="598" t="str">
        <f>IFERROR(VLOOKUP(A1616,NamaSK,2,FALSE),"  ")</f>
        <v>Prof. Dr. Phil. HM. Nur Kholis Setiawan, M.A.</v>
      </c>
      <c r="C1616" s="594"/>
      <c r="D1616" s="594"/>
      <c r="F1616" s="599"/>
      <c r="G1616" s="596"/>
    </row>
    <row r="1617" spans="1:9">
      <c r="A1617" s="600"/>
      <c r="B1617" s="601" t="s">
        <v>324</v>
      </c>
      <c r="C1617" s="602" t="s">
        <v>325</v>
      </c>
      <c r="D1617" s="601" t="s">
        <v>326</v>
      </c>
      <c r="E1617" s="601" t="s">
        <v>327</v>
      </c>
      <c r="F1617" s="601" t="s">
        <v>328</v>
      </c>
      <c r="G1617" s="784" t="s">
        <v>329</v>
      </c>
      <c r="H1617" s="785"/>
      <c r="I1617" s="786"/>
    </row>
    <row r="1618" spans="1:9" ht="35.25" customHeight="1">
      <c r="A1618" s="603">
        <f>'REKAP (2)'!I259</f>
        <v>124</v>
      </c>
      <c r="B1618" s="604" t="str">
        <f>IFERROR(VLOOKUP(A1618,JADWAL,4,FALSE),"  ")</f>
        <v>Manajemen Pendidikan dalam Perspektif Al-Quran dan Hadist</v>
      </c>
      <c r="C1618" s="388" t="str">
        <f>IFERROR(VLOOKUP(A1618,JADWAL,2,FALSE),"  ")</f>
        <v>MPI3-1A</v>
      </c>
      <c r="D1618" s="388" t="str">
        <f>IFERROR(VLOOKUP(A1618,JADWAL,9,FALSE),"  ")</f>
        <v>Jumat</v>
      </c>
      <c r="E1618" s="733" t="str">
        <f>IFERROR(VLOOKUP(A1618,JADWAL,10,FALSE),"  ")</f>
        <v>13.15-15.15</v>
      </c>
      <c r="F1618" s="605" t="str">
        <f>IFERROR(VLOOKUP(A1618,JADWAL,11,FALSE),"  ")</f>
        <v>RU22</v>
      </c>
      <c r="G1618" s="606" t="str">
        <f t="shared" ref="G1618:G1619" si="200">IFERROR(VLOOKUP(A1618,JADWAL,6,FALSE),"  ")</f>
        <v>Prof. Dr. Phil. HM. Nur Kholis Setiawan, M.A.</v>
      </c>
      <c r="H1618" s="607" t="str">
        <f t="shared" ref="H1618:H1619" si="201">IFERROR(VLOOKUP(A1618,JADWAL,7,FALSE),"  ")</f>
        <v>Prof. Dr. H Abd. Halim Soebahar, MA.</v>
      </c>
      <c r="I1618" s="604" t="str">
        <f>IFERROR(VLOOKUP(A1618,JADWAL,8,FALSE),"  ")</f>
        <v>Dr. Hepni, S.Ag., M.M.</v>
      </c>
    </row>
    <row r="1619" spans="1:9">
      <c r="A1619" s="603"/>
      <c r="B1619" s="612" t="str">
        <f>IFERROR(VLOOKUP(A1619,JADWAL,4,FALSE),"  ")</f>
        <v xml:space="preserve">  </v>
      </c>
      <c r="C1619" s="613" t="str">
        <f>IFERROR(VLOOKUP(A1619,JADWAL,2,FALSE),"  ")</f>
        <v xml:space="preserve">  </v>
      </c>
      <c r="D1619" s="613" t="str">
        <f>IFERROR(VLOOKUP(A1619,JADWAL,9,FALSE),"  ")</f>
        <v xml:space="preserve">  </v>
      </c>
      <c r="E1619" s="613" t="str">
        <f>IFERROR(VLOOKUP(A1619,JADWAL,10,FALSE),"  ")</f>
        <v xml:space="preserve">  </v>
      </c>
      <c r="F1619" s="614" t="str">
        <f>IFERROR(VLOOKUP(A1619,JADWAL,11,FALSE),"  ")</f>
        <v xml:space="preserve">  </v>
      </c>
      <c r="G1619" s="615" t="str">
        <f t="shared" si="200"/>
        <v xml:space="preserve">  </v>
      </c>
      <c r="H1619" s="616" t="str">
        <f t="shared" si="201"/>
        <v xml:space="preserve">  </v>
      </c>
      <c r="I1619" s="629"/>
    </row>
    <row r="1622" spans="1:9" ht="15.75">
      <c r="H1622" s="617" t="s">
        <v>330</v>
      </c>
    </row>
    <row r="1623" spans="1:9" ht="15.75">
      <c r="H1623" s="617" t="s">
        <v>331</v>
      </c>
    </row>
    <row r="1624" spans="1:9" ht="15.75">
      <c r="H1624" s="617"/>
    </row>
    <row r="1625" spans="1:9" ht="15.75">
      <c r="H1625" s="617"/>
    </row>
    <row r="1626" spans="1:9" ht="15.75">
      <c r="H1626" s="617"/>
    </row>
    <row r="1627" spans="1:9">
      <c r="H1627" s="618" t="s">
        <v>332</v>
      </c>
    </row>
    <row r="1640" spans="1:9" ht="16.5">
      <c r="A1640" s="597">
        <v>71</v>
      </c>
      <c r="B1640" s="598" t="str">
        <f>IFERROR(VLOOKUP(A1640,NamaSK,2,FALSE),"  ")</f>
        <v>Dr. H. Imam Syafe’i, M.Pd.</v>
      </c>
      <c r="C1640" s="594"/>
      <c r="D1640" s="594"/>
      <c r="F1640" s="599"/>
      <c r="G1640" s="596"/>
    </row>
    <row r="1641" spans="1:9">
      <c r="A1641" s="600"/>
      <c r="B1641" s="601" t="s">
        <v>333</v>
      </c>
      <c r="C1641" s="602" t="s">
        <v>325</v>
      </c>
      <c r="D1641" s="601" t="s">
        <v>326</v>
      </c>
      <c r="E1641" s="601" t="s">
        <v>327</v>
      </c>
      <c r="F1641" s="601" t="s">
        <v>328</v>
      </c>
      <c r="G1641" s="784" t="s">
        <v>329</v>
      </c>
      <c r="H1641" s="785"/>
      <c r="I1641" s="786"/>
    </row>
    <row r="1642" spans="1:9" ht="25.5">
      <c r="A1642" s="603">
        <f>'REKAP (2)'!I260</f>
        <v>126</v>
      </c>
      <c r="B1642" s="604" t="str">
        <f>IFERROR(VLOOKUP(A1642,JADWAL,4,FALSE),"  ")</f>
        <v>Manajemen Institusi Pendidikan Islam Berbasis IT</v>
      </c>
      <c r="C1642" s="388" t="str">
        <f>IFERROR(VLOOKUP(A1642,JADWAL,2,FALSE),"  ")</f>
        <v>MPI3-1A</v>
      </c>
      <c r="D1642" s="388" t="str">
        <f>IFERROR(VLOOKUP(A1642,JADWAL,9,FALSE),"  ")</f>
        <v>Jumat</v>
      </c>
      <c r="E1642" s="733" t="str">
        <f>IFERROR(VLOOKUP(A1642,JADWAL,10,FALSE),"  ")</f>
        <v>18.00-20.00</v>
      </c>
      <c r="F1642" s="605" t="str">
        <f>IFERROR(VLOOKUP(A1642,JADWAL,11,FALSE),"  ")</f>
        <v>RU22</v>
      </c>
      <c r="G1642" s="621" t="str">
        <f t="shared" ref="G1642:G1643" si="202">IFERROR(VLOOKUP(A1642,JADWAL,6,FALSE),"  ")</f>
        <v>Prof. Dr. H. Moh. Khusnuridlo, M.Pd.</v>
      </c>
      <c r="H1642" s="622" t="str">
        <f t="shared" ref="H1642:H1643" si="203">IFERROR(VLOOKUP(A1642,JADWAL,7,FALSE),"  ")</f>
        <v>Dr. H. Imam Syafe’i, M.Pd.</v>
      </c>
      <c r="I1642" s="627" t="str">
        <f>IFERROR(VLOOKUP(A1642,JADWAL,8,FALSE),"  ")</f>
        <v>Dr. H. Sofyan Tsauri, M.M.</v>
      </c>
    </row>
    <row r="1643" spans="1:9">
      <c r="A1643" s="603"/>
      <c r="B1643" s="612" t="str">
        <f>IFERROR(VLOOKUP(A1643,JADWAL,4,FALSE),"  ")</f>
        <v xml:space="preserve">  </v>
      </c>
      <c r="C1643" s="613" t="str">
        <f>IFERROR(VLOOKUP(A1643,JADWAL,2,FALSE),"  ")</f>
        <v xml:space="preserve">  </v>
      </c>
      <c r="D1643" s="613" t="str">
        <f>IFERROR(VLOOKUP(A1643,JADWAL,9,FALSE),"  ")</f>
        <v xml:space="preserve">  </v>
      </c>
      <c r="E1643" s="613" t="str">
        <f>IFERROR(VLOOKUP(A1643,JADWAL,10,FALSE),"  ")</f>
        <v xml:space="preserve">  </v>
      </c>
      <c r="F1643" s="614" t="str">
        <f>IFERROR(VLOOKUP(A1643,JADWAL,11,FALSE),"  ")</f>
        <v xml:space="preserve">  </v>
      </c>
      <c r="G1643" s="615" t="str">
        <f t="shared" si="202"/>
        <v xml:space="preserve">  </v>
      </c>
      <c r="H1643" s="616" t="str">
        <f t="shared" si="203"/>
        <v xml:space="preserve">  </v>
      </c>
      <c r="I1643" s="629"/>
    </row>
    <row r="1647" spans="1:9" ht="15.75">
      <c r="H1647" s="617" t="s">
        <v>330</v>
      </c>
    </row>
    <row r="1648" spans="1:9" ht="15.75">
      <c r="H1648" s="617" t="s">
        <v>331</v>
      </c>
    </row>
    <row r="1649" spans="8:8" ht="15.75">
      <c r="H1649" s="617"/>
    </row>
    <row r="1650" spans="8:8" ht="15.75">
      <c r="H1650" s="617"/>
    </row>
    <row r="1651" spans="8:8" ht="15.75">
      <c r="H1651" s="617"/>
    </row>
    <row r="1652" spans="8:8">
      <c r="H1652" s="618" t="s">
        <v>332</v>
      </c>
    </row>
    <row r="1665" spans="1:9" ht="16.5">
      <c r="A1665" s="597">
        <v>72</v>
      </c>
      <c r="B1665" s="598" t="str">
        <f>IFERROR(VLOOKUP(A1665,NamaSK,2,FALSE),"  ")</f>
        <v>Prof. Dr. H. Ishom Yusqi, M.Ag.</v>
      </c>
      <c r="C1665" s="594"/>
      <c r="D1665" s="594"/>
      <c r="F1665" s="599"/>
      <c r="G1665" s="596"/>
    </row>
    <row r="1666" spans="1:9">
      <c r="A1666" s="600"/>
      <c r="B1666" s="601" t="s">
        <v>324</v>
      </c>
      <c r="C1666" s="602" t="s">
        <v>325</v>
      </c>
      <c r="D1666" s="601" t="s">
        <v>326</v>
      </c>
      <c r="E1666" s="601" t="s">
        <v>327</v>
      </c>
      <c r="F1666" s="601" t="s">
        <v>328</v>
      </c>
      <c r="G1666" s="784" t="s">
        <v>329</v>
      </c>
      <c r="H1666" s="785"/>
      <c r="I1666" s="786"/>
    </row>
    <row r="1667" spans="1:9" ht="25.5">
      <c r="A1667" s="603">
        <f>'REKAP (2)'!I261</f>
        <v>132</v>
      </c>
      <c r="B1667" s="604" t="str">
        <f>IFERROR(VLOOKUP(A1667,JADWAL,4,FALSE),"  ")</f>
        <v>Pendididikan Agama dalam perpekstif Al Quran dan Hadits</v>
      </c>
      <c r="C1667" s="388" t="str">
        <f>IFERROR(VLOOKUP(A1667,JADWAL,2,FALSE),"  ")</f>
        <v>PAI3-1</v>
      </c>
      <c r="D1667" s="388" t="str">
        <f>IFERROR(VLOOKUP(A1667,JADWAL,9,FALSE),"  ")</f>
        <v>Jumat</v>
      </c>
      <c r="E1667" s="733" t="str">
        <f>IFERROR(VLOOKUP(A1667,JADWAL,10,FALSE),"  ")</f>
        <v>13.15-15.15</v>
      </c>
      <c r="F1667" s="605" t="str">
        <f>IFERROR(VLOOKUP(A1667,JADWAL,11,FALSE),"  ")</f>
        <v>RU22</v>
      </c>
      <c r="G1667" s="606" t="str">
        <f t="shared" ref="G1667:G1669" si="204">IFERROR(VLOOKUP(A1667,JADWAL,6,FALSE),"  ")</f>
        <v>Prof. Dr. H. Ishom Yusqi, M.Ag.</v>
      </c>
      <c r="H1667" s="607" t="str">
        <f t="shared" ref="H1667:H1669" si="205">IFERROR(VLOOKUP(A1667,JADWAL,7,FALSE),"  ")</f>
        <v>Dr. H. Abdullah, S.Ag, M.HI</v>
      </c>
      <c r="I1667" s="604" t="str">
        <f>IFERROR(VLOOKUP(A1667,JADWAL,8,FALSE),"  ")</f>
        <v>Dr. Hj. Mukni'ah, M.Pd.I.</v>
      </c>
    </row>
    <row r="1668" spans="1:9">
      <c r="A1668" s="603"/>
      <c r="B1668" s="608" t="str">
        <f>IFERROR(VLOOKUP(A1668,JADWAL,4,FALSE),"  ")</f>
        <v xml:space="preserve">  </v>
      </c>
      <c r="C1668" s="392" t="str">
        <f>IFERROR(VLOOKUP(A1668,JADWAL,2,FALSE),"  ")</f>
        <v xml:space="preserve">  </v>
      </c>
      <c r="D1668" s="392" t="str">
        <f>IFERROR(VLOOKUP(A1668,JADWAL,9,FALSE),"  ")</f>
        <v xml:space="preserve">  </v>
      </c>
      <c r="E1668" s="392" t="str">
        <f>IFERROR(VLOOKUP(A1668,JADWAL,10,FALSE),"  ")</f>
        <v xml:space="preserve">  </v>
      </c>
      <c r="F1668" s="609" t="str">
        <f>IFERROR(VLOOKUP(A1668,JADWAL,11,FALSE),"  ")</f>
        <v xml:space="preserve">  </v>
      </c>
      <c r="G1668" s="619" t="str">
        <f t="shared" si="204"/>
        <v xml:space="preserve">  </v>
      </c>
      <c r="H1668" s="611" t="str">
        <f t="shared" si="205"/>
        <v xml:space="preserve">  </v>
      </c>
      <c r="I1668" s="608" t="str">
        <f>IFERROR(VLOOKUP(A1668,JADWAL,8,FALSE),"  ")</f>
        <v xml:space="preserve">  </v>
      </c>
    </row>
    <row r="1669" spans="1:9">
      <c r="A1669" s="603"/>
      <c r="B1669" s="612" t="str">
        <f>IFERROR(VLOOKUP(A1669,JADWAL,4,FALSE),"  ")</f>
        <v xml:space="preserve">  </v>
      </c>
      <c r="C1669" s="613" t="str">
        <f>IFERROR(VLOOKUP(A1669,JADWAL,2,FALSE),"  ")</f>
        <v xml:space="preserve">  </v>
      </c>
      <c r="D1669" s="613" t="str">
        <f>IFERROR(VLOOKUP(A1669,JADWAL,9,FALSE),"  ")</f>
        <v xml:space="preserve">  </v>
      </c>
      <c r="E1669" s="613" t="str">
        <f>IFERROR(VLOOKUP(A1669,JADWAL,10,FALSE),"  ")</f>
        <v xml:space="preserve">  </v>
      </c>
      <c r="F1669" s="614" t="str">
        <f>IFERROR(VLOOKUP(A1669,JADWAL,11,FALSE),"  ")</f>
        <v xml:space="preserve">  </v>
      </c>
      <c r="G1669" s="615" t="str">
        <f t="shared" si="204"/>
        <v xml:space="preserve">  </v>
      </c>
      <c r="H1669" s="616" t="str">
        <f t="shared" si="205"/>
        <v xml:space="preserve">  </v>
      </c>
      <c r="I1669" s="612"/>
    </row>
    <row r="1672" spans="1:9" ht="15.75">
      <c r="H1672" s="617" t="s">
        <v>330</v>
      </c>
    </row>
    <row r="1673" spans="1:9" ht="15.75">
      <c r="H1673" s="617" t="s">
        <v>331</v>
      </c>
    </row>
    <row r="1674" spans="1:9" ht="15.75">
      <c r="H1674" s="617"/>
    </row>
    <row r="1675" spans="1:9" ht="15.75">
      <c r="H1675" s="617"/>
    </row>
    <row r="1676" spans="1:9" ht="15.75">
      <c r="H1676" s="617"/>
    </row>
    <row r="1677" spans="1:9">
      <c r="H1677" s="618" t="s">
        <v>332</v>
      </c>
    </row>
    <row r="1690" spans="1:9" ht="16.5">
      <c r="A1690" s="597">
        <v>73</v>
      </c>
      <c r="B1690" s="598" t="str">
        <f>IFERROR(VLOOKUP(A1690,NamaSK,2,FALSE),"  ")</f>
        <v>Dr. Imam Suroso, SE, MM.</v>
      </c>
      <c r="C1690" s="594"/>
      <c r="D1690" s="594"/>
      <c r="F1690" s="599"/>
      <c r="G1690" s="596"/>
    </row>
    <row r="1691" spans="1:9">
      <c r="A1691" s="600"/>
      <c r="B1691" s="601" t="s">
        <v>324</v>
      </c>
      <c r="C1691" s="602" t="s">
        <v>325</v>
      </c>
      <c r="D1691" s="601" t="s">
        <v>326</v>
      </c>
      <c r="E1691" s="601" t="s">
        <v>327</v>
      </c>
      <c r="F1691" s="601" t="s">
        <v>328</v>
      </c>
      <c r="G1691" s="784" t="s">
        <v>329</v>
      </c>
      <c r="H1691" s="785"/>
      <c r="I1691" s="786"/>
    </row>
    <row r="1692" spans="1:9" ht="25.5">
      <c r="A1692" s="603">
        <f>'REKAP (2)'!I263</f>
        <v>72</v>
      </c>
      <c r="B1692" s="604" t="str">
        <f>IFERROR(VLOOKUP(A1692,JADWAL,4,FALSE),"  ")</f>
        <v>Mikro dan Makro Ekonomi islam</v>
      </c>
      <c r="C1692" s="388" t="str">
        <f>IFERROR(VLOOKUP(A1692,JADWAL,2,FALSE),"  ")</f>
        <v>ES-1A</v>
      </c>
      <c r="D1692" s="388" t="str">
        <f>IFERROR(VLOOKUP(A1692,JADWAL,9,FALSE),"  ")</f>
        <v>Kamis</v>
      </c>
      <c r="E1692" s="388" t="str">
        <f>IFERROR(VLOOKUP(A1692,JADWAL,10,FALSE),"  ")</f>
        <v>12.45-14.45</v>
      </c>
      <c r="F1692" s="605" t="str">
        <f>IFERROR(VLOOKUP(A1692,JADWAL,11,FALSE),"  ")</f>
        <v>R11</v>
      </c>
      <c r="G1692" s="621" t="str">
        <f t="shared" ref="G1692:G1694" si="206">IFERROR(VLOOKUP(A1692,JADWAL,6,FALSE),"  ")</f>
        <v>Dr. Khairunnisa Musari, S.T.,M.MT.</v>
      </c>
      <c r="H1692" s="622" t="str">
        <f t="shared" ref="H1692:H1694" si="207">IFERROR(VLOOKUP(A1692,JADWAL,7,FALSE),"  ")</f>
        <v>Dr. Imam Suroso, SE, MM.</v>
      </c>
      <c r="I1692" s="604">
        <f>IFERROR(VLOOKUP(A1692,JADWAL,8,FALSE),"  ")</f>
        <v>0</v>
      </c>
    </row>
    <row r="1693" spans="1:9" ht="25.5">
      <c r="A1693" s="603">
        <f>'REKAP (2)'!I264</f>
        <v>76</v>
      </c>
      <c r="B1693" s="608" t="str">
        <f>IFERROR(VLOOKUP(A1693,JADWAL,4,FALSE),"  ")</f>
        <v>Mikro dan Makro Ekonomi Islam</v>
      </c>
      <c r="C1693" s="392" t="str">
        <f>IFERROR(VLOOKUP(A1693,JADWAL,2,FALSE),"  ")</f>
        <v>ES-1B</v>
      </c>
      <c r="D1693" s="392" t="str">
        <f>IFERROR(VLOOKUP(A1693,JADWAL,9,FALSE),"  ")</f>
        <v>Sabtu</v>
      </c>
      <c r="E1693" s="732" t="str">
        <f>IFERROR(VLOOKUP(A1693,JADWAL,10,FALSE),"  ")</f>
        <v>07.30-09.30</v>
      </c>
      <c r="F1693" s="609" t="str">
        <f>IFERROR(VLOOKUP(A1693,JADWAL,11,FALSE),"  ")</f>
        <v>RU13</v>
      </c>
      <c r="G1693" s="619" t="str">
        <f t="shared" si="206"/>
        <v>Dr. Khairunnisa Musari, S.T.,M.MT.</v>
      </c>
      <c r="H1693" s="620" t="str">
        <f t="shared" si="207"/>
        <v>Dr. Imam Suroso, SE, MM.</v>
      </c>
      <c r="I1693" s="608">
        <f>IFERROR(VLOOKUP(A1693,JADWAL,8,FALSE),"  ")</f>
        <v>0</v>
      </c>
    </row>
    <row r="1694" spans="1:9">
      <c r="A1694" s="603"/>
      <c r="B1694" s="612" t="str">
        <f>IFERROR(VLOOKUP(A1694,JADWAL,4,FALSE),"  ")</f>
        <v xml:space="preserve">  </v>
      </c>
      <c r="C1694" s="613" t="str">
        <f>IFERROR(VLOOKUP(A1694,JADWAL,2,FALSE),"  ")</f>
        <v xml:space="preserve">  </v>
      </c>
      <c r="D1694" s="613" t="str">
        <f>IFERROR(VLOOKUP(A1694,JADWAL,9,FALSE),"  ")</f>
        <v xml:space="preserve">  </v>
      </c>
      <c r="E1694" s="613" t="str">
        <f>IFERROR(VLOOKUP(A1694,JADWAL,10,FALSE),"  ")</f>
        <v xml:space="preserve">  </v>
      </c>
      <c r="F1694" s="614" t="str">
        <f>IFERROR(VLOOKUP(A1694,JADWAL,11,FALSE),"  ")</f>
        <v xml:space="preserve">  </v>
      </c>
      <c r="G1694" s="615" t="str">
        <f t="shared" si="206"/>
        <v xml:space="preserve">  </v>
      </c>
      <c r="H1694" s="616" t="str">
        <f t="shared" si="207"/>
        <v xml:space="preserve">  </v>
      </c>
      <c r="I1694" s="612"/>
    </row>
    <row r="1697" spans="8:8" ht="15.75">
      <c r="H1697" s="617" t="s">
        <v>330</v>
      </c>
    </row>
    <row r="1698" spans="8:8" ht="15.75">
      <c r="H1698" s="617" t="s">
        <v>331</v>
      </c>
    </row>
    <row r="1699" spans="8:8" ht="15.75">
      <c r="H1699" s="617"/>
    </row>
    <row r="1700" spans="8:8" ht="15.75">
      <c r="H1700" s="617"/>
    </row>
    <row r="1701" spans="8:8" ht="15.75">
      <c r="H1701" s="617"/>
    </row>
    <row r="1702" spans="8:8">
      <c r="H1702" s="618" t="s">
        <v>332</v>
      </c>
    </row>
    <row r="1714" spans="1:9" ht="16.5">
      <c r="A1714" s="597">
        <v>74</v>
      </c>
      <c r="B1714" s="598" t="str">
        <f>IFERROR(VLOOKUP(A1714,NamaSK,2,FALSE),"  ")</f>
        <v>Dr. Esa Nurwahyuni, M.Pd.</v>
      </c>
      <c r="C1714" s="594"/>
      <c r="D1714" s="594"/>
      <c r="F1714" s="599"/>
      <c r="G1714" s="596"/>
    </row>
    <row r="1715" spans="1:9">
      <c r="A1715" s="600"/>
      <c r="B1715" s="601" t="s">
        <v>324</v>
      </c>
      <c r="C1715" s="602" t="s">
        <v>325</v>
      </c>
      <c r="D1715" s="601" t="s">
        <v>326</v>
      </c>
      <c r="E1715" s="601" t="s">
        <v>327</v>
      </c>
      <c r="F1715" s="601" t="s">
        <v>328</v>
      </c>
      <c r="G1715" s="784" t="s">
        <v>329</v>
      </c>
      <c r="H1715" s="785"/>
      <c r="I1715" s="786"/>
    </row>
    <row r="1716" spans="1:9" ht="25.5">
      <c r="A1716" s="603">
        <f>'REKAP (2)'!I266</f>
        <v>61</v>
      </c>
      <c r="B1716" s="604" t="str">
        <f>IFERROR(VLOOKUP(A1716,JADWAL,4,FALSE),"  ")</f>
        <v xml:space="preserve">Sosiologi dan Psikologi Hukum Keluarga </v>
      </c>
      <c r="C1716" s="388" t="str">
        <f>IFERROR(VLOOKUP(A1716,JADWAL,2,FALSE),"  ")</f>
        <v>HK-3A</v>
      </c>
      <c r="D1716" s="388" t="str">
        <f>IFERROR(VLOOKUP(A1716,JADWAL,9,FALSE),"  ")</f>
        <v>Jumat</v>
      </c>
      <c r="E1716" s="733" t="str">
        <f>IFERROR(VLOOKUP(A1716,JADWAL,10,FALSE),"  ")</f>
        <v>15.30-17.30</v>
      </c>
      <c r="F1716" s="605" t="str">
        <f>IFERROR(VLOOKUP(A1716,JADWAL,11,FALSE),"  ")</f>
        <v>R23</v>
      </c>
      <c r="G1716" s="621" t="str">
        <f t="shared" ref="G1716:G1719" si="208">IFERROR(VLOOKUP(A1716,JADWAL,6,FALSE),"  ")</f>
        <v>Dr. Ishaq, M.Ag.</v>
      </c>
      <c r="H1716" s="622" t="str">
        <f t="shared" ref="H1716:H1719" si="209">IFERROR(VLOOKUP(A1716,JADWAL,7,FALSE),"  ")</f>
        <v>Dr. Esa Nurwahyuni, M.Pd.</v>
      </c>
      <c r="I1716" s="627">
        <f>IFERROR(VLOOKUP(A1716,JADWAL,8,FALSE),"  ")</f>
        <v>0</v>
      </c>
    </row>
    <row r="1717" spans="1:9" ht="25.5">
      <c r="A1717" s="603">
        <f>'REKAP (2)'!I267</f>
        <v>64</v>
      </c>
      <c r="B1717" s="608" t="str">
        <f>IFERROR(VLOOKUP(A1717,JADWAL,4,FALSE),"  ")</f>
        <v xml:space="preserve">Sosiologi dan Psikologi Hukum Keluarga </v>
      </c>
      <c r="C1717" s="392" t="str">
        <f>IFERROR(VLOOKUP(A1717,JADWAL,2,FALSE),"  ")</f>
        <v>HK-3B</v>
      </c>
      <c r="D1717" s="392" t="str">
        <f>IFERROR(VLOOKUP(A1717,JADWAL,9,FALSE),"  ")</f>
        <v>Jumat</v>
      </c>
      <c r="E1717" s="732" t="str">
        <f>IFERROR(VLOOKUP(A1717,JADWAL,10,FALSE),"  ")</f>
        <v>13.15-15.15</v>
      </c>
      <c r="F1717" s="609" t="str">
        <f>IFERROR(VLOOKUP(A1717,JADWAL,11,FALSE),"  ")</f>
        <v>R24</v>
      </c>
      <c r="G1717" s="619" t="str">
        <f t="shared" si="208"/>
        <v>Dr. Muhammad Faisol, M.Ag</v>
      </c>
      <c r="H1717" s="620" t="str">
        <f t="shared" si="209"/>
        <v>Dr. Esa Nurwahyuni, M.Pd.</v>
      </c>
      <c r="I1717" s="631">
        <f>IFERROR(VLOOKUP(A1717,JADWAL,8,FALSE),"  ")</f>
        <v>0</v>
      </c>
    </row>
    <row r="1718" spans="1:9" ht="25.5">
      <c r="A1718" s="603">
        <f>'REKAP (2)'!I268</f>
        <v>112</v>
      </c>
      <c r="B1718" s="608" t="str">
        <f>IFERROR(VLOOKUP(A1718,JADWAL,4,FALSE),"  ")</f>
        <v>Analisis Perkembangan Psikologi Anak</v>
      </c>
      <c r="C1718" s="392" t="str">
        <f>IFERROR(VLOOKUP(A1718,JADWAL,2,FALSE),"  ")</f>
        <v>PGMI-3</v>
      </c>
      <c r="D1718" s="392" t="str">
        <f>IFERROR(VLOOKUP(A1718,JADWAL,9,FALSE),"  ")</f>
        <v>Sabtu</v>
      </c>
      <c r="E1718" s="732" t="str">
        <f>IFERROR(VLOOKUP(A1718,JADWAL,10,FALSE),"  ")</f>
        <v>09.30-11.30</v>
      </c>
      <c r="F1718" s="609" t="str">
        <f>IFERROR(VLOOKUP(A1718,JADWAL,11,FALSE),"  ")</f>
        <v>RU11</v>
      </c>
      <c r="G1718" s="619" t="str">
        <f t="shared" si="208"/>
        <v>Dr. Mu'alimin, S.Ag.,M.Pd.I.</v>
      </c>
      <c r="H1718" s="620" t="str">
        <f t="shared" si="209"/>
        <v>Dr. Esa Nurwahyuni, M.Pd.</v>
      </c>
      <c r="I1718" s="631">
        <f>IFERROR(VLOOKUP(A1718,JADWAL,8,FALSE),"  ")</f>
        <v>0</v>
      </c>
    </row>
    <row r="1719" spans="1:9">
      <c r="A1719" s="603"/>
      <c r="B1719" s="612" t="str">
        <f>IFERROR(VLOOKUP(A1719,JADWAL,4,FALSE),"  ")</f>
        <v xml:space="preserve">  </v>
      </c>
      <c r="C1719" s="613" t="str">
        <f>IFERROR(VLOOKUP(A1719,JADWAL,2,FALSE),"  ")</f>
        <v xml:space="preserve">  </v>
      </c>
      <c r="D1719" s="613" t="str">
        <f>IFERROR(VLOOKUP(A1719,JADWAL,9,FALSE),"  ")</f>
        <v xml:space="preserve">  </v>
      </c>
      <c r="E1719" s="613" t="str">
        <f>IFERROR(VLOOKUP(A1719,JADWAL,10,FALSE),"  ")</f>
        <v xml:space="preserve">  </v>
      </c>
      <c r="F1719" s="614" t="str">
        <f>IFERROR(VLOOKUP(A1719,JADWAL,11,FALSE),"  ")</f>
        <v xml:space="preserve">  </v>
      </c>
      <c r="G1719" s="615" t="str">
        <f t="shared" si="208"/>
        <v xml:space="preserve">  </v>
      </c>
      <c r="H1719" s="616" t="str">
        <f t="shared" si="209"/>
        <v xml:space="preserve">  </v>
      </c>
      <c r="I1719" s="629"/>
    </row>
    <row r="1722" spans="1:9" ht="15.75">
      <c r="H1722" s="617" t="s">
        <v>330</v>
      </c>
    </row>
    <row r="1723" spans="1:9" ht="15.75">
      <c r="H1723" s="617" t="s">
        <v>331</v>
      </c>
    </row>
    <row r="1724" spans="1:9" ht="15.75">
      <c r="H1724" s="617"/>
    </row>
    <row r="1725" spans="1:9" ht="15.75">
      <c r="H1725" s="617"/>
    </row>
    <row r="1726" spans="1:9" ht="15.75">
      <c r="H1726" s="617"/>
    </row>
    <row r="1727" spans="1:9">
      <c r="H1727" s="618" t="s">
        <v>332</v>
      </c>
    </row>
    <row r="1737" spans="1:9" ht="16.5">
      <c r="A1737" s="597">
        <v>75</v>
      </c>
      <c r="B1737" s="598" t="str">
        <f>IFERROR(VLOOKUP(A1737,NamaSK,2,FALSE),"  ")</f>
        <v>Dr. Hj. Erma Fatmawati, M.Pd.I</v>
      </c>
      <c r="C1737" s="594"/>
      <c r="D1737" s="594"/>
      <c r="F1737" s="599"/>
      <c r="G1737" s="596"/>
    </row>
    <row r="1738" spans="1:9">
      <c r="A1738" s="600"/>
      <c r="B1738" s="601" t="s">
        <v>324</v>
      </c>
      <c r="C1738" s="602" t="s">
        <v>325</v>
      </c>
      <c r="D1738" s="601" t="s">
        <v>326</v>
      </c>
      <c r="E1738" s="601" t="s">
        <v>327</v>
      </c>
      <c r="F1738" s="601" t="s">
        <v>328</v>
      </c>
      <c r="G1738" s="784" t="s">
        <v>329</v>
      </c>
      <c r="H1738" s="785"/>
      <c r="I1738" s="786"/>
    </row>
    <row r="1739" spans="1:9" ht="25.5">
      <c r="A1739" s="603">
        <f>'REKAP (2)'!I269</f>
        <v>7</v>
      </c>
      <c r="B1739" s="604" t="str">
        <f>IFERROR(VLOOKUP(A1739,JADWAL,4,FALSE),"  ")</f>
        <v>Manajemen Institusi pendidikan Islam</v>
      </c>
      <c r="C1739" s="388" t="str">
        <f>IFERROR(VLOOKUP(A1739,JADWAL,2,FALSE),"  ")</f>
        <v>MPI-1B</v>
      </c>
      <c r="D1739" s="388" t="str">
        <f>IFERROR(VLOOKUP(A1739,JADWAL,9,FALSE),"  ")</f>
        <v>Jumat</v>
      </c>
      <c r="E1739" s="733" t="str">
        <f>IFERROR(VLOOKUP(A1739,JADWAL,10,FALSE),"  ")</f>
        <v>15.30-17.30</v>
      </c>
      <c r="F1739" s="605" t="str">
        <f>IFERROR(VLOOKUP(A1739,JADWAL,11,FALSE),"  ")</f>
        <v>RU24</v>
      </c>
      <c r="G1739" s="621" t="str">
        <f t="shared" ref="G1739:G1742" si="210">IFERROR(VLOOKUP(A1739,JADWAL,6,FALSE),"  ")</f>
        <v>Prof. Dr. Hj. Titiek Rohanah Hidayati, M.Pd.</v>
      </c>
      <c r="H1739" s="622" t="str">
        <f t="shared" ref="H1739:H1742" si="211">IFERROR(VLOOKUP(A1739,JADWAL,7,FALSE),"  ")</f>
        <v>Dr. Hj. Erma Fatmawati, M.Pd.I</v>
      </c>
      <c r="I1739" s="604">
        <f>IFERROR(VLOOKUP(A1739,JADWAL,8,FALSE),"  ")</f>
        <v>0</v>
      </c>
    </row>
    <row r="1740" spans="1:9">
      <c r="A1740" s="603">
        <f>'REKAP (2)'!I270</f>
        <v>103</v>
      </c>
      <c r="B1740" s="608" t="str">
        <f>IFERROR(VLOOKUP(A1740,JADWAL,4,FALSE),"  ")</f>
        <v>Pengembangan Kurikulum MI</v>
      </c>
      <c r="C1740" s="392" t="str">
        <f>IFERROR(VLOOKUP(A1740,JADWAL,2,FALSE),"  ")</f>
        <v>PGMI-1</v>
      </c>
      <c r="D1740" s="392" t="str">
        <f>IFERROR(VLOOKUP(A1740,JADWAL,9,FALSE),"  ")</f>
        <v>Jumat</v>
      </c>
      <c r="E1740" s="732" t="str">
        <f>IFERROR(VLOOKUP(A1740,JADWAL,10,FALSE),"  ")</f>
        <v>13.15-15.15</v>
      </c>
      <c r="F1740" s="609" t="str">
        <f>IFERROR(VLOOKUP(A1740,JADWAL,11,FALSE),"  ")</f>
        <v>RU12</v>
      </c>
      <c r="G1740" s="619" t="str">
        <f t="shared" si="210"/>
        <v>Dr. Hj. Mukni'ah, M.Pd.I.</v>
      </c>
      <c r="H1740" s="620" t="str">
        <f t="shared" si="211"/>
        <v>Dr. Hj. Erma Fatmawati, M.Pd.I</v>
      </c>
      <c r="I1740" s="608">
        <f>IFERROR(VLOOKUP(A1740,JADWAL,8,FALSE),"  ")</f>
        <v>0</v>
      </c>
    </row>
    <row r="1741" spans="1:9">
      <c r="A1741" s="603"/>
      <c r="B1741" s="608" t="str">
        <f>IFERROR(VLOOKUP(A1741,JADWAL,4,FALSE),"  ")</f>
        <v xml:space="preserve">  </v>
      </c>
      <c r="C1741" s="392" t="str">
        <f>IFERROR(VLOOKUP(A1741,JADWAL,2,FALSE),"  ")</f>
        <v xml:space="preserve">  </v>
      </c>
      <c r="D1741" s="392" t="str">
        <f>IFERROR(VLOOKUP(A1741,JADWAL,9,FALSE),"  ")</f>
        <v xml:space="preserve">  </v>
      </c>
      <c r="E1741" s="392" t="str">
        <f>IFERROR(VLOOKUP(A1741,JADWAL,10,FALSE),"  ")</f>
        <v xml:space="preserve">  </v>
      </c>
      <c r="F1741" s="609" t="str">
        <f>IFERROR(VLOOKUP(A1741,JADWAL,11,FALSE),"  ")</f>
        <v xml:space="preserve">  </v>
      </c>
      <c r="G1741" s="619" t="str">
        <f t="shared" si="210"/>
        <v xml:space="preserve">  </v>
      </c>
      <c r="H1741" s="611" t="str">
        <f t="shared" si="211"/>
        <v xml:space="preserve">  </v>
      </c>
      <c r="I1741" s="608" t="str">
        <f>IFERROR(VLOOKUP(A1741,JADWAL,8,FALSE),"  ")</f>
        <v xml:space="preserve">  </v>
      </c>
    </row>
    <row r="1742" spans="1:9">
      <c r="A1742" s="603"/>
      <c r="B1742" s="612" t="str">
        <f>IFERROR(VLOOKUP(A1742,JADWAL,4,FALSE),"  ")</f>
        <v xml:space="preserve">  </v>
      </c>
      <c r="C1742" s="613" t="str">
        <f>IFERROR(VLOOKUP(A1742,JADWAL,2,FALSE),"  ")</f>
        <v xml:space="preserve">  </v>
      </c>
      <c r="D1742" s="613" t="str">
        <f>IFERROR(VLOOKUP(A1742,JADWAL,9,FALSE),"  ")</f>
        <v xml:space="preserve">  </v>
      </c>
      <c r="E1742" s="613" t="str">
        <f>IFERROR(VLOOKUP(A1742,JADWAL,10,FALSE),"  ")</f>
        <v xml:space="preserve">  </v>
      </c>
      <c r="F1742" s="614" t="str">
        <f>IFERROR(VLOOKUP(A1742,JADWAL,11,FALSE),"  ")</f>
        <v xml:space="preserve">  </v>
      </c>
      <c r="G1742" s="615" t="str">
        <f t="shared" si="210"/>
        <v xml:space="preserve">  </v>
      </c>
      <c r="H1742" s="616" t="str">
        <f t="shared" si="211"/>
        <v xml:space="preserve">  </v>
      </c>
      <c r="I1742" s="629"/>
    </row>
    <row r="1745" spans="8:8" ht="15.75">
      <c r="H1745" s="617" t="s">
        <v>330</v>
      </c>
    </row>
    <row r="1746" spans="8:8" ht="15.75">
      <c r="H1746" s="617" t="s">
        <v>331</v>
      </c>
    </row>
    <row r="1747" spans="8:8" ht="15.75">
      <c r="H1747" s="617"/>
    </row>
    <row r="1748" spans="8:8" ht="15.75">
      <c r="H1748" s="617"/>
    </row>
    <row r="1749" spans="8:8" ht="15.75">
      <c r="H1749" s="617"/>
    </row>
    <row r="1750" spans="8:8">
      <c r="H1750" s="618" t="s">
        <v>332</v>
      </c>
    </row>
    <row r="1762" spans="1:9" ht="16.5">
      <c r="A1762" s="597">
        <v>76</v>
      </c>
      <c r="B1762" s="598" t="str">
        <f>IFERROR(VLOOKUP(A1762,NamaSK,2,FALSE),"  ")</f>
        <v>Dr. Hj. Hamdanah, M.Hum.</v>
      </c>
      <c r="C1762" s="594"/>
      <c r="D1762" s="594"/>
      <c r="F1762" s="599"/>
      <c r="G1762" s="596"/>
    </row>
    <row r="1763" spans="1:9">
      <c r="A1763" s="600"/>
      <c r="B1763" s="601" t="s">
        <v>324</v>
      </c>
      <c r="C1763" s="602" t="s">
        <v>325</v>
      </c>
      <c r="D1763" s="601" t="s">
        <v>326</v>
      </c>
      <c r="E1763" s="601" t="s">
        <v>327</v>
      </c>
      <c r="F1763" s="601" t="s">
        <v>328</v>
      </c>
      <c r="G1763" s="784" t="s">
        <v>329</v>
      </c>
      <c r="H1763" s="785"/>
      <c r="I1763" s="786"/>
    </row>
    <row r="1764" spans="1:9">
      <c r="A1764" s="603">
        <f>'REKAP (2)'!I271</f>
        <v>36</v>
      </c>
      <c r="B1764" s="621" t="str">
        <f>IFERROR(VLOOKUP(A1764,JADWAL,4,FALSE),"  ")</f>
        <v>PAI Kontemporer</v>
      </c>
      <c r="C1764" s="389" t="str">
        <f>IFERROR(VLOOKUP(A1764,JADWAL,2,FALSE),"  ")</f>
        <v>PAI-1C</v>
      </c>
      <c r="D1764" s="389" t="str">
        <f>IFERROR(VLOOKUP(A1764,JADWAL,9,FALSE),"  ")</f>
        <v>Jumat</v>
      </c>
      <c r="E1764" s="735" t="str">
        <f>IFERROR(VLOOKUP(A1764,JADWAL,10,FALSE),"  ")</f>
        <v>13.15-15.15</v>
      </c>
      <c r="F1764" s="632" t="str">
        <f>IFERROR(VLOOKUP(A1764,JADWAL,11,FALSE),"  ")</f>
        <v>RU25</v>
      </c>
      <c r="G1764" s="624" t="str">
        <f t="shared" ref="G1764:G1766" si="212">IFERROR(VLOOKUP(A1764,JADWAL,6,FALSE),"  ")</f>
        <v>Dr. Hj. Hamdanah, M.Hum.</v>
      </c>
      <c r="H1764" s="642" t="str">
        <f t="shared" ref="H1764:H1766" si="213">IFERROR(VLOOKUP(A1764,JADWAL,7,FALSE),"  ")</f>
        <v>Dr. H. Mustajab, S.Ag, M.Pd.I.</v>
      </c>
      <c r="I1764" s="621">
        <f>IFERROR(VLOOKUP(A1764,JADWAL,8,FALSE),"  ")</f>
        <v>0</v>
      </c>
    </row>
    <row r="1765" spans="1:9">
      <c r="A1765" s="603">
        <f>'REKAP (2)'!I272</f>
        <v>42</v>
      </c>
      <c r="B1765" s="619" t="str">
        <f>IFERROR(VLOOKUP(A1765,JADWAL,4,FALSE),"  ")</f>
        <v>PAI Kontemporer</v>
      </c>
      <c r="C1765" s="393" t="str">
        <f>IFERROR(VLOOKUP(A1765,JADWAL,2,FALSE),"  ")</f>
        <v>PAI-1D</v>
      </c>
      <c r="D1765" s="393" t="str">
        <f>IFERROR(VLOOKUP(A1765,JADWAL,9,FALSE),"  ")</f>
        <v>Jumat</v>
      </c>
      <c r="E1765" s="736" t="str">
        <f>IFERROR(VLOOKUP(A1765,JADWAL,10,FALSE),"  ")</f>
        <v>15.30-17.30</v>
      </c>
      <c r="F1765" s="633" t="str">
        <f>IFERROR(VLOOKUP(A1765,JADWAL,11,FALSE),"  ")</f>
        <v>RU26</v>
      </c>
      <c r="G1765" s="623" t="str">
        <f t="shared" si="212"/>
        <v>Dr. Hj. Hamdanah, M.Hum.</v>
      </c>
      <c r="H1765" s="636" t="str">
        <f t="shared" si="213"/>
        <v>Dr. H. Matkur, S.Pd.I, M.SI.</v>
      </c>
      <c r="I1765" s="619">
        <f>IFERROR(VLOOKUP(A1765,JADWAL,8,FALSE),"  ")</f>
        <v>0</v>
      </c>
    </row>
    <row r="1766" spans="1:9">
      <c r="A1766" s="603"/>
      <c r="B1766" s="612" t="str">
        <f>IFERROR(VLOOKUP(A1766,JADWAL,4,FALSE),"  ")</f>
        <v xml:space="preserve">  </v>
      </c>
      <c r="C1766" s="613" t="str">
        <f>IFERROR(VLOOKUP(A1766,JADWAL,2,FALSE),"  ")</f>
        <v xml:space="preserve">  </v>
      </c>
      <c r="D1766" s="613" t="str">
        <f>IFERROR(VLOOKUP(A1766,JADWAL,9,FALSE),"  ")</f>
        <v xml:space="preserve">  </v>
      </c>
      <c r="E1766" s="613" t="str">
        <f>IFERROR(VLOOKUP(A1766,JADWAL,10,FALSE),"  ")</f>
        <v xml:space="preserve">  </v>
      </c>
      <c r="F1766" s="614" t="str">
        <f>IFERROR(VLOOKUP(A1766,JADWAL,11,FALSE),"  ")</f>
        <v xml:space="preserve">  </v>
      </c>
      <c r="G1766" s="615" t="str">
        <f t="shared" si="212"/>
        <v xml:space="preserve">  </v>
      </c>
      <c r="H1766" s="616" t="str">
        <f t="shared" si="213"/>
        <v xml:space="preserve">  </v>
      </c>
      <c r="I1766" s="629"/>
    </row>
    <row r="1769" spans="1:9" ht="15.75">
      <c r="H1769" s="617" t="s">
        <v>330</v>
      </c>
    </row>
    <row r="1770" spans="1:9" ht="15.75">
      <c r="H1770" s="617" t="s">
        <v>331</v>
      </c>
    </row>
    <row r="1771" spans="1:9" ht="15.75">
      <c r="H1771" s="617"/>
    </row>
    <row r="1772" spans="1:9" ht="15.75">
      <c r="H1772" s="617"/>
    </row>
    <row r="1773" spans="1:9" ht="15.75">
      <c r="H1773" s="617"/>
    </row>
    <row r="1774" spans="1:9">
      <c r="H1774" s="618" t="s">
        <v>332</v>
      </c>
    </row>
    <row r="1787" spans="1:9" ht="16.5">
      <c r="A1787" s="597">
        <v>77</v>
      </c>
      <c r="B1787" s="598" t="str">
        <f>IFERROR(VLOOKUP(A1787,NamaSK,2,FALSE),"  ")</f>
        <v>Dr. H. Moh. Armoyu, MM.</v>
      </c>
      <c r="C1787" s="594"/>
      <c r="D1787" s="594"/>
      <c r="F1787" s="599"/>
      <c r="G1787" s="596"/>
    </row>
    <row r="1788" spans="1:9">
      <c r="A1788" s="600"/>
      <c r="B1788" s="601" t="s">
        <v>324</v>
      </c>
      <c r="C1788" s="602" t="s">
        <v>325</v>
      </c>
      <c r="D1788" s="601" t="s">
        <v>326</v>
      </c>
      <c r="E1788" s="601" t="s">
        <v>327</v>
      </c>
      <c r="F1788" s="601" t="s">
        <v>328</v>
      </c>
      <c r="G1788" s="784" t="s">
        <v>329</v>
      </c>
      <c r="H1788" s="785"/>
      <c r="I1788" s="786"/>
    </row>
    <row r="1789" spans="1:9" ht="25.5">
      <c r="A1789" s="603">
        <f>'REKAP (2)'!I273</f>
        <v>81</v>
      </c>
      <c r="B1789" s="604" t="str">
        <f>IFERROR(VLOOKUP(A1789,JADWAL,4,FALSE),"  ")</f>
        <v xml:space="preserve">Manajemen Risiko Keuangan Islam </v>
      </c>
      <c r="C1789" s="388" t="str">
        <f>IFERROR(VLOOKUP(A1789,JADWAL,2,FALSE),"  ")</f>
        <v>ES-3A</v>
      </c>
      <c r="D1789" s="388" t="str">
        <f>IFERROR(VLOOKUP(A1789,JADWAL,9,FALSE),"  ")</f>
        <v>Rabu</v>
      </c>
      <c r="E1789" s="733" t="str">
        <f>IFERROR(VLOOKUP(A1789,JADWAL,10,FALSE),"  ")</f>
        <v>15.15-17.15</v>
      </c>
      <c r="F1789" s="605" t="str">
        <f>IFERROR(VLOOKUP(A1789,JADWAL,11,FALSE),"  ")</f>
        <v>R12</v>
      </c>
      <c r="G1789" s="621" t="str">
        <f t="shared" ref="G1789:G1792" si="214">IFERROR(VLOOKUP(A1789,JADWAL,6,FALSE),"  ")</f>
        <v>Dr. Muhammad Miqdad, SE.MM. Ak., CA.</v>
      </c>
      <c r="H1789" s="622" t="str">
        <f t="shared" ref="H1789:H1792" si="215">IFERROR(VLOOKUP(A1789,JADWAL,7,FALSE),"  ")</f>
        <v>Dr. H. Moh. Armoyu, MM.</v>
      </c>
      <c r="I1789" s="604">
        <f>IFERROR(VLOOKUP(A1789,JADWAL,8,FALSE),"  ")</f>
        <v>0</v>
      </c>
    </row>
    <row r="1790" spans="1:9" ht="25.5">
      <c r="A1790" s="603">
        <f>'REKAP (2)'!I274</f>
        <v>87</v>
      </c>
      <c r="B1790" s="608" t="str">
        <f>IFERROR(VLOOKUP(A1790,JADWAL,4,FALSE),"  ")</f>
        <v xml:space="preserve">Manajemen Risiko Keuangan Islam </v>
      </c>
      <c r="C1790" s="392" t="str">
        <f>IFERROR(VLOOKUP(A1790,JADWAL,2,FALSE),"  ")</f>
        <v>ES-3B</v>
      </c>
      <c r="D1790" s="392" t="str">
        <f>IFERROR(VLOOKUP(A1790,JADWAL,9,FALSE),"  ")</f>
        <v>Sabtu</v>
      </c>
      <c r="E1790" s="392" t="str">
        <f>IFERROR(VLOOKUP(A1790,JADWAL,10,FALSE),"  ")</f>
        <v>09.30-11.30</v>
      </c>
      <c r="F1790" s="609" t="str">
        <f>IFERROR(VLOOKUP(A1790,JADWAL,11,FALSE),"  ")</f>
        <v>R13</v>
      </c>
      <c r="G1790" s="619" t="str">
        <f t="shared" si="214"/>
        <v>Dr. Muhammad Miqdad, SE.MM. Ak., CA.</v>
      </c>
      <c r="H1790" s="620" t="str">
        <f t="shared" si="215"/>
        <v>Dr. H. Moh. Armoyu, MM.</v>
      </c>
      <c r="I1790" s="608">
        <f>IFERROR(VLOOKUP(A1790,JADWAL,8,FALSE),"  ")</f>
        <v>0</v>
      </c>
    </row>
    <row r="1791" spans="1:9" ht="25.5">
      <c r="A1791" s="603">
        <f>'REKAP (2)'!I275</f>
        <v>91</v>
      </c>
      <c r="B1791" s="608" t="str">
        <f>IFERROR(VLOOKUP(A1791,JADWAL,4,FALSE),"  ")</f>
        <v xml:space="preserve">Manajemen Risiko Keuangan Islam </v>
      </c>
      <c r="C1791" s="392" t="str">
        <f>IFERROR(VLOOKUP(A1791,JADWAL,2,FALSE),"  ")</f>
        <v>ES-3C</v>
      </c>
      <c r="D1791" s="392" t="str">
        <f>IFERROR(VLOOKUP(A1791,JADWAL,9,FALSE),"  ")</f>
        <v>Sabtu</v>
      </c>
      <c r="E1791" s="732" t="str">
        <f>IFERROR(VLOOKUP(A1791,JADWAL,10,FALSE),"  ")</f>
        <v>07.30-09.30</v>
      </c>
      <c r="F1791" s="609" t="str">
        <f>IFERROR(VLOOKUP(A1791,JADWAL,11,FALSE),"  ")</f>
        <v>R14</v>
      </c>
      <c r="G1791" s="619" t="str">
        <f t="shared" si="214"/>
        <v>Dr. Muhammad Miqdad, SE.MM. Ak., CA.</v>
      </c>
      <c r="H1791" s="620" t="str">
        <f t="shared" si="215"/>
        <v>Dr. H. Moh. Armoyu, MM.</v>
      </c>
      <c r="I1791" s="608">
        <f>IFERROR(VLOOKUP(A1791,JADWAL,8,FALSE),"  ")</f>
        <v>0</v>
      </c>
    </row>
    <row r="1792" spans="1:9">
      <c r="A1792" s="603"/>
      <c r="B1792" s="612" t="str">
        <f>IFERROR(VLOOKUP(A1792,JADWAL,4,FALSE),"  ")</f>
        <v xml:space="preserve">  </v>
      </c>
      <c r="C1792" s="613" t="str">
        <f>IFERROR(VLOOKUP(A1792,JADWAL,2,FALSE),"  ")</f>
        <v xml:space="preserve">  </v>
      </c>
      <c r="D1792" s="613" t="str">
        <f>IFERROR(VLOOKUP(A1792,JADWAL,9,FALSE),"  ")</f>
        <v xml:space="preserve">  </v>
      </c>
      <c r="E1792" s="613" t="str">
        <f>IFERROR(VLOOKUP(A1792,JADWAL,10,FALSE),"  ")</f>
        <v xml:space="preserve">  </v>
      </c>
      <c r="F1792" s="614" t="str">
        <f>IFERROR(VLOOKUP(A1792,JADWAL,11,FALSE),"  ")</f>
        <v xml:space="preserve">  </v>
      </c>
      <c r="G1792" s="615" t="str">
        <f t="shared" si="214"/>
        <v xml:space="preserve">  </v>
      </c>
      <c r="H1792" s="616" t="str">
        <f t="shared" si="215"/>
        <v xml:space="preserve">  </v>
      </c>
      <c r="I1792" s="612"/>
    </row>
    <row r="1795" spans="8:8" ht="15.75">
      <c r="H1795" s="617" t="s">
        <v>330</v>
      </c>
    </row>
    <row r="1796" spans="8:8" ht="15.75">
      <c r="H1796" s="617" t="s">
        <v>331</v>
      </c>
    </row>
    <row r="1797" spans="8:8" ht="15.75">
      <c r="H1797" s="617"/>
    </row>
    <row r="1798" spans="8:8" ht="15.75">
      <c r="H1798" s="617"/>
    </row>
    <row r="1799" spans="8:8" ht="15.75">
      <c r="H1799" s="617"/>
    </row>
    <row r="1800" spans="8:8">
      <c r="H1800" s="618" t="s">
        <v>332</v>
      </c>
    </row>
    <row r="1810" spans="1:9" ht="16.5">
      <c r="A1810" s="597">
        <v>78</v>
      </c>
      <c r="B1810" s="598" t="str">
        <f>IFERROR(VLOOKUP(A1810,NamaSK,2,FALSE),"  ")</f>
        <v>Dr. Moh. Na'im, M.Pd.</v>
      </c>
      <c r="C1810" s="594"/>
      <c r="D1810" s="594"/>
      <c r="F1810" s="599"/>
      <c r="G1810" s="596"/>
    </row>
    <row r="1811" spans="1:9">
      <c r="A1811" s="600"/>
      <c r="B1811" s="601" t="s">
        <v>324</v>
      </c>
      <c r="C1811" s="602" t="s">
        <v>325</v>
      </c>
      <c r="D1811" s="601" t="s">
        <v>326</v>
      </c>
      <c r="E1811" s="601" t="s">
        <v>327</v>
      </c>
      <c r="F1811" s="601" t="s">
        <v>328</v>
      </c>
      <c r="G1811" s="784" t="s">
        <v>329</v>
      </c>
      <c r="H1811" s="785"/>
      <c r="I1811" s="786"/>
    </row>
    <row r="1812" spans="1:9" ht="25.5">
      <c r="A1812" s="603">
        <f>'REKAP (2)'!I276</f>
        <v>111</v>
      </c>
      <c r="B1812" s="621" t="str">
        <f>IFERROR(VLOOKUP(A1812,JADWAL,4,FALSE),"  ")</f>
        <v>Pengembangan Bahan Ajar IPS MI</v>
      </c>
      <c r="C1812" s="389" t="str">
        <f>IFERROR(VLOOKUP(A1812,JADWAL,2,FALSE),"  ")</f>
        <v>PGMI-3</v>
      </c>
      <c r="D1812" s="389" t="str">
        <f>IFERROR(VLOOKUP(A1812,JADWAL,9,FALSE),"  ")</f>
        <v>Sabtu</v>
      </c>
      <c r="E1812" s="735" t="str">
        <f>IFERROR(VLOOKUP(A1812,JADWAL,10,FALSE),"  ")</f>
        <v>07.30-09.30</v>
      </c>
      <c r="F1812" s="632" t="str">
        <f>IFERROR(VLOOKUP(A1812,JADWAL,11,FALSE),"  ")</f>
        <v>RU11</v>
      </c>
      <c r="G1812" s="621" t="str">
        <f t="shared" ref="G1812:G1814" si="216">IFERROR(VLOOKUP(A1812,JADWAL,6,FALSE),"  ")</f>
        <v>Dr. Moh. Sutomo, M.Pd.</v>
      </c>
      <c r="H1812" s="622" t="str">
        <f t="shared" ref="H1812:H1814" si="217">IFERROR(VLOOKUP(A1812,JADWAL,7,FALSE),"  ")</f>
        <v>Dr. Moh. Na'im, M.Pd.</v>
      </c>
      <c r="I1812" s="621">
        <f>IFERROR(VLOOKUP(A1812,JADWAL,8,FALSE),"  ")</f>
        <v>0</v>
      </c>
    </row>
    <row r="1813" spans="1:9">
      <c r="A1813" s="603"/>
      <c r="B1813" s="619" t="str">
        <f>IFERROR(VLOOKUP(A1813,JADWAL,4,FALSE),"  ")</f>
        <v xml:space="preserve">  </v>
      </c>
      <c r="C1813" s="393" t="str">
        <f>IFERROR(VLOOKUP(A1813,JADWAL,2,FALSE),"  ")</f>
        <v xml:space="preserve">  </v>
      </c>
      <c r="D1813" s="393" t="str">
        <f>IFERROR(VLOOKUP(A1813,JADWAL,9,FALSE),"  ")</f>
        <v xml:space="preserve">  </v>
      </c>
      <c r="E1813" s="393" t="str">
        <f>IFERROR(VLOOKUP(A1813,JADWAL,10,FALSE),"  ")</f>
        <v xml:space="preserve">  </v>
      </c>
      <c r="F1813" s="633" t="str">
        <f>IFERROR(VLOOKUP(A1813,JADWAL,11,FALSE),"  ")</f>
        <v xml:space="preserve">  </v>
      </c>
      <c r="G1813" s="619" t="str">
        <f t="shared" si="216"/>
        <v xml:space="preserve">  </v>
      </c>
      <c r="H1813" s="636" t="str">
        <f t="shared" si="217"/>
        <v xml:space="preserve">  </v>
      </c>
      <c r="I1813" s="619" t="str">
        <f>IFERROR(VLOOKUP(A1813,JADWAL,8,FALSE),"  ")</f>
        <v xml:space="preserve">  </v>
      </c>
    </row>
    <row r="1814" spans="1:9">
      <c r="A1814" s="603"/>
      <c r="B1814" s="615" t="str">
        <f>IFERROR(VLOOKUP(A1814,JADWAL,4,FALSE),"  ")</f>
        <v xml:space="preserve">  </v>
      </c>
      <c r="C1814" s="634" t="str">
        <f>IFERROR(VLOOKUP(A1814,JADWAL,2,FALSE),"  ")</f>
        <v xml:space="preserve">  </v>
      </c>
      <c r="D1814" s="634" t="str">
        <f>IFERROR(VLOOKUP(A1814,JADWAL,9,FALSE),"  ")</f>
        <v xml:space="preserve">  </v>
      </c>
      <c r="E1814" s="634" t="str">
        <f>IFERROR(VLOOKUP(A1814,JADWAL,10,FALSE),"  ")</f>
        <v xml:space="preserve">  </v>
      </c>
      <c r="F1814" s="635" t="str">
        <f>IFERROR(VLOOKUP(A1814,JADWAL,11,FALSE),"  ")</f>
        <v xml:space="preserve">  </v>
      </c>
      <c r="G1814" s="615" t="str">
        <f t="shared" si="216"/>
        <v xml:space="preserve">  </v>
      </c>
      <c r="H1814" s="637" t="str">
        <f t="shared" si="217"/>
        <v xml:space="preserve">  </v>
      </c>
      <c r="I1814" s="615" t="str">
        <f>IFERROR(VLOOKUP(A1814,JADWAL,8,FALSE),"  ")</f>
        <v xml:space="preserve">  </v>
      </c>
    </row>
    <row r="1816" spans="1:9" ht="16.5" customHeight="1"/>
    <row r="1817" spans="1:9" ht="15.75">
      <c r="H1817" s="617" t="s">
        <v>330</v>
      </c>
    </row>
    <row r="1818" spans="1:9" ht="15.75">
      <c r="H1818" s="617" t="s">
        <v>331</v>
      </c>
    </row>
    <row r="1819" spans="1:9" ht="15.75">
      <c r="H1819" s="617"/>
    </row>
    <row r="1820" spans="1:9" ht="15.75">
      <c r="H1820" s="617"/>
    </row>
    <row r="1821" spans="1:9" ht="15.75">
      <c r="H1821" s="617"/>
    </row>
    <row r="1822" spans="1:9">
      <c r="H1822" s="618" t="s">
        <v>332</v>
      </c>
    </row>
    <row r="1832" spans="1:9" ht="16.5">
      <c r="A1832" s="641"/>
      <c r="B1832" s="598"/>
      <c r="C1832" s="594"/>
      <c r="D1832" s="594"/>
      <c r="F1832" s="599"/>
      <c r="G1832" s="596"/>
    </row>
    <row r="1833" spans="1:9" ht="16.5">
      <c r="A1833" s="641"/>
      <c r="B1833" s="598"/>
      <c r="C1833" s="594"/>
      <c r="D1833" s="594"/>
      <c r="F1833" s="599"/>
      <c r="G1833" s="596"/>
    </row>
    <row r="1834" spans="1:9" ht="16.5">
      <c r="A1834" s="597">
        <v>79</v>
      </c>
      <c r="B1834" s="598" t="str">
        <f>IFERROR(VLOOKUP(A1834,NamaSK,2,FALSE),"  ")</f>
        <v>Dr. H. Wildana Wargadinata, Lc., M.Ag.</v>
      </c>
      <c r="C1834" s="594"/>
      <c r="D1834" s="594"/>
      <c r="F1834" s="599"/>
      <c r="G1834" s="596"/>
    </row>
    <row r="1835" spans="1:9">
      <c r="A1835" s="600"/>
      <c r="B1835" s="601" t="s">
        <v>324</v>
      </c>
      <c r="C1835" s="602" t="s">
        <v>325</v>
      </c>
      <c r="D1835" s="601" t="s">
        <v>326</v>
      </c>
      <c r="E1835" s="601" t="s">
        <v>327</v>
      </c>
      <c r="F1835" s="601" t="s">
        <v>328</v>
      </c>
      <c r="G1835" s="784" t="s">
        <v>329</v>
      </c>
      <c r="H1835" s="785"/>
      <c r="I1835" s="786"/>
    </row>
    <row r="1836" spans="1:9" ht="25.5">
      <c r="A1836" s="603">
        <f>'REKAP (2)'!I277</f>
        <v>116</v>
      </c>
      <c r="B1836" s="640" t="str">
        <f>IFERROR(VLOOKUP(A1836,JADWAL,4,FALSE),"  ")</f>
        <v>وسائل تعليم اللغة العربية</v>
      </c>
      <c r="C1836" s="388" t="str">
        <f>IFERROR(VLOOKUP(A1836,JADWAL,2,FALSE),"  ")</f>
        <v>PBAI-1</v>
      </c>
      <c r="D1836" s="388" t="str">
        <f>IFERROR(VLOOKUP(A1836,JADWAL,9,FALSE),"  ")</f>
        <v>Jumat</v>
      </c>
      <c r="E1836" s="733" t="str">
        <f>IFERROR(VLOOKUP(A1836,JADWAL,10,FALSE),"  ")</f>
        <v>18.00-20.00</v>
      </c>
      <c r="F1836" s="605" t="str">
        <f>IFERROR(VLOOKUP(A1836,JADWAL,11,FALSE),"  ")</f>
        <v>R21</v>
      </c>
      <c r="G1836" s="621" t="str">
        <f t="shared" ref="G1836:G1839" si="218">IFERROR(VLOOKUP(A1836,JADWAL,6,FALSE),"  ")</f>
        <v>Dr. H. Syamsul Anam, S.Ag, M.Pd.</v>
      </c>
      <c r="H1836" s="622" t="str">
        <f t="shared" ref="H1836:H1839" si="219">IFERROR(VLOOKUP(A1836,JADWAL,7,FALSE),"  ")</f>
        <v>Dr. H. Wildana Wargadinata, Lc., M.Ag.</v>
      </c>
      <c r="I1836" s="627">
        <f>IFERROR(VLOOKUP(A1836,JADWAL,8,FALSE),"  ")</f>
        <v>0</v>
      </c>
    </row>
    <row r="1837" spans="1:9" ht="25.5">
      <c r="A1837" s="603">
        <f>'REKAP (2)'!I278</f>
        <v>123</v>
      </c>
      <c r="B1837" s="638" t="str">
        <f>IFERROR(VLOOKUP(A1837,JADWAL,4,FALSE),"  ")</f>
        <v>اعداد معلم اللغة العربية</v>
      </c>
      <c r="C1837" s="392" t="str">
        <f>IFERROR(VLOOKUP(A1837,JADWAL,2,FALSE),"  ")</f>
        <v>PBAI-3</v>
      </c>
      <c r="D1837" s="392" t="str">
        <f>IFERROR(VLOOKUP(A1837,JADWAL,9,FALSE),"  ")</f>
        <v>Sabtu</v>
      </c>
      <c r="E1837" s="392" t="str">
        <f>IFERROR(VLOOKUP(A1837,JADWAL,10,FALSE),"  ")</f>
        <v>09.30-11.30</v>
      </c>
      <c r="F1837" s="609" t="str">
        <f>IFERROR(VLOOKUP(A1837,JADWAL,11,FALSE),"  ")</f>
        <v>R22</v>
      </c>
      <c r="G1837" s="619" t="str">
        <f t="shared" si="218"/>
        <v>Dr. Maskud, S.Ag., M.Si.</v>
      </c>
      <c r="H1837" s="620" t="str">
        <f t="shared" si="219"/>
        <v>Dr. H. Wildana Wargadinata, Lc., M.Ag.</v>
      </c>
      <c r="I1837" s="631">
        <f>IFERROR(VLOOKUP(A1837,JADWAL,8,FALSE),"  ")</f>
        <v>0</v>
      </c>
    </row>
    <row r="1838" spans="1:9">
      <c r="A1838" s="603"/>
      <c r="B1838" s="608" t="str">
        <f>IFERROR(VLOOKUP(A1838,JADWAL,4,FALSE),"  ")</f>
        <v xml:space="preserve">  </v>
      </c>
      <c r="C1838" s="392" t="str">
        <f>IFERROR(VLOOKUP(A1838,JADWAL,2,FALSE),"  ")</f>
        <v xml:space="preserve">  </v>
      </c>
      <c r="D1838" s="392" t="str">
        <f>IFERROR(VLOOKUP(A1838,JADWAL,9,FALSE),"  ")</f>
        <v xml:space="preserve">  </v>
      </c>
      <c r="E1838" s="392" t="str">
        <f>IFERROR(VLOOKUP(A1838,JADWAL,10,FALSE),"  ")</f>
        <v xml:space="preserve">  </v>
      </c>
      <c r="F1838" s="609" t="str">
        <f>IFERROR(VLOOKUP(A1838,JADWAL,11,FALSE),"  ")</f>
        <v xml:space="preserve">  </v>
      </c>
      <c r="G1838" s="619" t="str">
        <f t="shared" si="218"/>
        <v xml:space="preserve">  </v>
      </c>
      <c r="H1838" s="611" t="str">
        <f t="shared" si="219"/>
        <v xml:space="preserve">  </v>
      </c>
      <c r="I1838" s="631" t="str">
        <f>IFERROR(VLOOKUP(A1838,JADWAL,8,FALSE),"  ")</f>
        <v xml:space="preserve">  </v>
      </c>
    </row>
    <row r="1839" spans="1:9">
      <c r="A1839" s="603"/>
      <c r="B1839" s="612" t="str">
        <f>IFERROR(VLOOKUP(A1839,JADWAL,4,FALSE),"  ")</f>
        <v xml:space="preserve">  </v>
      </c>
      <c r="C1839" s="613" t="str">
        <f>IFERROR(VLOOKUP(A1839,JADWAL,2,FALSE),"  ")</f>
        <v xml:space="preserve">  </v>
      </c>
      <c r="D1839" s="613" t="str">
        <f>IFERROR(VLOOKUP(A1839,JADWAL,9,FALSE),"  ")</f>
        <v xml:space="preserve">  </v>
      </c>
      <c r="E1839" s="613" t="str">
        <f>IFERROR(VLOOKUP(A1839,JADWAL,10,FALSE),"  ")</f>
        <v xml:space="preserve">  </v>
      </c>
      <c r="F1839" s="614" t="str">
        <f>IFERROR(VLOOKUP(A1839,JADWAL,11,FALSE),"  ")</f>
        <v xml:space="preserve">  </v>
      </c>
      <c r="G1839" s="615" t="str">
        <f t="shared" si="218"/>
        <v xml:space="preserve">  </v>
      </c>
      <c r="H1839" s="616" t="str">
        <f t="shared" si="219"/>
        <v xml:space="preserve">  </v>
      </c>
      <c r="I1839" s="629"/>
    </row>
    <row r="1842" spans="8:8" ht="15.75">
      <c r="H1842" s="617" t="s">
        <v>330</v>
      </c>
    </row>
    <row r="1843" spans="8:8" ht="15.75">
      <c r="H1843" s="617" t="s">
        <v>331</v>
      </c>
    </row>
    <row r="1844" spans="8:8" ht="15.75">
      <c r="H1844" s="617"/>
    </row>
    <row r="1845" spans="8:8" ht="15.75">
      <c r="H1845" s="617"/>
    </row>
    <row r="1846" spans="8:8" ht="15.75">
      <c r="H1846" s="617"/>
    </row>
    <row r="1847" spans="8:8">
      <c r="H1847" s="618" t="s">
        <v>332</v>
      </c>
    </row>
    <row r="1858" spans="1:9" ht="16.5">
      <c r="A1858" s="597">
        <v>80</v>
      </c>
      <c r="B1858" s="598" t="str">
        <f>IFERROR(VLOOKUP(A1858,NamaSK,2,FALSE),"  ")</f>
        <v>Dr. Nur Hasan, M.A.</v>
      </c>
      <c r="C1858" s="594"/>
      <c r="D1858" s="594"/>
      <c r="F1858" s="599"/>
      <c r="G1858" s="596"/>
    </row>
    <row r="1859" spans="1:9">
      <c r="A1859" s="600"/>
      <c r="B1859" s="601" t="s">
        <v>324</v>
      </c>
      <c r="C1859" s="602" t="s">
        <v>325</v>
      </c>
      <c r="D1859" s="601" t="s">
        <v>326</v>
      </c>
      <c r="E1859" s="601" t="s">
        <v>327</v>
      </c>
      <c r="F1859" s="601" t="s">
        <v>328</v>
      </c>
      <c r="G1859" s="784" t="s">
        <v>329</v>
      </c>
      <c r="H1859" s="785"/>
      <c r="I1859" s="786"/>
    </row>
    <row r="1860" spans="1:9" ht="25.5">
      <c r="A1860" s="603">
        <f>'REKAP (2)'!I279</f>
        <v>120</v>
      </c>
      <c r="B1860" s="643" t="str">
        <f>IFERROR(VLOOKUP(A1860,JADWAL,4,FALSE),"  ")</f>
        <v>الدراسات التقابلية وتحليل الأخطاء</v>
      </c>
      <c r="C1860" s="389" t="str">
        <f>IFERROR(VLOOKUP(A1860,JADWAL,2,FALSE),"  ")</f>
        <v>PBAI-3</v>
      </c>
      <c r="D1860" s="389" t="str">
        <f>IFERROR(VLOOKUP(A1860,JADWAL,9,FALSE),"  ")</f>
        <v>Jumat</v>
      </c>
      <c r="E1860" s="735" t="str">
        <f>IFERROR(VLOOKUP(A1860,JADWAL,10,FALSE),"  ")</f>
        <v>15.30-17.30</v>
      </c>
      <c r="F1860" s="632" t="str">
        <f>IFERROR(VLOOKUP(A1860,JADWAL,11,FALSE),"  ")</f>
        <v>R22</v>
      </c>
      <c r="G1860" s="621" t="str">
        <f t="shared" ref="G1860:G1863" si="220">IFERROR(VLOOKUP(A1860,JADWAL,6,FALSE),"  ")</f>
        <v>Dr. H. Syamsul Anam, S.Ag, M.Pd.</v>
      </c>
      <c r="H1860" s="622" t="str">
        <f t="shared" ref="H1860:H1863" si="221">IFERROR(VLOOKUP(A1860,JADWAL,7,FALSE),"  ")</f>
        <v>Dr. Nur Hasan, M.A.</v>
      </c>
      <c r="I1860" s="621"/>
    </row>
    <row r="1861" spans="1:9" ht="15" customHeight="1">
      <c r="A1861" s="603">
        <f>'REKAP (2)'!I280</f>
        <v>115</v>
      </c>
      <c r="B1861" s="644" t="str">
        <f>IFERROR(VLOOKUP(A1861,JADWAL,4,FALSE),"  ")</f>
        <v>علم اللغة النفسي الإجتماعي</v>
      </c>
      <c r="C1861" s="393" t="str">
        <f>IFERROR(VLOOKUP(A1861,JADWAL,2,FALSE),"  ")</f>
        <v>PBAI-1</v>
      </c>
      <c r="D1861" s="393" t="str">
        <f>IFERROR(VLOOKUP(A1861,JADWAL,9,FALSE),"  ")</f>
        <v>Jumat</v>
      </c>
      <c r="E1861" s="736" t="str">
        <f>IFERROR(VLOOKUP(A1861,JADWAL,10,FALSE),"  ")</f>
        <v>15.30-17.30</v>
      </c>
      <c r="F1861" s="633" t="str">
        <f>IFERROR(VLOOKUP(A1861,JADWAL,11,FALSE),"  ")</f>
        <v>R21</v>
      </c>
      <c r="G1861" s="619" t="str">
        <f t="shared" si="220"/>
        <v>Dr. Maskud, S.Ag., M.Si.</v>
      </c>
      <c r="H1861" s="620" t="str">
        <f t="shared" si="221"/>
        <v>Dr. Nur Hasan, M.A.</v>
      </c>
      <c r="I1861" s="619"/>
    </row>
    <row r="1862" spans="1:9">
      <c r="A1862" s="603"/>
      <c r="B1862" s="619" t="str">
        <f>IFERROR(VLOOKUP(A1862,JADWAL,4,FALSE),"  ")</f>
        <v xml:space="preserve">  </v>
      </c>
      <c r="C1862" s="393" t="str">
        <f>IFERROR(VLOOKUP(A1862,JADWAL,2,FALSE),"  ")</f>
        <v xml:space="preserve">  </v>
      </c>
      <c r="D1862" s="393" t="str">
        <f>IFERROR(VLOOKUP(A1862,JADWAL,9,FALSE),"  ")</f>
        <v xml:space="preserve">  </v>
      </c>
      <c r="E1862" s="393" t="str">
        <f>IFERROR(VLOOKUP(A1862,JADWAL,10,FALSE),"  ")</f>
        <v xml:space="preserve">  </v>
      </c>
      <c r="F1862" s="633" t="str">
        <f>IFERROR(VLOOKUP(A1862,JADWAL,11,FALSE),"  ")</f>
        <v xml:space="preserve">  </v>
      </c>
      <c r="G1862" s="619" t="str">
        <f t="shared" si="220"/>
        <v xml:space="preserve">  </v>
      </c>
      <c r="H1862" s="636" t="str">
        <f t="shared" si="221"/>
        <v xml:space="preserve">  </v>
      </c>
      <c r="I1862" s="619"/>
    </row>
    <row r="1863" spans="1:9">
      <c r="A1863" s="603"/>
      <c r="B1863" s="612" t="str">
        <f>IFERROR(VLOOKUP(A1863,JADWAL,4,FALSE),"  ")</f>
        <v xml:space="preserve">  </v>
      </c>
      <c r="C1863" s="613" t="str">
        <f>IFERROR(VLOOKUP(A1863,JADWAL,2,FALSE),"  ")</f>
        <v xml:space="preserve">  </v>
      </c>
      <c r="D1863" s="613" t="str">
        <f>IFERROR(VLOOKUP(A1863,JADWAL,9,FALSE),"  ")</f>
        <v xml:space="preserve">  </v>
      </c>
      <c r="E1863" s="613" t="str">
        <f>IFERROR(VLOOKUP(A1863,JADWAL,10,FALSE),"  ")</f>
        <v xml:space="preserve">  </v>
      </c>
      <c r="F1863" s="614" t="str">
        <f>IFERROR(VLOOKUP(A1863,JADWAL,11,FALSE),"  ")</f>
        <v xml:space="preserve">  </v>
      </c>
      <c r="G1863" s="615" t="str">
        <f t="shared" si="220"/>
        <v xml:space="preserve">  </v>
      </c>
      <c r="H1863" s="616" t="str">
        <f t="shared" si="221"/>
        <v xml:space="preserve">  </v>
      </c>
      <c r="I1863" s="629"/>
    </row>
    <row r="1866" spans="1:9" ht="15.75">
      <c r="H1866" s="617" t="s">
        <v>330</v>
      </c>
    </row>
    <row r="1867" spans="1:9" ht="15.75">
      <c r="H1867" s="617" t="s">
        <v>331</v>
      </c>
    </row>
    <row r="1868" spans="1:9" ht="15.75">
      <c r="H1868" s="617"/>
    </row>
    <row r="1869" spans="1:9" ht="15.75">
      <c r="H1869" s="617"/>
    </row>
    <row r="1870" spans="1:9" ht="15.75">
      <c r="H1870" s="617"/>
    </row>
    <row r="1871" spans="1:9">
      <c r="H1871" s="618" t="s">
        <v>332</v>
      </c>
    </row>
    <row r="1883" spans="1:9" ht="16.5">
      <c r="A1883" s="597">
        <v>81</v>
      </c>
      <c r="B1883" s="598" t="str">
        <f>IFERROR(VLOOKUP(A1883,NamaSK,2,FALSE),"  ")</f>
        <v>Dr. Choirul Arif, M.Si.</v>
      </c>
      <c r="C1883" s="594"/>
      <c r="D1883" s="594"/>
      <c r="F1883" s="599"/>
      <c r="G1883" s="596"/>
    </row>
    <row r="1884" spans="1:9">
      <c r="A1884" s="600"/>
      <c r="B1884" s="601" t="s">
        <v>324</v>
      </c>
      <c r="C1884" s="602" t="s">
        <v>325</v>
      </c>
      <c r="D1884" s="601" t="s">
        <v>326</v>
      </c>
      <c r="E1884" s="601" t="s">
        <v>327</v>
      </c>
      <c r="F1884" s="601" t="s">
        <v>328</v>
      </c>
      <c r="G1884" s="784" t="s">
        <v>329</v>
      </c>
      <c r="H1884" s="785"/>
      <c r="I1884" s="786"/>
    </row>
    <row r="1885" spans="1:9" ht="25.5">
      <c r="A1885" s="603">
        <f>'REKAP (2)'!I281</f>
        <v>99</v>
      </c>
      <c r="B1885" s="604" t="str">
        <f>IFERROR(VLOOKUP(A1885,JADWAL,4,FALSE),"  ")</f>
        <v>Manajemen Industri Media Islam</v>
      </c>
      <c r="C1885" s="388" t="str">
        <f>IFERROR(VLOOKUP(A1885,JADWAL,2,FALSE),"  ")</f>
        <v>KPI-3</v>
      </c>
      <c r="D1885" s="388" t="str">
        <f>IFERROR(VLOOKUP(A1885,JADWAL,9,FALSE),"  ")</f>
        <v>Jumat</v>
      </c>
      <c r="E1885" s="733" t="str">
        <f>IFERROR(VLOOKUP(A1885,JADWAL,10,FALSE),"  ")</f>
        <v>15.30-17.30</v>
      </c>
      <c r="F1885" s="605" t="str">
        <f>IFERROR(VLOOKUP(A1885,JADWAL,11,FALSE),"  ")</f>
        <v>R12</v>
      </c>
      <c r="G1885" s="621" t="str">
        <f t="shared" ref="G1885:G1887" si="222">IFERROR(VLOOKUP(A1885,JADWAL,6,FALSE),"  ")</f>
        <v>Dr. Nurul Widyawati IR, S,Sos, M.Si</v>
      </c>
      <c r="H1885" s="624" t="str">
        <f t="shared" ref="H1885:H1887" si="223">IFERROR(VLOOKUP(A1885,JADWAL,7,FALSE),"  ")</f>
        <v>Dr. Choirul Arif, M.Si.</v>
      </c>
      <c r="I1885" s="627"/>
    </row>
    <row r="1886" spans="1:9">
      <c r="A1886" s="603"/>
      <c r="B1886" s="608" t="str">
        <f>IFERROR(VLOOKUP(A1886,JADWAL,4,FALSE),"  ")</f>
        <v xml:space="preserve">  </v>
      </c>
      <c r="C1886" s="392" t="str">
        <f>IFERROR(VLOOKUP(A1886,JADWAL,2,FALSE),"  ")</f>
        <v xml:space="preserve">  </v>
      </c>
      <c r="D1886" s="392" t="str">
        <f>IFERROR(VLOOKUP(A1886,JADWAL,9,FALSE),"  ")</f>
        <v xml:space="preserve">  </v>
      </c>
      <c r="E1886" s="392" t="str">
        <f>IFERROR(VLOOKUP(A1886,JADWAL,10,FALSE),"  ")</f>
        <v xml:space="preserve">  </v>
      </c>
      <c r="F1886" s="609" t="str">
        <f>IFERROR(VLOOKUP(A1886,JADWAL,11,FALSE),"  ")</f>
        <v xml:space="preserve">  </v>
      </c>
      <c r="G1886" s="619" t="str">
        <f t="shared" si="222"/>
        <v xml:space="preserve">  </v>
      </c>
      <c r="H1886" s="611" t="str">
        <f t="shared" si="223"/>
        <v xml:space="preserve">  </v>
      </c>
      <c r="I1886" s="631"/>
    </row>
    <row r="1887" spans="1:9">
      <c r="A1887" s="603"/>
      <c r="B1887" s="612" t="str">
        <f>IFERROR(VLOOKUP(A1887,JADWAL,4,FALSE),"  ")</f>
        <v xml:space="preserve">  </v>
      </c>
      <c r="C1887" s="613" t="str">
        <f>IFERROR(VLOOKUP(A1887,JADWAL,2,FALSE),"  ")</f>
        <v xml:space="preserve">  </v>
      </c>
      <c r="D1887" s="613" t="str">
        <f>IFERROR(VLOOKUP(A1887,JADWAL,9,FALSE),"  ")</f>
        <v xml:space="preserve">  </v>
      </c>
      <c r="E1887" s="613" t="str">
        <f>IFERROR(VLOOKUP(A1887,JADWAL,10,FALSE),"  ")</f>
        <v xml:space="preserve">  </v>
      </c>
      <c r="F1887" s="614" t="str">
        <f>IFERROR(VLOOKUP(A1887,JADWAL,11,FALSE),"  ")</f>
        <v xml:space="preserve">  </v>
      </c>
      <c r="G1887" s="615" t="str">
        <f t="shared" si="222"/>
        <v xml:space="preserve">  </v>
      </c>
      <c r="H1887" s="616" t="str">
        <f t="shared" si="223"/>
        <v xml:space="preserve">  </v>
      </c>
      <c r="I1887" s="629"/>
    </row>
    <row r="1890" spans="8:8" ht="15.75">
      <c r="H1890" s="617" t="s">
        <v>330</v>
      </c>
    </row>
    <row r="1891" spans="8:8" ht="15.75">
      <c r="H1891" s="617" t="s">
        <v>331</v>
      </c>
    </row>
    <row r="1892" spans="8:8" ht="15.75">
      <c r="H1892" s="617"/>
    </row>
    <row r="1893" spans="8:8" ht="15.75">
      <c r="H1893" s="617"/>
    </row>
    <row r="1894" spans="8:8" ht="15.75">
      <c r="H1894" s="617"/>
    </row>
    <row r="1895" spans="8:8">
      <c r="H1895" s="618" t="s">
        <v>332</v>
      </c>
    </row>
    <row r="1908" spans="1:9" ht="16.5">
      <c r="A1908" s="597">
        <v>82</v>
      </c>
      <c r="B1908" s="598" t="str">
        <f>IFERROR(VLOOKUP(A1908,NamaSK,2,FALSE),"  ")</f>
        <v>Dr. M. Alfan, M.Pd</v>
      </c>
      <c r="C1908" s="594"/>
      <c r="D1908" s="594"/>
      <c r="F1908" s="599"/>
      <c r="G1908" s="596"/>
    </row>
    <row r="1909" spans="1:9">
      <c r="A1909" s="600"/>
      <c r="B1909" s="601" t="s">
        <v>324</v>
      </c>
      <c r="C1909" s="602" t="s">
        <v>325</v>
      </c>
      <c r="D1909" s="601" t="s">
        <v>326</v>
      </c>
      <c r="E1909" s="601" t="s">
        <v>327</v>
      </c>
      <c r="F1909" s="601" t="s">
        <v>328</v>
      </c>
      <c r="G1909" s="784" t="s">
        <v>329</v>
      </c>
      <c r="H1909" s="785"/>
      <c r="I1909" s="786"/>
    </row>
    <row r="1910" spans="1:9">
      <c r="A1910" s="603">
        <f>'REKAP (2)'!I282</f>
        <v>118</v>
      </c>
      <c r="B1910" s="640" t="str">
        <f>IFERROR(VLOOKUP(A1910,JADWAL,4,FALSE),"  ")</f>
        <v>الدراسات التقابلية وتحليل الأخطاء</v>
      </c>
      <c r="C1910" s="388" t="str">
        <f>IFERROR(VLOOKUP(A1910,JADWAL,2,FALSE),"  ")</f>
        <v>PBAI-1</v>
      </c>
      <c r="D1910" s="388" t="str">
        <f>IFERROR(VLOOKUP(A1910,JADWAL,9,FALSE),"  ")</f>
        <v>Sabtu</v>
      </c>
      <c r="E1910" s="388" t="str">
        <f>IFERROR(VLOOKUP(A1910,JADWAL,10,FALSE),"  ")</f>
        <v>09.30-11.30</v>
      </c>
      <c r="F1910" s="605" t="str">
        <f>IFERROR(VLOOKUP(A1910,JADWAL,11,FALSE),"  ")</f>
        <v>R21</v>
      </c>
      <c r="G1910" s="621" t="str">
        <f t="shared" ref="G1910:G1913" si="224">IFERROR(VLOOKUP(A1910,JADWAL,6,FALSE),"  ")</f>
        <v>Dr. Bambang Irawan, M.Ed.</v>
      </c>
      <c r="H1910" s="624" t="str">
        <f t="shared" ref="H1910:H1913" si="225">IFERROR(VLOOKUP(A1910,JADWAL,7,FALSE),"  ")</f>
        <v>Dr. M. Alfan, M.Pd</v>
      </c>
      <c r="I1910" s="627"/>
    </row>
    <row r="1911" spans="1:9" ht="30">
      <c r="A1911" s="603">
        <f>'REKAP (2)'!I283</f>
        <v>122</v>
      </c>
      <c r="B1911" s="638" t="str">
        <f>IFERROR(VLOOKUP(A1911,JADWAL,4,FALSE),"  ")</f>
        <v>إعداد المواد الدراسية للغة العربية   وتطويرها</v>
      </c>
      <c r="C1911" s="392" t="str">
        <f>IFERROR(VLOOKUP(A1911,JADWAL,2,FALSE),"  ")</f>
        <v>PBAI-3</v>
      </c>
      <c r="D1911" s="392" t="str">
        <f>IFERROR(VLOOKUP(A1911,JADWAL,9,FALSE),"  ")</f>
        <v>Sabtu</v>
      </c>
      <c r="E1911" s="732" t="str">
        <f>IFERROR(VLOOKUP(A1911,JADWAL,10,FALSE),"  ")</f>
        <v>07.30-09.30</v>
      </c>
      <c r="F1911" s="609" t="str">
        <f>IFERROR(VLOOKUP(A1911,JADWAL,11,FALSE),"  ")</f>
        <v>R22</v>
      </c>
      <c r="G1911" s="619" t="str">
        <f t="shared" si="224"/>
        <v>Dr. Bambang Irawan, M.Ed.</v>
      </c>
      <c r="H1911" s="620" t="str">
        <f t="shared" si="225"/>
        <v>Dr. M. Alfan, M.Pd</v>
      </c>
      <c r="I1911" s="631"/>
    </row>
    <row r="1912" spans="1:9">
      <c r="A1912" s="603"/>
      <c r="B1912" s="608" t="str">
        <f>IFERROR(VLOOKUP(A1912,JADWAL,4,FALSE),"  ")</f>
        <v xml:space="preserve">  </v>
      </c>
      <c r="C1912" s="392" t="str">
        <f>IFERROR(VLOOKUP(A1912,JADWAL,2,FALSE),"  ")</f>
        <v xml:space="preserve">  </v>
      </c>
      <c r="D1912" s="392" t="str">
        <f>IFERROR(VLOOKUP(A1912,JADWAL,9,FALSE),"  ")</f>
        <v xml:space="preserve">  </v>
      </c>
      <c r="E1912" s="392" t="str">
        <f>IFERROR(VLOOKUP(A1912,JADWAL,10,FALSE),"  ")</f>
        <v xml:space="preserve">  </v>
      </c>
      <c r="F1912" s="609" t="str">
        <f>IFERROR(VLOOKUP(A1912,JADWAL,11,FALSE),"  ")</f>
        <v xml:space="preserve">  </v>
      </c>
      <c r="G1912" s="619" t="str">
        <f t="shared" si="224"/>
        <v xml:space="preserve">  </v>
      </c>
      <c r="H1912" s="611" t="str">
        <f t="shared" si="225"/>
        <v xml:space="preserve">  </v>
      </c>
      <c r="I1912" s="631"/>
    </row>
    <row r="1913" spans="1:9">
      <c r="A1913" s="603"/>
      <c r="B1913" s="612" t="str">
        <f>IFERROR(VLOOKUP(A1913,JADWAL,4,FALSE),"  ")</f>
        <v xml:space="preserve">  </v>
      </c>
      <c r="C1913" s="613" t="str">
        <f>IFERROR(VLOOKUP(A1913,JADWAL,2,FALSE),"  ")</f>
        <v xml:space="preserve">  </v>
      </c>
      <c r="D1913" s="613" t="str">
        <f>IFERROR(VLOOKUP(A1913,JADWAL,9,FALSE),"  ")</f>
        <v xml:space="preserve">  </v>
      </c>
      <c r="E1913" s="613" t="str">
        <f>IFERROR(VLOOKUP(A1913,JADWAL,10,FALSE),"  ")</f>
        <v xml:space="preserve">  </v>
      </c>
      <c r="F1913" s="614" t="str">
        <f>IFERROR(VLOOKUP(A1913,JADWAL,11,FALSE),"  ")</f>
        <v xml:space="preserve">  </v>
      </c>
      <c r="G1913" s="615" t="str">
        <f t="shared" si="224"/>
        <v xml:space="preserve">  </v>
      </c>
      <c r="H1913" s="616" t="str">
        <f t="shared" si="225"/>
        <v xml:space="preserve">  </v>
      </c>
      <c r="I1913" s="629"/>
    </row>
    <row r="1916" spans="1:9" ht="15.75">
      <c r="H1916" s="617" t="s">
        <v>330</v>
      </c>
    </row>
    <row r="1917" spans="1:9" ht="15.75">
      <c r="H1917" s="617" t="s">
        <v>331</v>
      </c>
    </row>
    <row r="1918" spans="1:9" ht="15.75">
      <c r="H1918" s="617"/>
    </row>
    <row r="1919" spans="1:9" ht="15.75">
      <c r="H1919" s="617"/>
    </row>
    <row r="1920" spans="1:9" ht="15.75">
      <c r="H1920" s="617"/>
    </row>
    <row r="1921" spans="1:9">
      <c r="H1921" s="618" t="s">
        <v>332</v>
      </c>
    </row>
    <row r="1932" spans="1:9" ht="16.5">
      <c r="A1932" s="597">
        <v>83</v>
      </c>
      <c r="B1932" s="598" t="str">
        <f>IFERROR(VLOOKUP(A1932,NamaSK,2,FALSE),"  ")</f>
        <v>Dr. Muhammad Miqdad, SE.MM. Ak., CA.</v>
      </c>
      <c r="C1932" s="594"/>
      <c r="D1932" s="594"/>
      <c r="F1932" s="599"/>
      <c r="G1932" s="596"/>
    </row>
    <row r="1933" spans="1:9">
      <c r="A1933" s="600"/>
      <c r="B1933" s="601" t="s">
        <v>324</v>
      </c>
      <c r="C1933" s="602" t="s">
        <v>325</v>
      </c>
      <c r="D1933" s="601" t="s">
        <v>326</v>
      </c>
      <c r="E1933" s="601" t="s">
        <v>327</v>
      </c>
      <c r="F1933" s="601" t="s">
        <v>328</v>
      </c>
      <c r="G1933" s="784" t="s">
        <v>329</v>
      </c>
      <c r="H1933" s="785"/>
      <c r="I1933" s="786"/>
    </row>
    <row r="1934" spans="1:9" ht="25.5">
      <c r="A1934" s="603">
        <f>'REKAP (2)'!I284</f>
        <v>81</v>
      </c>
      <c r="B1934" s="604" t="str">
        <f>IFERROR(VLOOKUP(A1934,JADWAL,4,FALSE),"  ")</f>
        <v xml:space="preserve">Manajemen Risiko Keuangan Islam </v>
      </c>
      <c r="C1934" s="388" t="str">
        <f>IFERROR(VLOOKUP(A1934,JADWAL,2,FALSE),"  ")</f>
        <v>ES-3A</v>
      </c>
      <c r="D1934" s="388" t="str">
        <f>IFERROR(VLOOKUP(A1934,JADWAL,9,FALSE),"  ")</f>
        <v>Rabu</v>
      </c>
      <c r="E1934" s="733" t="str">
        <f>IFERROR(VLOOKUP(A1934,JADWAL,10,FALSE),"  ")</f>
        <v>15.15-17.15</v>
      </c>
      <c r="F1934" s="605" t="str">
        <f>IFERROR(VLOOKUP(A1934,JADWAL,11,FALSE),"  ")</f>
        <v>R12</v>
      </c>
      <c r="G1934" s="624" t="str">
        <f t="shared" ref="G1934:G1937" si="226">IFERROR(VLOOKUP(A1934,JADWAL,6,FALSE),"  ")</f>
        <v>Dr. Muhammad Miqdad, SE.MM. Ak., CA.</v>
      </c>
      <c r="H1934" s="604" t="str">
        <f t="shared" ref="H1934:H1937" si="227">IFERROR(VLOOKUP(A1934,JADWAL,7,FALSE),"  ")</f>
        <v>Dr. H. Moh. Armoyu, MM.</v>
      </c>
      <c r="I1934" s="604"/>
    </row>
    <row r="1935" spans="1:9" ht="25.5">
      <c r="A1935" s="603">
        <f>'REKAP (2)'!I285</f>
        <v>87</v>
      </c>
      <c r="B1935" s="608" t="str">
        <f>IFERROR(VLOOKUP(A1935,JADWAL,4,FALSE),"  ")</f>
        <v xml:space="preserve">Manajemen Risiko Keuangan Islam </v>
      </c>
      <c r="C1935" s="392" t="str">
        <f>IFERROR(VLOOKUP(A1935,JADWAL,2,FALSE),"  ")</f>
        <v>ES-3B</v>
      </c>
      <c r="D1935" s="392" t="str">
        <f>IFERROR(VLOOKUP(A1935,JADWAL,9,FALSE),"  ")</f>
        <v>Sabtu</v>
      </c>
      <c r="E1935" s="392" t="str">
        <f>IFERROR(VLOOKUP(A1935,JADWAL,10,FALSE),"  ")</f>
        <v>09.30-11.30</v>
      </c>
      <c r="F1935" s="609" t="str">
        <f>IFERROR(VLOOKUP(A1935,JADWAL,11,FALSE),"  ")</f>
        <v>R13</v>
      </c>
      <c r="G1935" s="623" t="str">
        <f t="shared" si="226"/>
        <v>Dr. Muhammad Miqdad, SE.MM. Ak., CA.</v>
      </c>
      <c r="H1935" s="611" t="str">
        <f t="shared" si="227"/>
        <v>Dr. H. Moh. Armoyu, MM.</v>
      </c>
      <c r="I1935" s="608"/>
    </row>
    <row r="1936" spans="1:9" ht="25.5">
      <c r="A1936" s="603">
        <f>'REKAP (2)'!I286</f>
        <v>91</v>
      </c>
      <c r="B1936" s="608" t="str">
        <f>IFERROR(VLOOKUP(A1936,JADWAL,4,FALSE),"  ")</f>
        <v xml:space="preserve">Manajemen Risiko Keuangan Islam </v>
      </c>
      <c r="C1936" s="392" t="str">
        <f>IFERROR(VLOOKUP(A1936,JADWAL,2,FALSE),"  ")</f>
        <v>ES-3C</v>
      </c>
      <c r="D1936" s="392" t="str">
        <f>IFERROR(VLOOKUP(A1936,JADWAL,9,FALSE),"  ")</f>
        <v>Sabtu</v>
      </c>
      <c r="E1936" s="732" t="str">
        <f>IFERROR(VLOOKUP(A1936,JADWAL,10,FALSE),"  ")</f>
        <v>07.30-09.30</v>
      </c>
      <c r="F1936" s="609" t="str">
        <f>IFERROR(VLOOKUP(A1936,JADWAL,11,FALSE),"  ")</f>
        <v>R14</v>
      </c>
      <c r="G1936" s="623" t="str">
        <f t="shared" si="226"/>
        <v>Dr. Muhammad Miqdad, SE.MM. Ak., CA.</v>
      </c>
      <c r="H1936" s="611" t="str">
        <f t="shared" si="227"/>
        <v>Dr. H. Moh. Armoyu, MM.</v>
      </c>
      <c r="I1936" s="608"/>
    </row>
    <row r="1937" spans="1:9">
      <c r="A1937" s="603"/>
      <c r="B1937" s="612" t="str">
        <f>IFERROR(VLOOKUP(A1937,JADWAL,4,FALSE),"  ")</f>
        <v xml:space="preserve">  </v>
      </c>
      <c r="C1937" s="613" t="str">
        <f>IFERROR(VLOOKUP(A1937,JADWAL,2,FALSE),"  ")</f>
        <v xml:space="preserve">  </v>
      </c>
      <c r="D1937" s="613" t="str">
        <f>IFERROR(VLOOKUP(A1937,JADWAL,9,FALSE),"  ")</f>
        <v xml:space="preserve">  </v>
      </c>
      <c r="E1937" s="613" t="str">
        <f>IFERROR(VLOOKUP(A1937,JADWAL,10,FALSE),"  ")</f>
        <v xml:space="preserve">  </v>
      </c>
      <c r="F1937" s="614" t="str">
        <f>IFERROR(VLOOKUP(A1937,JADWAL,11,FALSE),"  ")</f>
        <v xml:space="preserve">  </v>
      </c>
      <c r="G1937" s="615" t="str">
        <f t="shared" si="226"/>
        <v xml:space="preserve">  </v>
      </c>
      <c r="H1937" s="616" t="str">
        <f t="shared" si="227"/>
        <v xml:space="preserve">  </v>
      </c>
      <c r="I1937" s="612"/>
    </row>
    <row r="1941" spans="1:9" ht="15.75">
      <c r="H1941" s="617" t="s">
        <v>330</v>
      </c>
    </row>
    <row r="1942" spans="1:9" ht="15.75">
      <c r="H1942" s="617" t="s">
        <v>331</v>
      </c>
    </row>
    <row r="1943" spans="1:9" ht="15.75">
      <c r="H1943" s="617"/>
    </row>
    <row r="1944" spans="1:9" ht="15.75">
      <c r="H1944" s="617"/>
    </row>
    <row r="1945" spans="1:9" ht="15.75">
      <c r="H1945" s="617"/>
    </row>
    <row r="1946" spans="1:9">
      <c r="H1946" s="618" t="s">
        <v>332</v>
      </c>
    </row>
    <row r="1955" spans="1:9" ht="16.5">
      <c r="A1955" s="597">
        <v>84</v>
      </c>
      <c r="B1955" s="598" t="str">
        <f>IFERROR(VLOOKUP(A1955,NamaSK,2,FALSE),"  ")</f>
        <v>Prof. H. Masdar Hilmy, MA., Ph.D.</v>
      </c>
      <c r="C1955" s="594"/>
      <c r="D1955" s="594"/>
      <c r="F1955" s="599"/>
      <c r="G1955" s="596"/>
    </row>
    <row r="1956" spans="1:9">
      <c r="A1956" s="600"/>
      <c r="B1956" s="601" t="s">
        <v>324</v>
      </c>
      <c r="C1956" s="602" t="s">
        <v>325</v>
      </c>
      <c r="D1956" s="601" t="s">
        <v>326</v>
      </c>
      <c r="E1956" s="601" t="s">
        <v>327</v>
      </c>
      <c r="F1956" s="601" t="s">
        <v>328</v>
      </c>
      <c r="G1956" s="784" t="s">
        <v>329</v>
      </c>
      <c r="H1956" s="785"/>
      <c r="I1956" s="786"/>
    </row>
    <row r="1957" spans="1:9" ht="25.5">
      <c r="A1957" s="603">
        <f>'REKAP (2)'!I287</f>
        <v>125</v>
      </c>
      <c r="B1957" s="604" t="str">
        <f>IFERROR(VLOOKUP(A1957,JADWAL,4,FALSE),"  ")</f>
        <v>Filsafat Ilmu</v>
      </c>
      <c r="C1957" s="388" t="str">
        <f>IFERROR(VLOOKUP(A1957,JADWAL,2,FALSE),"  ")</f>
        <v>MPI3-1A</v>
      </c>
      <c r="D1957" s="388" t="str">
        <f>IFERROR(VLOOKUP(A1957,JADWAL,9,FALSE),"  ")</f>
        <v>Jumat</v>
      </c>
      <c r="E1957" s="733" t="str">
        <f>IFERROR(VLOOKUP(A1957,JADWAL,10,FALSE),"  ")</f>
        <v>15.30-17.30</v>
      </c>
      <c r="F1957" s="605" t="str">
        <f>IFERROR(VLOOKUP(A1957,JADWAL,11,FALSE),"  ")</f>
        <v>RU22</v>
      </c>
      <c r="G1957" s="606" t="str">
        <f t="shared" ref="G1957:G1960" si="228">IFERROR(VLOOKUP(A1957,JADWAL,6,FALSE),"  ")</f>
        <v>Prof. H. Masdar Hilmy, MA., Ph.D.</v>
      </c>
      <c r="H1957" s="604" t="str">
        <f t="shared" ref="H1957:H1960" si="229">IFERROR(VLOOKUP(A1957,JADWAL,7,FALSE),"  ")</f>
        <v>Dr. H. Aminullah, M.Ag.</v>
      </c>
      <c r="I1957" s="627"/>
    </row>
    <row r="1958" spans="1:9" ht="25.5">
      <c r="A1958" s="603">
        <f>'REKAP (2)'!I288</f>
        <v>127</v>
      </c>
      <c r="B1958" s="608" t="str">
        <f>IFERROR(VLOOKUP(A1958,JADWAL,4,FALSE),"  ")</f>
        <v>Pengembangan Mutu Lembaga Pendidikan Islam</v>
      </c>
      <c r="C1958" s="392" t="str">
        <f>IFERROR(VLOOKUP(A1958,JADWAL,2,FALSE),"  ")</f>
        <v>MPI3-1A</v>
      </c>
      <c r="D1958" s="392" t="str">
        <f>IFERROR(VLOOKUP(A1958,JADWAL,9,FALSE),"  ")</f>
        <v>Sabtu</v>
      </c>
      <c r="E1958" s="732" t="str">
        <f>IFERROR(VLOOKUP(A1958,JADWAL,10,FALSE),"  ")</f>
        <v>07.30-09.30</v>
      </c>
      <c r="F1958" s="609" t="str">
        <f>IFERROR(VLOOKUP(A1958,JADWAL,11,FALSE),"  ")</f>
        <v>RU22</v>
      </c>
      <c r="G1958" s="619" t="str">
        <f t="shared" si="228"/>
        <v>Prof. Dr. H. Babun Suharto, S.E., M.M.</v>
      </c>
      <c r="H1958" s="620" t="str">
        <f t="shared" si="229"/>
        <v>Prof. H. Masdar Hilmy, MA., Ph.D.</v>
      </c>
      <c r="I1958" s="631"/>
    </row>
    <row r="1959" spans="1:9">
      <c r="A1959" s="603"/>
      <c r="B1959" s="608" t="str">
        <f>IFERROR(VLOOKUP(A1959,JADWAL,4,FALSE),"  ")</f>
        <v xml:space="preserve">  </v>
      </c>
      <c r="C1959" s="392" t="str">
        <f>IFERROR(VLOOKUP(A1959,JADWAL,2,FALSE),"  ")</f>
        <v xml:space="preserve">  </v>
      </c>
      <c r="D1959" s="392" t="str">
        <f>IFERROR(VLOOKUP(A1959,JADWAL,9,FALSE),"  ")</f>
        <v xml:space="preserve">  </v>
      </c>
      <c r="E1959" s="392" t="str">
        <f>IFERROR(VLOOKUP(A1959,JADWAL,10,FALSE),"  ")</f>
        <v xml:space="preserve">  </v>
      </c>
      <c r="F1959" s="609" t="str">
        <f>IFERROR(VLOOKUP(A1959,JADWAL,11,FALSE),"  ")</f>
        <v xml:space="preserve">  </v>
      </c>
      <c r="G1959" s="619" t="str">
        <f t="shared" si="228"/>
        <v xml:space="preserve">  </v>
      </c>
      <c r="H1959" s="611" t="str">
        <f t="shared" si="229"/>
        <v xml:space="preserve">  </v>
      </c>
      <c r="I1959" s="631"/>
    </row>
    <row r="1960" spans="1:9">
      <c r="A1960" s="603"/>
      <c r="B1960" s="612" t="str">
        <f>IFERROR(VLOOKUP(A1960,JADWAL,4,FALSE),"  ")</f>
        <v xml:space="preserve">  </v>
      </c>
      <c r="C1960" s="613" t="str">
        <f>IFERROR(VLOOKUP(A1960,JADWAL,2,FALSE),"  ")</f>
        <v xml:space="preserve">  </v>
      </c>
      <c r="D1960" s="613" t="str">
        <f>IFERROR(VLOOKUP(A1960,JADWAL,9,FALSE),"  ")</f>
        <v xml:space="preserve">  </v>
      </c>
      <c r="E1960" s="613" t="str">
        <f>IFERROR(VLOOKUP(A1960,JADWAL,10,FALSE),"  ")</f>
        <v xml:space="preserve">  </v>
      </c>
      <c r="F1960" s="614" t="str">
        <f>IFERROR(VLOOKUP(A1960,JADWAL,11,FALSE),"  ")</f>
        <v xml:space="preserve">  </v>
      </c>
      <c r="G1960" s="615" t="str">
        <f t="shared" si="228"/>
        <v xml:space="preserve">  </v>
      </c>
      <c r="H1960" s="616" t="str">
        <f t="shared" si="229"/>
        <v xml:space="preserve">  </v>
      </c>
      <c r="I1960" s="629"/>
    </row>
    <row r="1963" spans="1:9" ht="15.75">
      <c r="H1963" s="617" t="s">
        <v>330</v>
      </c>
    </row>
    <row r="1964" spans="1:9" ht="15.75">
      <c r="H1964" s="617" t="s">
        <v>331</v>
      </c>
    </row>
    <row r="1965" spans="1:9" ht="15.75">
      <c r="H1965" s="617"/>
    </row>
    <row r="1966" spans="1:9" ht="15.75">
      <c r="H1966" s="617"/>
    </row>
    <row r="1967" spans="1:9" ht="15.75">
      <c r="H1967" s="617"/>
    </row>
    <row r="1968" spans="1:9">
      <c r="H1968" s="618" t="s">
        <v>332</v>
      </c>
    </row>
  </sheetData>
  <mergeCells count="84">
    <mergeCell ref="G1884:I1884"/>
    <mergeCell ref="G1909:I1909"/>
    <mergeCell ref="G1933:I1933"/>
    <mergeCell ref="G1956:I1956"/>
    <mergeCell ref="G1763:I1763"/>
    <mergeCell ref="G1788:I1788"/>
    <mergeCell ref="G1811:I1811"/>
    <mergeCell ref="G1835:I1835"/>
    <mergeCell ref="G1859:I1859"/>
    <mergeCell ref="G1641:I1641"/>
    <mergeCell ref="G1666:I1666"/>
    <mergeCell ref="G1691:I1691"/>
    <mergeCell ref="G1715:I1715"/>
    <mergeCell ref="G1738:I1738"/>
    <mergeCell ref="G1521:I1521"/>
    <mergeCell ref="G1545:I1545"/>
    <mergeCell ref="G1569:I1569"/>
    <mergeCell ref="G1593:I1593"/>
    <mergeCell ref="G1617:I1617"/>
    <mergeCell ref="G1402:I1402"/>
    <mergeCell ref="G1426:I1426"/>
    <mergeCell ref="G1450:I1450"/>
    <mergeCell ref="G1473:I1473"/>
    <mergeCell ref="G1497:I1497"/>
    <mergeCell ref="G1283:I1283"/>
    <mergeCell ref="G1306:I1306"/>
    <mergeCell ref="G1329:I1329"/>
    <mergeCell ref="G1353:I1353"/>
    <mergeCell ref="G1377:I1377"/>
    <mergeCell ref="G1166:I1166"/>
    <mergeCell ref="G1191:I1191"/>
    <mergeCell ref="G1214:I1214"/>
    <mergeCell ref="G1238:I1238"/>
    <mergeCell ref="G1259:I1259"/>
    <mergeCell ref="G1051:I1051"/>
    <mergeCell ref="G1075:I1075"/>
    <mergeCell ref="G1098:I1098"/>
    <mergeCell ref="G1120:I1120"/>
    <mergeCell ref="G1143:I1143"/>
    <mergeCell ref="G938:I938"/>
    <mergeCell ref="G960:I960"/>
    <mergeCell ref="G982:I982"/>
    <mergeCell ref="G1004:I1004"/>
    <mergeCell ref="G1028:I1028"/>
    <mergeCell ref="G822:I822"/>
    <mergeCell ref="G845:I845"/>
    <mergeCell ref="G868:I868"/>
    <mergeCell ref="G892:I892"/>
    <mergeCell ref="G915:I915"/>
    <mergeCell ref="G705:I705"/>
    <mergeCell ref="G727:I727"/>
    <mergeCell ref="G751:I751"/>
    <mergeCell ref="G775:I775"/>
    <mergeCell ref="G799:I799"/>
    <mergeCell ref="G583:I583"/>
    <mergeCell ref="G607:I607"/>
    <mergeCell ref="G632:I632"/>
    <mergeCell ref="G656:I656"/>
    <mergeCell ref="G681:I681"/>
    <mergeCell ref="G466:I466"/>
    <mergeCell ref="G491:I491"/>
    <mergeCell ref="G513:I513"/>
    <mergeCell ref="G535:I535"/>
    <mergeCell ref="G559:I559"/>
    <mergeCell ref="G357:I357"/>
    <mergeCell ref="G380:I380"/>
    <mergeCell ref="G402:I402"/>
    <mergeCell ref="G424:I424"/>
    <mergeCell ref="G446:I446"/>
    <mergeCell ref="G236:I236"/>
    <mergeCell ref="G259:I259"/>
    <mergeCell ref="G283:I283"/>
    <mergeCell ref="G308:I308"/>
    <mergeCell ref="G333:I333"/>
    <mergeCell ref="G124:I124"/>
    <mergeCell ref="G146:I146"/>
    <mergeCell ref="G168:I168"/>
    <mergeCell ref="G190:I190"/>
    <mergeCell ref="G212:I212"/>
    <mergeCell ref="G10:I10"/>
    <mergeCell ref="G31:I31"/>
    <mergeCell ref="G54:I54"/>
    <mergeCell ref="G77:I77"/>
    <mergeCell ref="G101:I101"/>
  </mergeCells>
  <pageMargins left="0.511811023622047" right="0.31496062992126" top="0.74803149606299202" bottom="0.74803149606299202" header="0.31496062992126" footer="0.31496062992126"/>
  <pageSetup paperSize="9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G41"/>
  <sheetViews>
    <sheetView workbookViewId="0"/>
  </sheetViews>
  <sheetFormatPr defaultColWidth="9" defaultRowHeight="15"/>
  <cols>
    <col min="2" max="2" width="10.28515625" customWidth="1"/>
    <col min="3" max="3" width="27.28515625" customWidth="1"/>
    <col min="4" max="4" width="7.140625" customWidth="1"/>
    <col min="5" max="5" width="31.7109375" customWidth="1"/>
  </cols>
  <sheetData>
    <row r="1" spans="1:7" ht="15.75">
      <c r="A1" s="111"/>
      <c r="B1" s="112"/>
      <c r="C1" s="787" t="s">
        <v>676</v>
      </c>
      <c r="D1" s="787"/>
      <c r="E1" s="787"/>
      <c r="F1" s="787"/>
      <c r="G1" s="787"/>
    </row>
    <row r="2" spans="1:7" ht="18">
      <c r="A2" s="113"/>
      <c r="B2" s="114"/>
      <c r="C2" s="788" t="s">
        <v>677</v>
      </c>
      <c r="D2" s="788"/>
      <c r="E2" s="788"/>
      <c r="F2" s="788"/>
      <c r="G2" s="788"/>
    </row>
    <row r="3" spans="1:7" ht="27.75">
      <c r="A3" s="115"/>
      <c r="B3" s="116"/>
      <c r="C3" s="789" t="s">
        <v>678</v>
      </c>
      <c r="D3" s="789"/>
      <c r="E3" s="789"/>
      <c r="F3" s="789"/>
      <c r="G3" s="789"/>
    </row>
    <row r="4" spans="1:7">
      <c r="A4" s="117"/>
      <c r="B4" s="118"/>
      <c r="C4" s="790" t="s">
        <v>679</v>
      </c>
      <c r="D4" s="790"/>
      <c r="E4" s="790"/>
      <c r="F4" s="790"/>
      <c r="G4" s="790"/>
    </row>
    <row r="5" spans="1:7" ht="15.75">
      <c r="A5" s="117"/>
      <c r="B5" s="118"/>
      <c r="C5" s="790" t="s">
        <v>680</v>
      </c>
      <c r="D5" s="790"/>
      <c r="E5" s="790"/>
      <c r="F5" s="790"/>
      <c r="G5" s="790"/>
    </row>
    <row r="6" spans="1:7" ht="18.75">
      <c r="A6" s="119"/>
      <c r="B6" s="119"/>
      <c r="C6" s="119"/>
      <c r="D6" s="119"/>
      <c r="E6" s="119"/>
      <c r="F6" s="119"/>
      <c r="G6" s="119"/>
    </row>
    <row r="7" spans="1:7" ht="18">
      <c r="A7" s="811" t="s">
        <v>735</v>
      </c>
      <c r="B7" s="811"/>
      <c r="C7" s="811"/>
      <c r="D7" s="811"/>
      <c r="E7" s="811"/>
      <c r="F7" s="811"/>
      <c r="G7" s="811"/>
    </row>
    <row r="8" spans="1:7" ht="16.5">
      <c r="A8" s="120"/>
      <c r="B8" s="121"/>
      <c r="C8" s="122"/>
      <c r="D8" s="122"/>
      <c r="E8" s="123"/>
      <c r="F8" s="121"/>
      <c r="G8" s="121"/>
    </row>
    <row r="9" spans="1:7" ht="16.5">
      <c r="A9" s="138" t="s">
        <v>682</v>
      </c>
      <c r="B9" s="121"/>
      <c r="C9" s="122"/>
      <c r="D9" s="122"/>
      <c r="F9" s="138" t="s">
        <v>736</v>
      </c>
      <c r="G9" s="121"/>
    </row>
    <row r="10" spans="1:7" ht="21" customHeight="1">
      <c r="A10" s="127" t="s">
        <v>6</v>
      </c>
      <c r="B10" s="127" t="s">
        <v>684</v>
      </c>
      <c r="C10" s="127" t="s">
        <v>685</v>
      </c>
      <c r="D10" s="127" t="s">
        <v>3</v>
      </c>
      <c r="E10" s="127" t="s">
        <v>338</v>
      </c>
      <c r="F10" s="127" t="s">
        <v>686</v>
      </c>
      <c r="G10" s="127" t="s">
        <v>534</v>
      </c>
    </row>
    <row r="11" spans="1:7" ht="15" customHeight="1">
      <c r="A11" s="795" t="s">
        <v>692</v>
      </c>
      <c r="B11" s="838" t="s">
        <v>696</v>
      </c>
      <c r="C11" s="838" t="str">
        <f>PGMI!C3</f>
        <v>Pengembangan Kurikulum MI</v>
      </c>
      <c r="D11" s="838">
        <f>PGMI!D3</f>
        <v>3</v>
      </c>
      <c r="E11" s="141" t="str">
        <f>PGMI!F3</f>
        <v>Dr. Hj. Mukni'ah, M.Pd.I.</v>
      </c>
      <c r="F11" s="838" t="str">
        <f>PGMI!E3</f>
        <v>8-19-xxxxx-1-01</v>
      </c>
      <c r="G11" s="808" t="s">
        <v>730</v>
      </c>
    </row>
    <row r="12" spans="1:7" ht="15" customHeight="1">
      <c r="A12" s="795"/>
      <c r="B12" s="839"/>
      <c r="C12" s="839"/>
      <c r="D12" s="839"/>
      <c r="E12" s="141" t="str">
        <f>PGMI!G3</f>
        <v>Dr. Hj. Erma Fatmawati, M.Pd.I</v>
      </c>
      <c r="F12" s="839"/>
      <c r="G12" s="809"/>
    </row>
    <row r="13" spans="1:7" ht="15" customHeight="1">
      <c r="A13" s="795"/>
      <c r="B13" s="838" t="s">
        <v>698</v>
      </c>
      <c r="C13" s="838" t="str">
        <f>PGMI!C4</f>
        <v>Filsafat Ilmu</v>
      </c>
      <c r="D13" s="838">
        <f>PGMI!D4</f>
        <v>2</v>
      </c>
      <c r="E13" s="141" t="str">
        <f>PGMI!F4</f>
        <v>Dr. Dyah Nawangsari, M.Ag.</v>
      </c>
      <c r="F13" s="838">
        <f>PGMI!E4</f>
        <v>0</v>
      </c>
      <c r="G13" s="809"/>
    </row>
    <row r="14" spans="1:7" ht="15" customHeight="1">
      <c r="A14" s="795"/>
      <c r="B14" s="839"/>
      <c r="C14" s="839"/>
      <c r="D14" s="839"/>
      <c r="E14" s="141" t="str">
        <f>PGMI!G4</f>
        <v>H. Moch. Imam Machfudi, S.S., M.Pd. Ph.D.</v>
      </c>
      <c r="F14" s="839"/>
      <c r="G14" s="809"/>
    </row>
    <row r="15" spans="1:7" ht="15" customHeight="1">
      <c r="A15" s="795"/>
      <c r="B15" s="838" t="s">
        <v>702</v>
      </c>
      <c r="C15" s="838" t="str">
        <f>PGMI!C5</f>
        <v xml:space="preserve">Analisis dan Desain Pembelajaran MI </v>
      </c>
      <c r="D15" s="838">
        <f>PGMI!D5</f>
        <v>3</v>
      </c>
      <c r="E15" s="141" t="str">
        <f>PGMI!F5</f>
        <v>Dr. H. Mustajab, S.Ag, M.Pd.I.</v>
      </c>
      <c r="F15" s="838">
        <f>PGMI!E5</f>
        <v>0</v>
      </c>
      <c r="G15" s="809"/>
    </row>
    <row r="16" spans="1:7" ht="15" customHeight="1">
      <c r="A16" s="795"/>
      <c r="B16" s="839"/>
      <c r="C16" s="839"/>
      <c r="D16" s="839"/>
      <c r="E16" s="141" t="str">
        <f>PGMI!G5</f>
        <v>Dr. H. Abd. Muhith, S.Ag, M.Pd.I.</v>
      </c>
      <c r="F16" s="839"/>
      <c r="G16" s="809"/>
    </row>
    <row r="17" spans="1:7" ht="15" customHeight="1">
      <c r="A17" s="793" t="s">
        <v>70</v>
      </c>
      <c r="B17" s="838" t="s">
        <v>703</v>
      </c>
      <c r="C17" s="838" t="str">
        <f>PGMI!C6</f>
        <v>Sejarah Sosial Pendidikan Islam</v>
      </c>
      <c r="D17" s="838">
        <f>PGMI!D6</f>
        <v>2</v>
      </c>
      <c r="E17" s="141" t="str">
        <f>PGMI!F6</f>
        <v>Prof. Dr. H. Miftah Arifin, M.Ag.</v>
      </c>
      <c r="F17" s="838">
        <f>PGMI!E6</f>
        <v>0</v>
      </c>
      <c r="G17" s="809"/>
    </row>
    <row r="18" spans="1:7" ht="15" customHeight="1">
      <c r="A18" s="793"/>
      <c r="B18" s="839"/>
      <c r="C18" s="839"/>
      <c r="D18" s="839"/>
      <c r="E18" s="141" t="str">
        <f>PGMI!G6</f>
        <v>Dr. M. Khusna Amal, S.Ag., Msi.</v>
      </c>
      <c r="F18" s="839"/>
      <c r="G18" s="809"/>
    </row>
    <row r="19" spans="1:7" ht="15" customHeight="1">
      <c r="A19" s="793"/>
      <c r="B19" s="838" t="s">
        <v>704</v>
      </c>
      <c r="C19" s="842" t="str">
        <f>PGMI!C7</f>
        <v>Studi Alquran dan Hadis</v>
      </c>
      <c r="D19" s="838">
        <f>PGMI!D7</f>
        <v>3</v>
      </c>
      <c r="E19" s="141" t="str">
        <f>PGMI!F7</f>
        <v>Dr. H. Aminullah, M.Ag.</v>
      </c>
      <c r="F19" s="838">
        <f>PGMI!E7</f>
        <v>0</v>
      </c>
      <c r="G19" s="809"/>
    </row>
    <row r="20" spans="1:7" ht="15" customHeight="1">
      <c r="A20" s="793"/>
      <c r="B20" s="839"/>
      <c r="C20" s="843"/>
      <c r="D20" s="839"/>
      <c r="E20" s="141" t="str">
        <f>PGMI!G7</f>
        <v>Dr. H. Safrudin Edi Wibowo, Lc., M.Ag.</v>
      </c>
      <c r="F20" s="839"/>
      <c r="G20" s="809"/>
    </row>
    <row r="21" spans="1:7" ht="15" customHeight="1">
      <c r="A21" s="131"/>
      <c r="B21" s="132"/>
      <c r="C21" s="133"/>
      <c r="D21" s="133"/>
      <c r="E21" s="134"/>
      <c r="F21" s="132"/>
      <c r="G21" s="133"/>
    </row>
    <row r="22" spans="1:7" ht="16.5">
      <c r="A22" s="138" t="s">
        <v>682</v>
      </c>
      <c r="B22" s="121"/>
      <c r="C22" s="122"/>
      <c r="D22" s="122"/>
      <c r="F22" s="138" t="s">
        <v>737</v>
      </c>
      <c r="G22" s="121"/>
    </row>
    <row r="23" spans="1:7" ht="21" customHeight="1">
      <c r="A23" s="127" t="s">
        <v>6</v>
      </c>
      <c r="B23" s="127" t="s">
        <v>684</v>
      </c>
      <c r="C23" s="127" t="s">
        <v>685</v>
      </c>
      <c r="D23" s="127" t="s">
        <v>3</v>
      </c>
      <c r="E23" s="127" t="s">
        <v>338</v>
      </c>
      <c r="F23" s="127" t="s">
        <v>686</v>
      </c>
      <c r="G23" s="127" t="s">
        <v>534</v>
      </c>
    </row>
    <row r="24" spans="1:7" ht="15" customHeight="1">
      <c r="A24" s="792" t="s">
        <v>692</v>
      </c>
      <c r="B24" s="838" t="s">
        <v>696</v>
      </c>
      <c r="C24" s="838" t="str">
        <f>PGMI!C9</f>
        <v>Manajemen Kelas</v>
      </c>
      <c r="D24" s="838">
        <f>PGMI!D9</f>
        <v>2</v>
      </c>
      <c r="E24" s="141" t="str">
        <f>PGMI!F9</f>
        <v>Dr. H. Abd. Muis, M.M.</v>
      </c>
      <c r="F24" s="838" t="e">
        <f>PGMI!#REF!</f>
        <v>#REF!</v>
      </c>
      <c r="G24" s="808" t="s">
        <v>710</v>
      </c>
    </row>
    <row r="25" spans="1:7" ht="15" customHeight="1">
      <c r="A25" s="793"/>
      <c r="B25" s="839"/>
      <c r="C25" s="839"/>
      <c r="D25" s="839"/>
      <c r="E25" s="141" t="str">
        <f>PGMI!G9</f>
        <v>Dr. Khotibul Umam, MA.</v>
      </c>
      <c r="F25" s="839"/>
      <c r="G25" s="809"/>
    </row>
    <row r="26" spans="1:7" ht="15" customHeight="1">
      <c r="A26" s="793"/>
      <c r="B26" s="838" t="s">
        <v>698</v>
      </c>
      <c r="C26" s="838" t="str">
        <f>PGMI!C10</f>
        <v>Evaluasi Pembelajaran MI</v>
      </c>
      <c r="D26" s="838">
        <f>PGMI!D10</f>
        <v>2</v>
      </c>
      <c r="E26" s="141" t="str">
        <f>PGMI!F10</f>
        <v>Dr. Hj. St. Mislikhah, M.Ag.</v>
      </c>
      <c r="F26" s="838">
        <f>PGMI!E26</f>
        <v>0</v>
      </c>
      <c r="G26" s="809"/>
    </row>
    <row r="27" spans="1:7" ht="15" customHeight="1">
      <c r="A27" s="793"/>
      <c r="B27" s="839"/>
      <c r="C27" s="839"/>
      <c r="D27" s="839"/>
      <c r="E27" s="141" t="str">
        <f>PGMI!G10</f>
        <v>Dr. H. Abd. Muhith, S.Ag, M.Pd.I.</v>
      </c>
      <c r="F27" s="839"/>
      <c r="G27" s="809"/>
    </row>
    <row r="28" spans="1:7" ht="15" customHeight="1">
      <c r="A28" s="793"/>
      <c r="B28" s="838" t="s">
        <v>702</v>
      </c>
      <c r="C28" s="838" t="str">
        <f>PGMI!C11</f>
        <v>Studi Mandiri</v>
      </c>
      <c r="D28" s="838">
        <f>PGMI!D11</f>
        <v>3</v>
      </c>
      <c r="E28" s="141" t="str">
        <f>PGMI!F11</f>
        <v>Dr. Hj. St. Mislikhah, M.Ag.</v>
      </c>
      <c r="F28" s="838">
        <f>PGMI!E26</f>
        <v>0</v>
      </c>
      <c r="G28" s="809"/>
    </row>
    <row r="29" spans="1:7" ht="15" customHeight="1">
      <c r="A29" s="794"/>
      <c r="B29" s="839"/>
      <c r="C29" s="839"/>
      <c r="D29" s="839"/>
      <c r="E29" s="141" t="str">
        <f>PGMI!G11</f>
        <v>Dr. Hj. Mukni'ah, M.Pd.I.</v>
      </c>
      <c r="F29" s="839"/>
      <c r="G29" s="809"/>
    </row>
    <row r="30" spans="1:7" ht="15" customHeight="1">
      <c r="A30" s="792" t="s">
        <v>70</v>
      </c>
      <c r="B30" s="840" t="s">
        <v>703</v>
      </c>
      <c r="C30" s="838" t="str">
        <f>PGMI!C12</f>
        <v>Pengembangan Bahan Ajar IPS MI</v>
      </c>
      <c r="D30" s="838">
        <f>PGMI!D12</f>
        <v>3</v>
      </c>
      <c r="E30" s="141" t="str">
        <f>PGMI!F12</f>
        <v>Dr. Moh. Sutomo, M.Pd.</v>
      </c>
      <c r="F30" s="838">
        <f>PGMI!E27</f>
        <v>0</v>
      </c>
      <c r="G30" s="809"/>
    </row>
    <row r="31" spans="1:7" ht="15" customHeight="1">
      <c r="A31" s="793"/>
      <c r="B31" s="841"/>
      <c r="C31" s="839"/>
      <c r="D31" s="839"/>
      <c r="E31" s="141" t="str">
        <f>PGMI!G11</f>
        <v>Dr. Hj. Mukni'ah, M.Pd.I.</v>
      </c>
      <c r="F31" s="839"/>
      <c r="G31" s="809"/>
    </row>
    <row r="32" spans="1:7" ht="15" customHeight="1">
      <c r="A32" s="793"/>
      <c r="B32" s="838" t="s">
        <v>704</v>
      </c>
      <c r="C32" s="838" t="str">
        <f>PGMI!C13</f>
        <v>Analisis Perkembangan Psikologi Anak</v>
      </c>
      <c r="D32" s="838">
        <f>PGMI!D13</f>
        <v>2</v>
      </c>
      <c r="E32" s="141" t="str">
        <f>PGMI!F13</f>
        <v>Dr. Mu'alimin, S.Ag.,M.Pd.I.</v>
      </c>
      <c r="F32" s="838">
        <f>PGMI!E28</f>
        <v>0</v>
      </c>
      <c r="G32" s="809"/>
    </row>
    <row r="33" spans="1:7" ht="15" customHeight="1">
      <c r="A33" s="794"/>
      <c r="B33" s="839"/>
      <c r="C33" s="839"/>
      <c r="D33" s="839"/>
      <c r="E33" s="141"/>
      <c r="F33" s="839"/>
      <c r="G33" s="810"/>
    </row>
    <row r="34" spans="1:7" ht="17.25" customHeight="1">
      <c r="A34" s="120"/>
      <c r="B34" s="121"/>
      <c r="C34" s="122"/>
      <c r="D34" s="122"/>
      <c r="E34" s="136"/>
      <c r="F34" s="121"/>
      <c r="G34" s="121"/>
    </row>
    <row r="35" spans="1:7" ht="15.75">
      <c r="E35" s="137" t="s">
        <v>705</v>
      </c>
    </row>
    <row r="36" spans="1:7" ht="15.75">
      <c r="E36" s="137" t="s">
        <v>331</v>
      </c>
    </row>
    <row r="37" spans="1:7" ht="15.75">
      <c r="E37" s="137"/>
    </row>
    <row r="38" spans="1:7" ht="15.75">
      <c r="E38" s="137"/>
    </row>
    <row r="39" spans="1:7" ht="15.75">
      <c r="E39" s="137"/>
    </row>
    <row r="40" spans="1:7" ht="15.75">
      <c r="E40" s="137" t="s">
        <v>275</v>
      </c>
    </row>
    <row r="41" spans="1:7" ht="15.75">
      <c r="E41" s="137" t="s">
        <v>706</v>
      </c>
    </row>
  </sheetData>
  <mergeCells count="52">
    <mergeCell ref="G11:G20"/>
    <mergeCell ref="G24:G33"/>
    <mergeCell ref="F24:F25"/>
    <mergeCell ref="F26:F27"/>
    <mergeCell ref="F28:F29"/>
    <mergeCell ref="F30:F31"/>
    <mergeCell ref="F32:F33"/>
    <mergeCell ref="F11:F12"/>
    <mergeCell ref="F13:F14"/>
    <mergeCell ref="F15:F16"/>
    <mergeCell ref="F17:F18"/>
    <mergeCell ref="F19:F20"/>
    <mergeCell ref="C26:C27"/>
    <mergeCell ref="C28:C29"/>
    <mergeCell ref="C30:C31"/>
    <mergeCell ref="C32:C33"/>
    <mergeCell ref="D11:D12"/>
    <mergeCell ref="D13:D14"/>
    <mergeCell ref="D15:D16"/>
    <mergeCell ref="D17:D18"/>
    <mergeCell ref="D19:D20"/>
    <mergeCell ref="D24:D25"/>
    <mergeCell ref="D26:D27"/>
    <mergeCell ref="D28:D29"/>
    <mergeCell ref="D30:D31"/>
    <mergeCell ref="D32:D33"/>
    <mergeCell ref="C13:C14"/>
    <mergeCell ref="C15:C16"/>
    <mergeCell ref="C17:C18"/>
    <mergeCell ref="C19:C20"/>
    <mergeCell ref="C24:C25"/>
    <mergeCell ref="A7:G7"/>
    <mergeCell ref="A11:A16"/>
    <mergeCell ref="A17:A20"/>
    <mergeCell ref="A24:A29"/>
    <mergeCell ref="A30:A33"/>
    <mergeCell ref="B11:B12"/>
    <mergeCell ref="B13:B14"/>
    <mergeCell ref="B15:B16"/>
    <mergeCell ref="B17:B18"/>
    <mergeCell ref="B19:B20"/>
    <mergeCell ref="B24:B25"/>
    <mergeCell ref="B26:B27"/>
    <mergeCell ref="B28:B29"/>
    <mergeCell ref="B30:B31"/>
    <mergeCell ref="B32:B33"/>
    <mergeCell ref="C11:C12"/>
    <mergeCell ref="C1:G1"/>
    <mergeCell ref="C2:G2"/>
    <mergeCell ref="C3:G3"/>
    <mergeCell ref="C4:G4"/>
    <mergeCell ref="C5:G5"/>
  </mergeCells>
  <pageMargins left="0.39305555555555599" right="0.39305555555555599" top="0.43263888888888902" bottom="0.39305555555555599" header="0.31458333333333299" footer="0.31458333333333299"/>
  <pageSetup paperSize="9" scale="92" orientation="landscape" horizontalDpi="180" verticalDpi="180"/>
  <colBreaks count="1" manualBreakCount="1">
    <brk id="7" max="104857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00000"/>
  </sheetPr>
  <dimension ref="A1:G43"/>
  <sheetViews>
    <sheetView workbookViewId="0"/>
  </sheetViews>
  <sheetFormatPr defaultColWidth="9" defaultRowHeight="15"/>
  <cols>
    <col min="1" max="1" width="7.28515625" customWidth="1"/>
    <col min="2" max="2" width="10.28515625" customWidth="1"/>
    <col min="3" max="3" width="27.28515625" customWidth="1"/>
    <col min="4" max="4" width="5.42578125" customWidth="1"/>
    <col min="5" max="5" width="29.5703125" customWidth="1"/>
    <col min="6" max="6" width="8.42578125" customWidth="1"/>
    <col min="12" max="12" width="9.140625" customWidth="1"/>
  </cols>
  <sheetData>
    <row r="1" spans="1:7" ht="15.75">
      <c r="A1" s="111"/>
      <c r="B1" s="112"/>
      <c r="C1" s="787" t="s">
        <v>676</v>
      </c>
      <c r="D1" s="787"/>
      <c r="E1" s="787"/>
      <c r="F1" s="787"/>
      <c r="G1" s="787"/>
    </row>
    <row r="2" spans="1:7" ht="18">
      <c r="A2" s="113"/>
      <c r="B2" s="114"/>
      <c r="C2" s="788" t="s">
        <v>677</v>
      </c>
      <c r="D2" s="788"/>
      <c r="E2" s="788"/>
      <c r="F2" s="788"/>
      <c r="G2" s="788"/>
    </row>
    <row r="3" spans="1:7" ht="27.75">
      <c r="A3" s="115"/>
      <c r="B3" s="116"/>
      <c r="C3" s="789" t="s">
        <v>678</v>
      </c>
      <c r="D3" s="789"/>
      <c r="E3" s="789"/>
      <c r="F3" s="789"/>
      <c r="G3" s="789"/>
    </row>
    <row r="4" spans="1:7">
      <c r="A4" s="117"/>
      <c r="B4" s="118"/>
      <c r="C4" s="790" t="s">
        <v>679</v>
      </c>
      <c r="D4" s="790"/>
      <c r="E4" s="790"/>
      <c r="F4" s="790"/>
      <c r="G4" s="790"/>
    </row>
    <row r="5" spans="1:7" ht="15.75">
      <c r="A5" s="117"/>
      <c r="B5" s="118"/>
      <c r="C5" s="790" t="s">
        <v>680</v>
      </c>
      <c r="D5" s="790"/>
      <c r="E5" s="790"/>
      <c r="F5" s="790"/>
      <c r="G5" s="790"/>
    </row>
    <row r="6" spans="1:7" ht="18.75">
      <c r="A6" s="119"/>
      <c r="B6" s="119"/>
      <c r="C6" s="119"/>
      <c r="D6" s="119"/>
      <c r="E6" s="119"/>
      <c r="F6" s="119"/>
      <c r="G6" s="119"/>
    </row>
    <row r="7" spans="1:7" ht="18">
      <c r="A7" s="811" t="s">
        <v>738</v>
      </c>
      <c r="B7" s="811"/>
      <c r="C7" s="811"/>
      <c r="D7" s="811"/>
      <c r="E7" s="811"/>
      <c r="F7" s="811"/>
      <c r="G7" s="811"/>
    </row>
    <row r="8" spans="1:7" ht="16.5">
      <c r="A8" s="120"/>
      <c r="B8" s="121"/>
      <c r="C8" s="122"/>
      <c r="D8" s="122"/>
      <c r="E8" s="123"/>
      <c r="F8" s="121"/>
      <c r="G8" s="121"/>
    </row>
    <row r="9" spans="1:7" ht="16.5">
      <c r="A9" s="138" t="s">
        <v>708</v>
      </c>
      <c r="B9" s="121"/>
      <c r="C9" s="122"/>
      <c r="D9" s="122"/>
      <c r="F9" s="138" t="s">
        <v>739</v>
      </c>
      <c r="G9" s="121"/>
    </row>
    <row r="10" spans="1:7" ht="21" customHeight="1">
      <c r="A10" s="127" t="s">
        <v>6</v>
      </c>
      <c r="B10" s="127" t="s">
        <v>684</v>
      </c>
      <c r="C10" s="127" t="s">
        <v>685</v>
      </c>
      <c r="D10" s="127" t="s">
        <v>3</v>
      </c>
      <c r="E10" s="127" t="s">
        <v>338</v>
      </c>
      <c r="F10" s="127" t="s">
        <v>686</v>
      </c>
      <c r="G10" s="127" t="s">
        <v>534</v>
      </c>
    </row>
    <row r="11" spans="1:7" ht="15" customHeight="1">
      <c r="A11" s="795" t="s">
        <v>692</v>
      </c>
      <c r="B11" s="844" t="str">
        <f>PBA!I3</f>
        <v>13.15-15.15</v>
      </c>
      <c r="C11" s="852" t="str">
        <f>PBA!C3</f>
        <v>دراسات القرآن (علوم القرأن)</v>
      </c>
      <c r="D11" s="845">
        <f>PBA!D3</f>
        <v>3</v>
      </c>
      <c r="E11" s="139" t="str">
        <f>PBA!F3</f>
        <v>Dr. H. Faisol Nasar Bin Madi, MA.</v>
      </c>
      <c r="F11" s="845">
        <f>PBA!E3</f>
        <v>0</v>
      </c>
      <c r="G11" s="857" t="s">
        <v>701</v>
      </c>
    </row>
    <row r="12" spans="1:7" ht="15" customHeight="1">
      <c r="A12" s="795"/>
      <c r="B12" s="845"/>
      <c r="C12" s="852"/>
      <c r="D12" s="845"/>
      <c r="E12" s="139" t="str">
        <f>PBA!G3</f>
        <v>Dr. H. Rafid Abbas, MA.</v>
      </c>
      <c r="F12" s="845"/>
      <c r="G12" s="857"/>
    </row>
    <row r="13" spans="1:7">
      <c r="A13" s="795"/>
      <c r="B13" s="844" t="str">
        <f>PBA!I4</f>
        <v>15.30-17.30</v>
      </c>
      <c r="C13" s="852" t="str">
        <f>PBA!C4</f>
        <v>علم اللغة النفسي الإجتماعي</v>
      </c>
      <c r="D13" s="845">
        <f>PBA!D4</f>
        <v>3</v>
      </c>
      <c r="E13" s="139" t="str">
        <f>PBA!F4</f>
        <v>Dr. Maskud, S.Ag., M.Si.</v>
      </c>
      <c r="F13" s="845">
        <f>PBA!E4</f>
        <v>0</v>
      </c>
      <c r="G13" s="857"/>
    </row>
    <row r="14" spans="1:7" ht="15" customHeight="1">
      <c r="A14" s="795"/>
      <c r="B14" s="845"/>
      <c r="C14" s="852"/>
      <c r="D14" s="845"/>
      <c r="E14" s="139" t="str">
        <f>PBA!G4</f>
        <v>Dr. Nur Hasan, M.A.</v>
      </c>
      <c r="F14" s="845"/>
      <c r="G14" s="857"/>
    </row>
    <row r="15" spans="1:7" ht="15" customHeight="1">
      <c r="A15" s="795"/>
      <c r="B15" s="844" t="str">
        <f>PBA!I5</f>
        <v>18.00-20.00</v>
      </c>
      <c r="C15" s="852" t="str">
        <f>PBA!C5</f>
        <v>وسائل تعليم اللغة العربية</v>
      </c>
      <c r="D15" s="845">
        <f>PBA!D5</f>
        <v>3</v>
      </c>
      <c r="E15" s="139" t="str">
        <f>PBA!F5</f>
        <v>Dr. H. Syamsul Anam, S.Ag, M.Pd.</v>
      </c>
      <c r="F15" s="845">
        <f>PBA!E5</f>
        <v>0</v>
      </c>
      <c r="G15" s="857"/>
    </row>
    <row r="16" spans="1:7" ht="15" customHeight="1">
      <c r="A16" s="795"/>
      <c r="B16" s="845"/>
      <c r="C16" s="852"/>
      <c r="D16" s="845"/>
      <c r="E16" s="139" t="str">
        <f>PBA!G5</f>
        <v>Dr. H. Wildana Wargadinata, Lc., M.Ag.</v>
      </c>
      <c r="F16" s="845"/>
      <c r="G16" s="857"/>
    </row>
    <row r="17" spans="1:7" ht="15" customHeight="1">
      <c r="A17" s="795" t="s">
        <v>70</v>
      </c>
      <c r="B17" s="846" t="str">
        <f>PBA!I6</f>
        <v>07.30-09.30</v>
      </c>
      <c r="C17" s="852" t="str">
        <f>PBA!C6</f>
        <v>اللغة العربية ومكانتها فى التاريخ  -- تاريخ اللغة العربية</v>
      </c>
      <c r="D17" s="845">
        <f>PBA!D6</f>
        <v>2</v>
      </c>
      <c r="E17" s="139" t="str">
        <f>PBA!F6</f>
        <v>Dr. H. Abdul Haris, M.Ag.</v>
      </c>
      <c r="F17" s="845">
        <f>PBA!E6</f>
        <v>0</v>
      </c>
      <c r="G17" s="857"/>
    </row>
    <row r="18" spans="1:7" ht="15" customHeight="1">
      <c r="A18" s="795"/>
      <c r="B18" s="847"/>
      <c r="C18" s="852"/>
      <c r="D18" s="845"/>
      <c r="E18" s="139" t="str">
        <f>PBA!G6</f>
        <v>Dr. H. Syamsul Anam, S.Ag, M.Pd.</v>
      </c>
      <c r="F18" s="845"/>
      <c r="G18" s="857"/>
    </row>
    <row r="19" spans="1:7" ht="15" customHeight="1">
      <c r="A19" s="795"/>
      <c r="B19" s="845" t="str">
        <f>PBA!I7</f>
        <v>09.30-11.30</v>
      </c>
      <c r="C19" s="852" t="str">
        <f>PBA!C7</f>
        <v>الدراسات التقابلية وتحليل الأخطاء</v>
      </c>
      <c r="D19" s="845">
        <f>PBA!D7</f>
        <v>3</v>
      </c>
      <c r="E19" s="139" t="str">
        <f>PBA!F7</f>
        <v>Dr. Bambang Irawan, M.Ed.</v>
      </c>
      <c r="F19" s="845">
        <f>PBA!E7</f>
        <v>0</v>
      </c>
      <c r="G19" s="857"/>
    </row>
    <row r="20" spans="1:7" ht="20.25" customHeight="1">
      <c r="A20" s="795"/>
      <c r="B20" s="845"/>
      <c r="C20" s="852"/>
      <c r="D20" s="845"/>
      <c r="E20" s="139" t="str">
        <f>PBA!G7</f>
        <v>Dr. M. Alfan, M.Pd</v>
      </c>
      <c r="F20" s="845"/>
      <c r="G20" s="857"/>
    </row>
    <row r="21" spans="1:7" ht="20.25" customHeight="1">
      <c r="A21" s="795"/>
      <c r="B21" s="845" t="e">
        <f>PBA!#REF!</f>
        <v>#REF!</v>
      </c>
      <c r="C21" s="852" t="e">
        <f>PBA!#REF!</f>
        <v>#REF!</v>
      </c>
      <c r="D21" s="845" t="e">
        <f>PBA!#REF!</f>
        <v>#REF!</v>
      </c>
      <c r="E21" s="139" t="e">
        <f>PBA!#REF!</f>
        <v>#REF!</v>
      </c>
      <c r="F21" s="845" t="e">
        <f>PBA!#REF!</f>
        <v>#REF!</v>
      </c>
      <c r="G21" s="857"/>
    </row>
    <row r="22" spans="1:7" ht="20.25" customHeight="1">
      <c r="A22" s="795"/>
      <c r="B22" s="845"/>
      <c r="C22" s="852"/>
      <c r="D22" s="845"/>
      <c r="E22" s="139" t="e">
        <f>PBA!#REF!</f>
        <v>#REF!</v>
      </c>
      <c r="F22" s="845"/>
      <c r="G22" s="857"/>
    </row>
    <row r="24" spans="1:7" ht="16.5" hidden="1">
      <c r="A24" s="138" t="s">
        <v>694</v>
      </c>
      <c r="B24" s="121"/>
      <c r="C24" s="122"/>
      <c r="D24" s="122"/>
      <c r="F24" s="138" t="s">
        <v>740</v>
      </c>
      <c r="G24" s="121"/>
    </row>
    <row r="25" spans="1:7" ht="21" hidden="1" customHeight="1">
      <c r="A25" s="127" t="s">
        <v>6</v>
      </c>
      <c r="B25" s="127" t="s">
        <v>684</v>
      </c>
      <c r="C25" s="127" t="s">
        <v>685</v>
      </c>
      <c r="D25" s="127" t="s">
        <v>3</v>
      </c>
      <c r="E25" s="127" t="s">
        <v>338</v>
      </c>
      <c r="F25" s="127" t="s">
        <v>686</v>
      </c>
      <c r="G25" s="127" t="s">
        <v>534</v>
      </c>
    </row>
    <row r="26" spans="1:7" ht="15" hidden="1" customHeight="1">
      <c r="A26" s="792" t="s">
        <v>692</v>
      </c>
      <c r="B26" s="848" t="s">
        <v>696</v>
      </c>
      <c r="C26" s="853" t="e">
        <f>PBA!#REF!</f>
        <v>#REF!</v>
      </c>
      <c r="D26" s="848" t="e">
        <f>PBA!#REF!</f>
        <v>#REF!</v>
      </c>
      <c r="E26" s="140" t="e">
        <f>PBA!#REF!</f>
        <v>#REF!</v>
      </c>
      <c r="F26" s="848" t="e">
        <f>PBA!#REF!</f>
        <v>#REF!</v>
      </c>
      <c r="G26" s="808" t="s">
        <v>697</v>
      </c>
    </row>
    <row r="27" spans="1:7" ht="15" hidden="1" customHeight="1">
      <c r="A27" s="793"/>
      <c r="B27" s="849"/>
      <c r="C27" s="854"/>
      <c r="D27" s="849"/>
      <c r="E27" s="140" t="e">
        <f>PBA!#REF!</f>
        <v>#REF!</v>
      </c>
      <c r="F27" s="849"/>
      <c r="G27" s="809"/>
    </row>
    <row r="28" spans="1:7" ht="15" hidden="1" customHeight="1">
      <c r="A28" s="793"/>
      <c r="B28" s="848" t="s">
        <v>698</v>
      </c>
      <c r="C28" s="853" t="e">
        <f>PBA!#REF!</f>
        <v>#REF!</v>
      </c>
      <c r="D28" s="848" t="e">
        <f>PBA!#REF!</f>
        <v>#REF!</v>
      </c>
      <c r="E28" s="140" t="e">
        <f>PBA!#REF!</f>
        <v>#REF!</v>
      </c>
      <c r="F28" s="848" t="e">
        <f>PBA!#REF!</f>
        <v>#REF!</v>
      </c>
      <c r="G28" s="809"/>
    </row>
    <row r="29" spans="1:7" ht="15" hidden="1" customHeight="1">
      <c r="A29" s="793"/>
      <c r="B29" s="849"/>
      <c r="C29" s="854"/>
      <c r="D29" s="849"/>
      <c r="E29" s="140" t="e">
        <f>PBA!#REF!</f>
        <v>#REF!</v>
      </c>
      <c r="F29" s="849"/>
      <c r="G29" s="809"/>
    </row>
    <row r="30" spans="1:7" ht="15" hidden="1" customHeight="1">
      <c r="A30" s="793"/>
      <c r="B30" s="848" t="s">
        <v>702</v>
      </c>
      <c r="C30" s="853" t="e">
        <f>PBA!#REF!</f>
        <v>#REF!</v>
      </c>
      <c r="D30" s="848" t="e">
        <f>PBA!#REF!</f>
        <v>#REF!</v>
      </c>
      <c r="E30" s="140" t="e">
        <f>PBA!#REF!</f>
        <v>#REF!</v>
      </c>
      <c r="F30" s="848" t="e">
        <f>PBA!#REF!</f>
        <v>#REF!</v>
      </c>
      <c r="G30" s="809"/>
    </row>
    <row r="31" spans="1:7" ht="15" hidden="1" customHeight="1">
      <c r="A31" s="794"/>
      <c r="B31" s="849"/>
      <c r="C31" s="854"/>
      <c r="D31" s="849"/>
      <c r="E31" s="140" t="e">
        <f>PBA!#REF!</f>
        <v>#REF!</v>
      </c>
      <c r="F31" s="849"/>
      <c r="G31" s="809"/>
    </row>
    <row r="32" spans="1:7" ht="15" hidden="1" customHeight="1">
      <c r="A32" s="792" t="s">
        <v>70</v>
      </c>
      <c r="B32" s="850" t="s">
        <v>703</v>
      </c>
      <c r="C32" s="855" t="e">
        <f>PBA!#REF!</f>
        <v>#REF!</v>
      </c>
      <c r="D32" s="848" t="e">
        <f>PBA!#REF!</f>
        <v>#REF!</v>
      </c>
      <c r="E32" s="140" t="e">
        <f>PBA!#REF!</f>
        <v>#REF!</v>
      </c>
      <c r="F32" s="848" t="e">
        <f>PBA!#REF!</f>
        <v>#REF!</v>
      </c>
      <c r="G32" s="809"/>
    </row>
    <row r="33" spans="1:7" ht="15" hidden="1" customHeight="1">
      <c r="A33" s="793"/>
      <c r="B33" s="851"/>
      <c r="C33" s="856"/>
      <c r="D33" s="849"/>
      <c r="E33" s="140" t="e">
        <f>PBA!#REF!</f>
        <v>#REF!</v>
      </c>
      <c r="F33" s="849"/>
      <c r="G33" s="809"/>
    </row>
    <row r="34" spans="1:7" ht="15" hidden="1" customHeight="1">
      <c r="A34" s="793"/>
      <c r="B34" s="848" t="s">
        <v>704</v>
      </c>
      <c r="C34" s="853" t="e">
        <f>PBA!#REF!</f>
        <v>#REF!</v>
      </c>
      <c r="D34" s="848" t="e">
        <f>PBA!#REF!</f>
        <v>#REF!</v>
      </c>
      <c r="E34" s="140" t="e">
        <f>PBA!#REF!</f>
        <v>#REF!</v>
      </c>
      <c r="F34" s="848" t="e">
        <f>PBA!#REF!</f>
        <v>#REF!</v>
      </c>
      <c r="G34" s="809"/>
    </row>
    <row r="35" spans="1:7" ht="15" hidden="1" customHeight="1">
      <c r="A35" s="794"/>
      <c r="B35" s="849"/>
      <c r="C35" s="854"/>
      <c r="D35" s="849"/>
      <c r="E35" s="140" t="e">
        <f>PBA!#REF!</f>
        <v>#REF!</v>
      </c>
      <c r="F35" s="849"/>
      <c r="G35" s="810"/>
    </row>
    <row r="37" spans="1:7" ht="15.75">
      <c r="E37" s="137" t="s">
        <v>741</v>
      </c>
    </row>
    <row r="38" spans="1:7" ht="15.75">
      <c r="E38" s="137" t="s">
        <v>742</v>
      </c>
    </row>
    <row r="39" spans="1:7" ht="15.75">
      <c r="E39" s="137" t="s">
        <v>743</v>
      </c>
    </row>
    <row r="40" spans="1:7" ht="15.75">
      <c r="E40" s="137"/>
    </row>
    <row r="41" spans="1:7" ht="15.75">
      <c r="E41" s="137"/>
    </row>
    <row r="42" spans="1:7" ht="15.75">
      <c r="E42" s="137" t="s">
        <v>261</v>
      </c>
    </row>
    <row r="43" spans="1:7" ht="15.75">
      <c r="E43" s="137" t="s">
        <v>744</v>
      </c>
    </row>
  </sheetData>
  <mergeCells count="56">
    <mergeCell ref="F34:F35"/>
    <mergeCell ref="G11:G22"/>
    <mergeCell ref="G26:G35"/>
    <mergeCell ref="F21:F22"/>
    <mergeCell ref="F26:F27"/>
    <mergeCell ref="F28:F29"/>
    <mergeCell ref="F30:F31"/>
    <mergeCell ref="F32:F33"/>
    <mergeCell ref="F11:F12"/>
    <mergeCell ref="F13:F14"/>
    <mergeCell ref="F15:F16"/>
    <mergeCell ref="F17:F18"/>
    <mergeCell ref="F19:F20"/>
    <mergeCell ref="C34:C35"/>
    <mergeCell ref="D11:D12"/>
    <mergeCell ref="D13:D14"/>
    <mergeCell ref="D15:D16"/>
    <mergeCell ref="D17:D18"/>
    <mergeCell ref="D19:D20"/>
    <mergeCell ref="D21:D22"/>
    <mergeCell ref="D26:D27"/>
    <mergeCell ref="D28:D29"/>
    <mergeCell ref="D30:D31"/>
    <mergeCell ref="D32:D33"/>
    <mergeCell ref="D34:D35"/>
    <mergeCell ref="C21:C22"/>
    <mergeCell ref="C26:C27"/>
    <mergeCell ref="C28:C29"/>
    <mergeCell ref="C30:C31"/>
    <mergeCell ref="C32:C33"/>
    <mergeCell ref="C11:C12"/>
    <mergeCell ref="C13:C14"/>
    <mergeCell ref="C15:C16"/>
    <mergeCell ref="C17:C18"/>
    <mergeCell ref="C19:C20"/>
    <mergeCell ref="A7:G7"/>
    <mergeCell ref="A11:A16"/>
    <mergeCell ref="A17:A22"/>
    <mergeCell ref="A26:A31"/>
    <mergeCell ref="A32:A35"/>
    <mergeCell ref="B11:B12"/>
    <mergeCell ref="B13:B14"/>
    <mergeCell ref="B15:B16"/>
    <mergeCell ref="B17:B18"/>
    <mergeCell ref="B19:B20"/>
    <mergeCell ref="B21:B22"/>
    <mergeCell ref="B26:B27"/>
    <mergeCell ref="B28:B29"/>
    <mergeCell ref="B30:B31"/>
    <mergeCell ref="B32:B33"/>
    <mergeCell ref="B34:B35"/>
    <mergeCell ref="C1:G1"/>
    <mergeCell ref="C2:G2"/>
    <mergeCell ref="C3:G3"/>
    <mergeCell ref="C4:G4"/>
    <mergeCell ref="C5:G5"/>
  </mergeCells>
  <pageMargins left="0.34930555555555598" right="0.15972222222222199" top="0.51944444444444404" bottom="0.74791666666666701" header="0.31458333333333299" footer="0.31458333333333299"/>
  <pageSetup paperSize="9" orientation="portrait" horizontalDpi="300" verticalDpi="300"/>
  <colBreaks count="1" manualBreakCount="1">
    <brk id="7" max="104857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A1:G49"/>
  <sheetViews>
    <sheetView workbookViewId="0"/>
  </sheetViews>
  <sheetFormatPr defaultColWidth="9" defaultRowHeight="15"/>
  <cols>
    <col min="1" max="1" width="7.85546875" customWidth="1"/>
    <col min="2" max="2" width="11" customWidth="1"/>
    <col min="3" max="3" width="27.28515625" customWidth="1"/>
    <col min="4" max="4" width="6.140625" customWidth="1"/>
    <col min="5" max="5" width="30.7109375" customWidth="1"/>
    <col min="6" max="6" width="8.28515625" customWidth="1"/>
    <col min="7" max="7" width="8.140625" customWidth="1"/>
  </cols>
  <sheetData>
    <row r="1" spans="1:7" ht="15.75">
      <c r="A1" s="111"/>
      <c r="B1" s="112"/>
      <c r="C1" s="787" t="s">
        <v>676</v>
      </c>
      <c r="D1" s="787"/>
      <c r="E1" s="787"/>
      <c r="F1" s="787"/>
      <c r="G1" s="787"/>
    </row>
    <row r="2" spans="1:7" ht="18">
      <c r="A2" s="113"/>
      <c r="B2" s="114"/>
      <c r="C2" s="788" t="s">
        <v>677</v>
      </c>
      <c r="D2" s="788"/>
      <c r="E2" s="788"/>
      <c r="F2" s="788"/>
      <c r="G2" s="788"/>
    </row>
    <row r="3" spans="1:7" ht="27.75">
      <c r="A3" s="115"/>
      <c r="B3" s="116"/>
      <c r="C3" s="789" t="s">
        <v>678</v>
      </c>
      <c r="D3" s="789"/>
      <c r="E3" s="789"/>
      <c r="F3" s="789"/>
      <c r="G3" s="789"/>
    </row>
    <row r="4" spans="1:7">
      <c r="A4" s="117"/>
      <c r="B4" s="118"/>
      <c r="C4" s="790" t="s">
        <v>679</v>
      </c>
      <c r="D4" s="790"/>
      <c r="E4" s="790"/>
      <c r="F4" s="790"/>
      <c r="G4" s="790"/>
    </row>
    <row r="5" spans="1:7" ht="15.75">
      <c r="A5" s="117"/>
      <c r="B5" s="118"/>
      <c r="C5" s="790" t="s">
        <v>680</v>
      </c>
      <c r="D5" s="790"/>
      <c r="E5" s="790"/>
      <c r="F5" s="790"/>
      <c r="G5" s="790"/>
    </row>
    <row r="6" spans="1:7" ht="18.75">
      <c r="A6" s="119"/>
      <c r="B6" s="119"/>
      <c r="C6" s="119"/>
      <c r="D6" s="119"/>
      <c r="E6" s="119"/>
      <c r="F6" s="119"/>
      <c r="G6" s="119"/>
    </row>
    <row r="7" spans="1:7" ht="18">
      <c r="A7" s="858" t="s">
        <v>745</v>
      </c>
      <c r="B7" s="858"/>
      <c r="C7" s="858"/>
      <c r="D7" s="858"/>
      <c r="E7" s="858"/>
      <c r="F7" s="858"/>
      <c r="G7" s="858"/>
    </row>
    <row r="8" spans="1:7" ht="16.5">
      <c r="A8" s="120"/>
      <c r="B8" s="121"/>
      <c r="C8" s="122"/>
      <c r="D8" s="122"/>
      <c r="E8" s="123"/>
      <c r="F8" s="121"/>
      <c r="G8" s="121"/>
    </row>
    <row r="9" spans="1:7" ht="15.75">
      <c r="A9" s="124" t="s">
        <v>682</v>
      </c>
      <c r="B9" s="125"/>
      <c r="C9" s="126"/>
      <c r="D9" s="126"/>
      <c r="E9" s="126"/>
      <c r="F9" s="124" t="s">
        <v>746</v>
      </c>
      <c r="G9" s="125"/>
    </row>
    <row r="10" spans="1:7" ht="21" customHeight="1">
      <c r="A10" s="127" t="s">
        <v>6</v>
      </c>
      <c r="B10" s="127" t="s">
        <v>684</v>
      </c>
      <c r="C10" s="127" t="s">
        <v>685</v>
      </c>
      <c r="D10" s="127" t="s">
        <v>3</v>
      </c>
      <c r="E10" s="127" t="s">
        <v>338</v>
      </c>
      <c r="F10" s="127" t="s">
        <v>686</v>
      </c>
      <c r="G10" s="127" t="s">
        <v>534</v>
      </c>
    </row>
    <row r="11" spans="1:7" ht="15" customHeight="1">
      <c r="A11" s="792" t="s">
        <v>687</v>
      </c>
      <c r="B11" s="800" t="s">
        <v>696</v>
      </c>
      <c r="C11" s="800" t="e">
        <f>DOKTOR!#REF!</f>
        <v>#REF!</v>
      </c>
      <c r="D11" s="800" t="e">
        <f>DOKTOR!#REF!</f>
        <v>#REF!</v>
      </c>
      <c r="E11" s="128" t="e">
        <f>DOKTOR!#REF!</f>
        <v>#REF!</v>
      </c>
      <c r="F11" s="800" t="e">
        <f>DOKTOR!#REF!</f>
        <v>#REF!</v>
      </c>
      <c r="G11" s="860" t="s">
        <v>747</v>
      </c>
    </row>
    <row r="12" spans="1:7" ht="15" customHeight="1">
      <c r="A12" s="793"/>
      <c r="B12" s="797"/>
      <c r="C12" s="797"/>
      <c r="D12" s="797"/>
      <c r="E12" s="128" t="e">
        <f>DOKTOR!#REF!</f>
        <v>#REF!</v>
      </c>
      <c r="F12" s="797"/>
      <c r="G12" s="860"/>
    </row>
    <row r="13" spans="1:7" ht="15" customHeight="1">
      <c r="A13" s="793"/>
      <c r="B13" s="800" t="s">
        <v>698</v>
      </c>
      <c r="C13" s="800" t="e">
        <f>DOKTOR!#REF!</f>
        <v>#REF!</v>
      </c>
      <c r="D13" s="800" t="e">
        <f>DOKTOR!#REF!</f>
        <v>#REF!</v>
      </c>
      <c r="E13" s="128" t="e">
        <f>DOKTOR!#REF!</f>
        <v>#REF!</v>
      </c>
      <c r="F13" s="800" t="e">
        <f>DOKTOR!#REF!</f>
        <v>#REF!</v>
      </c>
      <c r="G13" s="860"/>
    </row>
    <row r="14" spans="1:7" ht="15" customHeight="1">
      <c r="A14" s="794"/>
      <c r="B14" s="797"/>
      <c r="C14" s="797"/>
      <c r="D14" s="797"/>
      <c r="E14" s="128" t="e">
        <f>DOKTOR!#REF!</f>
        <v>#REF!</v>
      </c>
      <c r="F14" s="797"/>
      <c r="G14" s="860"/>
    </row>
    <row r="15" spans="1:7" ht="15" customHeight="1">
      <c r="A15" s="792" t="s">
        <v>689</v>
      </c>
      <c r="B15" s="798" t="s">
        <v>696</v>
      </c>
      <c r="C15" s="798" t="e">
        <f>DOKTOR!#REF!</f>
        <v>#REF!</v>
      </c>
      <c r="D15" s="798" t="e">
        <f>DOKTOR!#REF!</f>
        <v>#REF!</v>
      </c>
      <c r="E15" s="129" t="e">
        <f>DOKTOR!#REF!</f>
        <v>#REF!</v>
      </c>
      <c r="F15" s="798" t="e">
        <f>DOKTOR!#REF!</f>
        <v>#REF!</v>
      </c>
      <c r="G15" s="860"/>
    </row>
    <row r="16" spans="1:7" ht="15" customHeight="1">
      <c r="A16" s="793"/>
      <c r="B16" s="859"/>
      <c r="C16" s="859"/>
      <c r="D16" s="859"/>
      <c r="E16" s="129" t="e">
        <f>DOKTOR!#REF!</f>
        <v>#REF!</v>
      </c>
      <c r="F16" s="859"/>
      <c r="G16" s="860"/>
    </row>
    <row r="17" spans="1:7" ht="15" customHeight="1">
      <c r="A17" s="793"/>
      <c r="B17" s="799"/>
      <c r="C17" s="799"/>
      <c r="D17" s="799"/>
      <c r="E17" s="129">
        <f>DOKTOR!O15</f>
        <v>0</v>
      </c>
      <c r="F17" s="799"/>
      <c r="G17" s="860"/>
    </row>
    <row r="18" spans="1:7" ht="15" customHeight="1">
      <c r="A18" s="793"/>
      <c r="B18" s="798" t="s">
        <v>698</v>
      </c>
      <c r="C18" s="798" t="e">
        <f>DOKTOR!#REF!</f>
        <v>#REF!</v>
      </c>
      <c r="D18" s="798" t="e">
        <f>DOKTOR!#REF!</f>
        <v>#REF!</v>
      </c>
      <c r="E18" s="129" t="e">
        <f>DOKTOR!#REF!</f>
        <v>#REF!</v>
      </c>
      <c r="F18" s="798" t="e">
        <f>DOKTOR!#REF!</f>
        <v>#REF!</v>
      </c>
      <c r="G18" s="860"/>
    </row>
    <row r="19" spans="1:7" ht="15" customHeight="1">
      <c r="A19" s="794"/>
      <c r="B19" s="799"/>
      <c r="C19" s="799"/>
      <c r="D19" s="799"/>
      <c r="E19" s="129" t="e">
        <f>DOKTOR!#REF!</f>
        <v>#REF!</v>
      </c>
      <c r="F19" s="799"/>
      <c r="G19" s="860"/>
    </row>
    <row r="20" spans="1:7" ht="15" customHeight="1">
      <c r="A20" s="131"/>
      <c r="B20" s="132"/>
      <c r="C20" s="133"/>
      <c r="D20" s="133"/>
      <c r="E20" s="134"/>
      <c r="F20" s="132"/>
      <c r="G20" s="133"/>
    </row>
    <row r="21" spans="1:7" ht="15" customHeight="1">
      <c r="A21" s="131"/>
      <c r="B21" s="132"/>
      <c r="C21" s="133"/>
      <c r="D21" s="133"/>
      <c r="E21" s="134"/>
      <c r="F21" s="132"/>
      <c r="G21" s="133"/>
    </row>
    <row r="22" spans="1:7" ht="15.75">
      <c r="A22" s="124" t="s">
        <v>682</v>
      </c>
      <c r="B22" s="125"/>
      <c r="C22" s="126"/>
      <c r="D22" s="126"/>
      <c r="E22" s="126"/>
      <c r="F22" s="124" t="s">
        <v>748</v>
      </c>
      <c r="G22" s="125"/>
    </row>
    <row r="23" spans="1:7" ht="21" customHeight="1">
      <c r="A23" s="127" t="s">
        <v>6</v>
      </c>
      <c r="B23" s="127" t="s">
        <v>684</v>
      </c>
      <c r="C23" s="127" t="s">
        <v>685</v>
      </c>
      <c r="D23" s="127" t="s">
        <v>3</v>
      </c>
      <c r="E23" s="127" t="s">
        <v>338</v>
      </c>
      <c r="F23" s="127" t="s">
        <v>686</v>
      </c>
      <c r="G23" s="127" t="s">
        <v>534</v>
      </c>
    </row>
    <row r="24" spans="1:7" ht="15" customHeight="1">
      <c r="A24" s="792" t="s">
        <v>692</v>
      </c>
      <c r="B24" s="798" t="s">
        <v>696</v>
      </c>
      <c r="C24" s="798">
        <f>DOKTOR!T5</f>
        <v>0</v>
      </c>
      <c r="D24" s="798">
        <f>DOKTOR!U5</f>
        <v>0</v>
      </c>
      <c r="E24" s="129">
        <f>DOKTOR!V5</f>
        <v>0</v>
      </c>
      <c r="F24" s="798">
        <f>DOKTOR!X5</f>
        <v>0</v>
      </c>
      <c r="G24" s="860" t="s">
        <v>747</v>
      </c>
    </row>
    <row r="25" spans="1:7" ht="15" customHeight="1">
      <c r="A25" s="793"/>
      <c r="B25" s="799"/>
      <c r="C25" s="799"/>
      <c r="D25" s="799"/>
      <c r="E25" s="129">
        <f>DOKTOR!W5</f>
        <v>0</v>
      </c>
      <c r="F25" s="799"/>
      <c r="G25" s="860"/>
    </row>
    <row r="26" spans="1:7" ht="15" customHeight="1">
      <c r="A26" s="793"/>
      <c r="B26" s="798" t="s">
        <v>698</v>
      </c>
      <c r="C26" s="798">
        <f>DOKTOR!T6</f>
        <v>0</v>
      </c>
      <c r="D26" s="798">
        <f>DOKTOR!U6</f>
        <v>0</v>
      </c>
      <c r="E26" s="129">
        <f>DOKTOR!V6</f>
        <v>0</v>
      </c>
      <c r="F26" s="798">
        <f>DOKTOR!X6</f>
        <v>0</v>
      </c>
      <c r="G26" s="860"/>
    </row>
    <row r="27" spans="1:7" ht="15" customHeight="1">
      <c r="A27" s="794"/>
      <c r="B27" s="799"/>
      <c r="C27" s="799"/>
      <c r="D27" s="799"/>
      <c r="E27" s="129">
        <f>DOKTOR!W6</f>
        <v>0</v>
      </c>
      <c r="F27" s="799"/>
      <c r="G27" s="860"/>
    </row>
    <row r="28" spans="1:7" ht="15" customHeight="1">
      <c r="A28" s="792" t="s">
        <v>70</v>
      </c>
      <c r="B28" s="798" t="s">
        <v>696</v>
      </c>
      <c r="C28" s="798" t="e">
        <f>DOKTOR!#REF!</f>
        <v>#REF!</v>
      </c>
      <c r="D28" s="798" t="e">
        <f>DOKTOR!#REF!</f>
        <v>#REF!</v>
      </c>
      <c r="E28" s="129" t="e">
        <f>DOKTOR!#REF!</f>
        <v>#REF!</v>
      </c>
      <c r="F28" s="798" t="e">
        <f>DOKTOR!#REF!</f>
        <v>#REF!</v>
      </c>
      <c r="G28" s="860"/>
    </row>
    <row r="29" spans="1:7" ht="15" customHeight="1">
      <c r="A29" s="793"/>
      <c r="B29" s="859"/>
      <c r="C29" s="859"/>
      <c r="D29" s="859"/>
      <c r="E29" s="129" t="e">
        <f>DOKTOR!#REF!</f>
        <v>#REF!</v>
      </c>
      <c r="F29" s="859"/>
      <c r="G29" s="860"/>
    </row>
    <row r="30" spans="1:7" ht="15" customHeight="1">
      <c r="A30" s="793"/>
      <c r="B30" s="799"/>
      <c r="C30" s="799"/>
      <c r="D30" s="799"/>
      <c r="E30" s="129" t="e">
        <f>DOKTOR!#REF!</f>
        <v>#REF!</v>
      </c>
      <c r="F30" s="799"/>
      <c r="G30" s="860"/>
    </row>
    <row r="31" spans="1:7" ht="15" customHeight="1">
      <c r="A31" s="793"/>
      <c r="B31" s="798" t="s">
        <v>698</v>
      </c>
      <c r="C31" s="798" t="e">
        <f>DOKTOR!#REF!</f>
        <v>#REF!</v>
      </c>
      <c r="D31" s="798" t="e">
        <f>DOKTOR!#REF!</f>
        <v>#REF!</v>
      </c>
      <c r="E31" s="129" t="e">
        <f>DOKTOR!#REF!</f>
        <v>#REF!</v>
      </c>
      <c r="F31" s="798" t="e">
        <f>DOKTOR!#REF!</f>
        <v>#REF!</v>
      </c>
      <c r="G31" s="860"/>
    </row>
    <row r="32" spans="1:7" ht="15" customHeight="1">
      <c r="A32" s="794"/>
      <c r="B32" s="799"/>
      <c r="C32" s="799"/>
      <c r="D32" s="799"/>
      <c r="E32" s="129" t="e">
        <f>DOKTOR!#REF!</f>
        <v>#REF!</v>
      </c>
      <c r="F32" s="799"/>
      <c r="G32" s="860"/>
    </row>
    <row r="33" spans="1:7" ht="15" customHeight="1">
      <c r="A33" s="131"/>
      <c r="B33" s="132"/>
      <c r="C33" s="133"/>
      <c r="D33" s="133"/>
      <c r="E33" s="134"/>
      <c r="F33" s="132"/>
      <c r="G33" s="133"/>
    </row>
    <row r="34" spans="1:7" ht="15" customHeight="1">
      <c r="A34" s="131"/>
      <c r="B34" s="132"/>
      <c r="C34" s="133"/>
      <c r="D34" s="133"/>
      <c r="E34" s="134"/>
      <c r="F34" s="132"/>
      <c r="G34" s="133"/>
    </row>
    <row r="35" spans="1:7" ht="15.75">
      <c r="A35" s="124" t="s">
        <v>694</v>
      </c>
      <c r="B35" s="125"/>
      <c r="C35" s="126"/>
      <c r="D35" s="126"/>
      <c r="E35" s="126"/>
      <c r="F35" s="124" t="s">
        <v>749</v>
      </c>
      <c r="G35" s="125"/>
    </row>
    <row r="36" spans="1:7" ht="21" customHeight="1">
      <c r="A36" s="127" t="s">
        <v>6</v>
      </c>
      <c r="B36" s="127" t="s">
        <v>684</v>
      </c>
      <c r="C36" s="127" t="s">
        <v>685</v>
      </c>
      <c r="D36" s="127" t="s">
        <v>3</v>
      </c>
      <c r="E36" s="127" t="s">
        <v>338</v>
      </c>
      <c r="F36" s="127" t="s">
        <v>686</v>
      </c>
      <c r="G36" s="127" t="s">
        <v>534</v>
      </c>
    </row>
    <row r="37" spans="1:7" ht="15" customHeight="1">
      <c r="A37" s="795" t="s">
        <v>692</v>
      </c>
      <c r="B37" s="804" t="s">
        <v>696</v>
      </c>
      <c r="C37" s="804" t="s">
        <v>124</v>
      </c>
      <c r="D37" s="804">
        <v>3</v>
      </c>
      <c r="E37" s="129" t="e">
        <f>DOKTOR!#REF!</f>
        <v>#REF!</v>
      </c>
      <c r="F37" s="804" t="s">
        <v>750</v>
      </c>
      <c r="G37" s="861" t="s">
        <v>747</v>
      </c>
    </row>
    <row r="38" spans="1:7" ht="15" customHeight="1">
      <c r="A38" s="795"/>
      <c r="B38" s="804"/>
      <c r="C38" s="804"/>
      <c r="D38" s="804"/>
      <c r="E38" s="129" t="e">
        <f>DOKTOR!#REF!</f>
        <v>#REF!</v>
      </c>
      <c r="F38" s="804"/>
      <c r="G38" s="862"/>
    </row>
    <row r="39" spans="1:7" ht="15" customHeight="1">
      <c r="A39" s="795"/>
      <c r="B39" s="798" t="s">
        <v>698</v>
      </c>
      <c r="C39" s="798" t="s">
        <v>126</v>
      </c>
      <c r="D39" s="798">
        <v>3</v>
      </c>
      <c r="E39" s="129" t="e">
        <f>DOKTOR!#REF!</f>
        <v>#REF!</v>
      </c>
      <c r="F39" s="798" t="s">
        <v>751</v>
      </c>
      <c r="G39" s="862"/>
    </row>
    <row r="40" spans="1:7" ht="15" customHeight="1">
      <c r="A40" s="795"/>
      <c r="B40" s="859"/>
      <c r="C40" s="859"/>
      <c r="D40" s="859"/>
      <c r="E40" s="129" t="e">
        <f>DOKTOR!#REF!</f>
        <v>#REF!</v>
      </c>
      <c r="F40" s="859"/>
      <c r="G40" s="862"/>
    </row>
    <row r="41" spans="1:7" ht="15" customHeight="1">
      <c r="A41" s="795"/>
      <c r="B41" s="799"/>
      <c r="C41" s="799"/>
      <c r="D41" s="799"/>
      <c r="E41" s="129" t="e">
        <f>DOKTOR!#REF!</f>
        <v>#REF!</v>
      </c>
      <c r="F41" s="799"/>
      <c r="G41" s="863"/>
    </row>
    <row r="42" spans="1:7" ht="17.25" customHeight="1">
      <c r="A42" s="120"/>
      <c r="B42" s="121"/>
      <c r="C42" s="122"/>
      <c r="D42" s="122"/>
      <c r="E42" s="136"/>
      <c r="F42" s="121"/>
      <c r="G42" s="121"/>
    </row>
    <row r="43" spans="1:7" ht="15.75">
      <c r="E43" s="137" t="s">
        <v>705</v>
      </c>
    </row>
    <row r="44" spans="1:7" ht="15.75">
      <c r="E44" s="137" t="s">
        <v>331</v>
      </c>
    </row>
    <row r="45" spans="1:7" ht="15.75">
      <c r="E45" s="137"/>
    </row>
    <row r="46" spans="1:7" ht="15.75">
      <c r="E46" s="137"/>
    </row>
    <row r="47" spans="1:7" ht="15.75">
      <c r="E47" s="137"/>
    </row>
    <row r="48" spans="1:7" ht="18.75" customHeight="1">
      <c r="E48" s="137" t="s">
        <v>275</v>
      </c>
    </row>
    <row r="49" spans="5:5" ht="15.75">
      <c r="E49" s="137" t="s">
        <v>706</v>
      </c>
    </row>
  </sheetData>
  <mergeCells count="54">
    <mergeCell ref="F37:F38"/>
    <mergeCell ref="F39:F41"/>
    <mergeCell ref="G11:G19"/>
    <mergeCell ref="G24:G32"/>
    <mergeCell ref="G37:G41"/>
    <mergeCell ref="F18:F19"/>
    <mergeCell ref="F24:F25"/>
    <mergeCell ref="F26:F27"/>
    <mergeCell ref="F28:F30"/>
    <mergeCell ref="F31:F32"/>
    <mergeCell ref="C37:C38"/>
    <mergeCell ref="C39:C41"/>
    <mergeCell ref="D11:D12"/>
    <mergeCell ref="D13:D14"/>
    <mergeCell ref="D15:D17"/>
    <mergeCell ref="D18:D19"/>
    <mergeCell ref="D24:D25"/>
    <mergeCell ref="D26:D27"/>
    <mergeCell ref="D28:D30"/>
    <mergeCell ref="D31:D32"/>
    <mergeCell ref="D37:D38"/>
    <mergeCell ref="D39:D41"/>
    <mergeCell ref="A37:A41"/>
    <mergeCell ref="B11:B12"/>
    <mergeCell ref="B13:B14"/>
    <mergeCell ref="B15:B17"/>
    <mergeCell ref="B18:B19"/>
    <mergeCell ref="B24:B25"/>
    <mergeCell ref="B26:B27"/>
    <mergeCell ref="B28:B30"/>
    <mergeCell ref="B31:B32"/>
    <mergeCell ref="B37:B38"/>
    <mergeCell ref="B39:B41"/>
    <mergeCell ref="A7:G7"/>
    <mergeCell ref="A11:A14"/>
    <mergeCell ref="A15:A19"/>
    <mergeCell ref="A24:A27"/>
    <mergeCell ref="A28:A32"/>
    <mergeCell ref="C11:C12"/>
    <mergeCell ref="C13:C14"/>
    <mergeCell ref="C15:C17"/>
    <mergeCell ref="C18:C19"/>
    <mergeCell ref="C24:C25"/>
    <mergeCell ref="C26:C27"/>
    <mergeCell ref="C28:C30"/>
    <mergeCell ref="C31:C32"/>
    <mergeCell ref="F11:F12"/>
    <mergeCell ref="F13:F14"/>
    <mergeCell ref="F15:F17"/>
    <mergeCell ref="C1:G1"/>
    <mergeCell ref="C2:G2"/>
    <mergeCell ref="C3:G3"/>
    <mergeCell ref="C4:G4"/>
    <mergeCell ref="C5:G5"/>
  </mergeCells>
  <pageMargins left="0.39305555555555599" right="0.196527777777778" top="0.39305555555555599" bottom="0.39305555555555599" header="0.31458333333333299" footer="0.31458333333333299"/>
  <pageSetup paperSize="9" scale="99" orientation="portrait" horizontalDpi="180" verticalDpi="180"/>
  <colBreaks count="1" manualBreakCount="1">
    <brk id="7" max="104857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34"/>
  <sheetViews>
    <sheetView workbookViewId="0"/>
  </sheetViews>
  <sheetFormatPr defaultColWidth="9.140625" defaultRowHeight="12"/>
  <cols>
    <col min="1" max="1" width="2.140625" style="3" customWidth="1"/>
    <col min="2" max="2" width="19.5703125" style="4" customWidth="1"/>
    <col min="3" max="3" width="7.140625" style="4" customWidth="1"/>
    <col min="4" max="4" width="5" style="4" customWidth="1"/>
    <col min="5" max="5" width="10.42578125" style="4" customWidth="1"/>
    <col min="6" max="6" width="5.42578125" style="5" customWidth="1"/>
    <col min="7" max="8" width="22.5703125" style="6" customWidth="1"/>
    <col min="9" max="9" width="9.140625" style="7"/>
    <col min="10" max="10" width="19.140625" style="7" customWidth="1"/>
    <col min="11" max="16384" width="9.140625" style="7"/>
  </cols>
  <sheetData>
    <row r="1" spans="1:8">
      <c r="A1" s="8" t="s">
        <v>752</v>
      </c>
      <c r="B1" s="9" t="s">
        <v>355</v>
      </c>
      <c r="F1" s="10"/>
      <c r="G1" s="11"/>
    </row>
    <row r="2" spans="1:8" ht="14.25" customHeight="1">
      <c r="A2" s="12" t="s">
        <v>352</v>
      </c>
      <c r="B2" s="13" t="s">
        <v>324</v>
      </c>
      <c r="C2" s="13" t="s">
        <v>325</v>
      </c>
      <c r="D2" s="13" t="s">
        <v>326</v>
      </c>
      <c r="E2" s="13" t="s">
        <v>327</v>
      </c>
      <c r="F2" s="13" t="s">
        <v>328</v>
      </c>
      <c r="G2" s="864" t="s">
        <v>329</v>
      </c>
      <c r="H2" s="865"/>
    </row>
    <row r="3" spans="1:8" ht="36">
      <c r="A3" s="16">
        <v>25</v>
      </c>
      <c r="B3" s="17" t="str">
        <f t="shared" ref="B3:B9" si="0">VLOOKUP(A3,JADWAL,4,FALSE)</f>
        <v>Manajemen Pembiayaan Lembaga Pendidikan</v>
      </c>
      <c r="C3" s="18" t="str">
        <f t="shared" ref="C3:C9" si="1">VLOOKUP(A3,JADWAL,2,FALSE)</f>
        <v>MPI-3C</v>
      </c>
      <c r="D3" s="18" t="str">
        <f t="shared" ref="D3:D9" si="2">VLOOKUP(A3,JADWAL,9,FALSE)</f>
        <v>Sabtu</v>
      </c>
      <c r="E3" s="18" t="str">
        <f t="shared" ref="E3:E9" si="3">VLOOKUP(A3,JADWAL,10,FALSE)</f>
        <v>09.30-11.30</v>
      </c>
      <c r="F3" s="19" t="str">
        <f t="shared" ref="F3:F9" si="4">VLOOKUP(A3,JADWAL,11,FALSE)</f>
        <v>R16</v>
      </c>
      <c r="G3" s="20" t="str">
        <f t="shared" ref="G3:G9" si="5">VLOOKUP(A3,JADWAL,6,FALSE)</f>
        <v>Dr. Hepni, S.Ag., M.M.</v>
      </c>
      <c r="H3" s="21" t="str">
        <f t="shared" ref="H3:H9" si="6">VLOOKUP(A3,JADWAL,7,FALSE)</f>
        <v>Dr. H. Zainuddin Al Haj, Lc, M.Pd.I.</v>
      </c>
    </row>
    <row r="4" spans="1:8" ht="24">
      <c r="A4" s="16">
        <v>28</v>
      </c>
      <c r="B4" s="22" t="str">
        <f t="shared" si="0"/>
        <v>PAI Kontemporer</v>
      </c>
      <c r="C4" s="23" t="str">
        <f t="shared" si="1"/>
        <v>PAI-1BM</v>
      </c>
      <c r="D4" s="23" t="str">
        <f t="shared" si="2"/>
        <v>Rabu</v>
      </c>
      <c r="E4" s="769" t="str">
        <f t="shared" si="3"/>
        <v>12.45-14.45</v>
      </c>
      <c r="F4" s="24" t="e">
        <f t="shared" si="4"/>
        <v>#REF!</v>
      </c>
      <c r="G4" s="25" t="str">
        <f t="shared" si="5"/>
        <v>Prof. Dr. H Abd. Halim Soebahar, MA.</v>
      </c>
      <c r="H4" s="26" t="str">
        <f t="shared" si="6"/>
        <v>Dr. H. Matkur, S.Pd.I, M.SI.</v>
      </c>
    </row>
    <row r="5" spans="1:8" ht="24">
      <c r="A5" s="16">
        <v>79</v>
      </c>
      <c r="B5" s="22" t="str">
        <f t="shared" si="0"/>
        <v>Manajemen Pemasaran Islam</v>
      </c>
      <c r="C5" s="23" t="str">
        <f t="shared" si="1"/>
        <v>ES-3A</v>
      </c>
      <c r="D5" s="23" t="str">
        <f t="shared" si="2"/>
        <v>Selasa</v>
      </c>
      <c r="E5" s="769" t="str">
        <f t="shared" si="3"/>
        <v>15.15-17.15</v>
      </c>
      <c r="F5" s="24" t="str">
        <f t="shared" si="4"/>
        <v>R12</v>
      </c>
      <c r="G5" s="25" t="str">
        <f t="shared" si="5"/>
        <v>Dr. Khairunnisa Musari, S.T.,M.MT.</v>
      </c>
      <c r="H5" s="26" t="str">
        <f t="shared" si="6"/>
        <v>Dr. H. Misbahul Munir, M.M.</v>
      </c>
    </row>
    <row r="6" spans="1:8" ht="24">
      <c r="A6" s="16">
        <v>86</v>
      </c>
      <c r="B6" s="22" t="str">
        <f t="shared" si="0"/>
        <v>Studi Produk dan Sertifikasi Halal</v>
      </c>
      <c r="C6" s="23" t="str">
        <f t="shared" si="1"/>
        <v>ES-3B</v>
      </c>
      <c r="D6" s="23" t="str">
        <f t="shared" si="2"/>
        <v>Sabtu</v>
      </c>
      <c r="E6" s="769" t="str">
        <f t="shared" si="3"/>
        <v>07.30-09.30</v>
      </c>
      <c r="F6" s="24" t="str">
        <f t="shared" si="4"/>
        <v>R13</v>
      </c>
      <c r="G6" s="25" t="str">
        <f t="shared" si="5"/>
        <v>Dr. Abdul Wadud Nafis, Lc, M.E.I</v>
      </c>
      <c r="H6" s="26" t="str">
        <f t="shared" si="6"/>
        <v>Dr. H. Pujiono, M.Ag.</v>
      </c>
    </row>
    <row r="7" spans="1:8" ht="24">
      <c r="A7" s="16">
        <v>134</v>
      </c>
      <c r="B7" s="22" t="str">
        <f t="shared" si="0"/>
        <v>Filsafat Pendidikan Agama Islam</v>
      </c>
      <c r="C7" s="23" t="str">
        <f t="shared" si="1"/>
        <v>PAI3-3</v>
      </c>
      <c r="D7" s="23" t="str">
        <f t="shared" si="2"/>
        <v>Jumat</v>
      </c>
      <c r="E7" s="769" t="str">
        <f t="shared" si="3"/>
        <v>18.00-20.00</v>
      </c>
      <c r="F7" s="24" t="str">
        <f t="shared" si="4"/>
        <v>RU22</v>
      </c>
      <c r="G7" s="25" t="str">
        <f t="shared" si="5"/>
        <v>Prof. Dr. Phil H. Kamaruddin Amin, M.A.</v>
      </c>
      <c r="H7" s="26" t="str">
        <f t="shared" si="6"/>
        <v>Dr. Dyah Nawangsari, M.Ag.</v>
      </c>
    </row>
    <row r="8" spans="1:8">
      <c r="A8" s="16">
        <v>138</v>
      </c>
      <c r="B8" s="22">
        <f t="shared" si="0"/>
        <v>0</v>
      </c>
      <c r="C8" s="23">
        <f t="shared" si="1"/>
        <v>0</v>
      </c>
      <c r="D8" s="23">
        <f t="shared" si="2"/>
        <v>0</v>
      </c>
      <c r="E8" s="23">
        <f t="shared" si="3"/>
        <v>0</v>
      </c>
      <c r="F8" s="24">
        <f t="shared" si="4"/>
        <v>0</v>
      </c>
      <c r="G8" s="25">
        <f t="shared" si="5"/>
        <v>0</v>
      </c>
      <c r="H8" s="26">
        <f t="shared" si="6"/>
        <v>0</v>
      </c>
    </row>
    <row r="9" spans="1:8">
      <c r="A9" s="16">
        <v>141</v>
      </c>
      <c r="B9" s="27" t="e">
        <f t="shared" si="0"/>
        <v>#N/A</v>
      </c>
      <c r="C9" s="28" t="e">
        <f t="shared" si="1"/>
        <v>#N/A</v>
      </c>
      <c r="D9" s="28" t="e">
        <f t="shared" si="2"/>
        <v>#N/A</v>
      </c>
      <c r="E9" s="28" t="e">
        <f t="shared" si="3"/>
        <v>#N/A</v>
      </c>
      <c r="F9" s="29" t="e">
        <f t="shared" si="4"/>
        <v>#N/A</v>
      </c>
      <c r="G9" s="30" t="e">
        <f t="shared" si="5"/>
        <v>#N/A</v>
      </c>
      <c r="H9" s="31" t="e">
        <f t="shared" si="6"/>
        <v>#N/A</v>
      </c>
    </row>
    <row r="10" spans="1:8" ht="7.5" customHeight="1"/>
    <row r="11" spans="1:8">
      <c r="A11" s="8" t="s">
        <v>752</v>
      </c>
      <c r="B11" s="9" t="s">
        <v>48</v>
      </c>
      <c r="F11" s="10"/>
      <c r="G11" s="11"/>
    </row>
    <row r="12" spans="1:8" ht="14.25" customHeight="1">
      <c r="A12" s="12" t="s">
        <v>352</v>
      </c>
      <c r="B12" s="13" t="s">
        <v>324</v>
      </c>
      <c r="C12" s="13" t="s">
        <v>325</v>
      </c>
      <c r="D12" s="13" t="s">
        <v>326</v>
      </c>
      <c r="E12" s="13" t="s">
        <v>327</v>
      </c>
      <c r="F12" s="13" t="s">
        <v>328</v>
      </c>
      <c r="G12" s="864" t="s">
        <v>329</v>
      </c>
      <c r="H12" s="865"/>
    </row>
    <row r="13" spans="1:8" ht="12.75" customHeight="1">
      <c r="A13" s="16">
        <v>6</v>
      </c>
      <c r="B13" s="17" t="str">
        <f t="shared" ref="B13:B17" si="7">VLOOKUP(A13,JADWAL,4,FALSE)</f>
        <v>Supervisi Pendidikan</v>
      </c>
      <c r="C13" s="18" t="str">
        <f t="shared" ref="C13:C17" si="8">VLOOKUP(A13,JADWAL,2,FALSE)</f>
        <v>MPI-1B</v>
      </c>
      <c r="D13" s="18" t="str">
        <f t="shared" ref="D13:D17" si="9">VLOOKUP(A13,JADWAL,9,FALSE)</f>
        <v>Jumat</v>
      </c>
      <c r="E13" s="18" t="s">
        <v>753</v>
      </c>
      <c r="F13" s="19" t="str">
        <f t="shared" ref="F13:F17" si="10">VLOOKUP(A13,JADWAL,11,FALSE)</f>
        <v>RU24</v>
      </c>
      <c r="G13" s="20" t="str">
        <f t="shared" ref="G13:G17" si="11">VLOOKUP(A13,JADWAL,6,FALSE)</f>
        <v>Dr. Hj. St. Rodliyah, M.Pd.</v>
      </c>
      <c r="H13" s="21" t="str">
        <f t="shared" ref="H13:H17" si="12">VLOOKUP(A13,JADWAL,7,FALSE)</f>
        <v>Dr. H. Zainuddin Al Haj, Lc, M.Pd.I.</v>
      </c>
    </row>
    <row r="14" spans="1:8" ht="36">
      <c r="A14" s="16">
        <v>19</v>
      </c>
      <c r="B14" s="22" t="str">
        <f t="shared" si="7"/>
        <v>Manajemen Pembiayaan Lembaga Pendidikan</v>
      </c>
      <c r="C14" s="23" t="str">
        <f t="shared" si="8"/>
        <v>MPI-3B</v>
      </c>
      <c r="D14" s="23" t="str">
        <f t="shared" si="9"/>
        <v>Sabtu</v>
      </c>
      <c r="E14" t="s">
        <v>754</v>
      </c>
      <c r="F14" s="24" t="str">
        <f t="shared" si="10"/>
        <v>R15</v>
      </c>
      <c r="G14" s="25" t="str">
        <f t="shared" si="11"/>
        <v>Dr. H. Suhadi Winoto, M.Pd.</v>
      </c>
      <c r="H14" s="26" t="str">
        <f t="shared" si="12"/>
        <v>Dr. H. Zainuddin Al Haj, Lc, M.Pd.I.</v>
      </c>
    </row>
    <row r="15" spans="1:8" ht="15">
      <c r="A15" s="16">
        <v>137</v>
      </c>
      <c r="B15" s="22">
        <f t="shared" si="7"/>
        <v>0</v>
      </c>
      <c r="C15" s="23">
        <f t="shared" si="8"/>
        <v>0</v>
      </c>
      <c r="D15" s="23">
        <f t="shared" si="9"/>
        <v>0</v>
      </c>
      <c r="E15" t="s">
        <v>755</v>
      </c>
      <c r="F15" s="24">
        <f t="shared" si="10"/>
        <v>0</v>
      </c>
      <c r="G15" s="22">
        <f t="shared" si="11"/>
        <v>0</v>
      </c>
      <c r="H15" s="32">
        <f t="shared" si="12"/>
        <v>0</v>
      </c>
    </row>
    <row r="16" spans="1:8" ht="15">
      <c r="A16" s="16">
        <v>138</v>
      </c>
      <c r="B16" s="22">
        <f t="shared" si="7"/>
        <v>0</v>
      </c>
      <c r="C16" s="23">
        <f t="shared" si="8"/>
        <v>0</v>
      </c>
      <c r="D16" s="23">
        <f t="shared" si="9"/>
        <v>0</v>
      </c>
      <c r="E16" t="s">
        <v>756</v>
      </c>
      <c r="F16" s="24">
        <f t="shared" si="10"/>
        <v>0</v>
      </c>
      <c r="G16" s="22">
        <f t="shared" si="11"/>
        <v>0</v>
      </c>
      <c r="H16" s="32">
        <f t="shared" si="12"/>
        <v>0</v>
      </c>
    </row>
    <row r="17" spans="1:8" ht="15">
      <c r="A17" s="16">
        <v>142</v>
      </c>
      <c r="B17" s="27" t="e">
        <f t="shared" si="7"/>
        <v>#N/A</v>
      </c>
      <c r="C17" s="28" t="e">
        <f t="shared" si="8"/>
        <v>#N/A</v>
      </c>
      <c r="D17" s="28" t="e">
        <f t="shared" si="9"/>
        <v>#N/A</v>
      </c>
      <c r="E17" t="s">
        <v>756</v>
      </c>
      <c r="F17" s="29" t="e">
        <f t="shared" si="10"/>
        <v>#N/A</v>
      </c>
      <c r="G17" s="27" t="e">
        <f t="shared" si="11"/>
        <v>#N/A</v>
      </c>
      <c r="H17" s="33" t="e">
        <f t="shared" si="12"/>
        <v>#N/A</v>
      </c>
    </row>
    <row r="18" spans="1:8" ht="7.5" customHeight="1"/>
    <row r="19" spans="1:8">
      <c r="A19" s="8" t="s">
        <v>752</v>
      </c>
      <c r="B19" s="9" t="s">
        <v>372</v>
      </c>
      <c r="F19" s="10"/>
      <c r="G19" s="11"/>
    </row>
    <row r="20" spans="1:8" ht="14.25" customHeight="1">
      <c r="A20" s="12" t="s">
        <v>352</v>
      </c>
      <c r="B20" s="13" t="s">
        <v>324</v>
      </c>
      <c r="C20" s="13" t="s">
        <v>325</v>
      </c>
      <c r="D20" s="13" t="s">
        <v>326</v>
      </c>
      <c r="E20" s="13" t="s">
        <v>327</v>
      </c>
      <c r="F20" s="13" t="s">
        <v>328</v>
      </c>
      <c r="G20" s="864" t="s">
        <v>329</v>
      </c>
      <c r="H20" s="865"/>
    </row>
    <row r="21" spans="1:8" ht="13.5" customHeight="1">
      <c r="A21" s="34">
        <v>131</v>
      </c>
      <c r="B21" s="17">
        <f t="shared" ref="B21:B23" si="13">VLOOKUP(A21,JADWAL,4,FALSE)</f>
        <v>0</v>
      </c>
      <c r="C21" s="18">
        <f t="shared" ref="C21:C23" si="14">VLOOKUP(A21,JADWAL,2,FALSE)</f>
        <v>0</v>
      </c>
      <c r="D21" s="18">
        <f t="shared" ref="D21:D23" si="15">VLOOKUP(A21,JADWAL,9,FALSE)</f>
        <v>0</v>
      </c>
      <c r="E21" s="18">
        <f t="shared" ref="E21:E23" si="16">VLOOKUP(A21,JADWAL,10,FALSE)</f>
        <v>0</v>
      </c>
      <c r="F21" s="19">
        <f t="shared" ref="F21:F23" si="17">VLOOKUP(A21,JADWAL,11,FALSE)</f>
        <v>0</v>
      </c>
      <c r="G21" s="20">
        <f t="shared" ref="G21:G23" si="18">VLOOKUP(A21,JADWAL,6,FALSE)</f>
        <v>0</v>
      </c>
      <c r="H21" s="21">
        <f t="shared" ref="H21:H23" si="19">VLOOKUP(A21,JADWAL,7,FALSE)</f>
        <v>0</v>
      </c>
    </row>
    <row r="22" spans="1:8">
      <c r="A22" s="34">
        <v>137</v>
      </c>
      <c r="B22" s="22">
        <f t="shared" si="13"/>
        <v>0</v>
      </c>
      <c r="C22" s="23">
        <f t="shared" si="14"/>
        <v>0</v>
      </c>
      <c r="D22" s="23">
        <f t="shared" si="15"/>
        <v>0</v>
      </c>
      <c r="E22" s="23">
        <f t="shared" si="16"/>
        <v>0</v>
      </c>
      <c r="F22" s="24">
        <f t="shared" si="17"/>
        <v>0</v>
      </c>
      <c r="G22" s="25">
        <f t="shared" si="18"/>
        <v>0</v>
      </c>
      <c r="H22" s="26">
        <f t="shared" si="19"/>
        <v>0</v>
      </c>
    </row>
    <row r="23" spans="1:8">
      <c r="A23" s="34">
        <v>142</v>
      </c>
      <c r="B23" s="27" t="e">
        <f t="shared" si="13"/>
        <v>#N/A</v>
      </c>
      <c r="C23" s="28" t="e">
        <f t="shared" si="14"/>
        <v>#N/A</v>
      </c>
      <c r="D23" s="28" t="e">
        <f t="shared" si="15"/>
        <v>#N/A</v>
      </c>
      <c r="E23" s="28" t="e">
        <f t="shared" si="16"/>
        <v>#N/A</v>
      </c>
      <c r="F23" s="29" t="e">
        <f t="shared" si="17"/>
        <v>#N/A</v>
      </c>
      <c r="G23" s="30" t="e">
        <f t="shared" si="18"/>
        <v>#N/A</v>
      </c>
      <c r="H23" s="31" t="e">
        <f t="shared" si="19"/>
        <v>#N/A</v>
      </c>
    </row>
    <row r="24" spans="1:8" ht="7.5" customHeight="1"/>
    <row r="25" spans="1:8">
      <c r="A25" s="8" t="s">
        <v>752</v>
      </c>
      <c r="B25" s="9" t="s">
        <v>275</v>
      </c>
      <c r="F25" s="10"/>
      <c r="G25" s="11"/>
    </row>
    <row r="26" spans="1:8" ht="14.25" customHeight="1">
      <c r="A26" s="12" t="s">
        <v>352</v>
      </c>
      <c r="B26" s="13" t="s">
        <v>324</v>
      </c>
      <c r="C26" s="13" t="s">
        <v>325</v>
      </c>
      <c r="D26" s="13" t="s">
        <v>326</v>
      </c>
      <c r="E26" s="13" t="s">
        <v>327</v>
      </c>
      <c r="F26" s="13" t="s">
        <v>328</v>
      </c>
      <c r="G26" s="864" t="s">
        <v>329</v>
      </c>
      <c r="H26" s="865"/>
    </row>
    <row r="27" spans="1:8" ht="24">
      <c r="A27" s="34">
        <v>8</v>
      </c>
      <c r="B27" s="17" t="str">
        <f t="shared" ref="B27:B34" si="20">VLOOKUP(A27,JADWAL,4,FALSE)</f>
        <v>Filsafat Ilmu</v>
      </c>
      <c r="C27" s="18" t="str">
        <f t="shared" ref="C27:C34" si="21">VLOOKUP(A27,JADWAL,2,FALSE)</f>
        <v>MPI-1B</v>
      </c>
      <c r="D27" s="18" t="str">
        <f t="shared" ref="D27:D34" si="22">VLOOKUP(A27,JADWAL,9,FALSE)</f>
        <v>Jumat</v>
      </c>
      <c r="E27" s="770" t="str">
        <f t="shared" ref="E27:E34" si="23">VLOOKUP(A27,JADWAL,10,FALSE)</f>
        <v>18.00-20.00</v>
      </c>
      <c r="F27" s="19" t="str">
        <f t="shared" ref="F27:F34" si="24">VLOOKUP(A27,JADWAL,11,FALSE)</f>
        <v>RU24</v>
      </c>
      <c r="G27" s="20" t="str">
        <f t="shared" ref="G27:G34" si="25">VLOOKUP(A27,JADWAL,6,FALSE)</f>
        <v>H. Moch. Imam Machfudi, S.S., M.Pd. Ph.D.</v>
      </c>
      <c r="H27" s="21" t="str">
        <f t="shared" ref="H27:H34" si="26">VLOOKUP(A27,JADWAL,7,FALSE)</f>
        <v>Dr. H. Matkur, S.Pd.I, M.SI.</v>
      </c>
    </row>
    <row r="28" spans="1:8" ht="24">
      <c r="A28" s="34">
        <v>21</v>
      </c>
      <c r="B28" s="22" t="str">
        <f t="shared" si="20"/>
        <v>MMT Pendidikan</v>
      </c>
      <c r="C28" s="23" t="str">
        <f t="shared" si="21"/>
        <v>MPI-3C</v>
      </c>
      <c r="D28" s="23" t="str">
        <f t="shared" si="22"/>
        <v>Jumat</v>
      </c>
      <c r="E28" s="769" t="str">
        <f t="shared" si="23"/>
        <v>13.15-15.15</v>
      </c>
      <c r="F28" s="24" t="str">
        <f t="shared" si="24"/>
        <v>R16</v>
      </c>
      <c r="G28" s="25" t="str">
        <f t="shared" si="25"/>
        <v>Prof. Dr. Hj. Titiek Rohanah Hidayati, M.Pd.</v>
      </c>
      <c r="H28" s="26" t="str">
        <f t="shared" si="26"/>
        <v>Dr. H. Abd. Muhith, S.Ag, M.Pd.I.</v>
      </c>
    </row>
    <row r="29" spans="1:8" ht="36">
      <c r="A29" s="34">
        <v>34</v>
      </c>
      <c r="B29" s="22" t="str">
        <f t="shared" si="20"/>
        <v>Pengembangan Media Pembelajaran Berbasis IT</v>
      </c>
      <c r="C29" s="23" t="str">
        <f t="shared" si="21"/>
        <v>PAI-1A</v>
      </c>
      <c r="D29" s="23" t="str">
        <f t="shared" si="22"/>
        <v>Rabu</v>
      </c>
      <c r="E29" s="769" t="str">
        <f t="shared" si="23"/>
        <v>15.15-17.15</v>
      </c>
      <c r="F29" s="24" t="str">
        <f t="shared" si="24"/>
        <v>R16</v>
      </c>
      <c r="G29" s="25" t="str">
        <f t="shared" si="25"/>
        <v>Dr. H. Mundir, M.Pd.</v>
      </c>
      <c r="H29" s="26" t="str">
        <f t="shared" si="26"/>
        <v>Dr. Andi Suhardi, M.Pd.</v>
      </c>
    </row>
    <row r="30" spans="1:8">
      <c r="A30" s="34">
        <v>39</v>
      </c>
      <c r="B30" s="22" t="str">
        <f t="shared" si="20"/>
        <v>Psikologi Pendidikan</v>
      </c>
      <c r="C30" s="23" t="str">
        <f t="shared" si="21"/>
        <v>PAI-1C</v>
      </c>
      <c r="D30" s="23" t="str">
        <f t="shared" si="22"/>
        <v>Sabtu</v>
      </c>
      <c r="E30" s="769" t="str">
        <f t="shared" si="23"/>
        <v>07.30-09.30</v>
      </c>
      <c r="F30" s="24" t="str">
        <f t="shared" si="24"/>
        <v>RU25</v>
      </c>
      <c r="G30" s="25" t="str">
        <f t="shared" si="25"/>
        <v>Dr. H. Sukarno, M.Si.</v>
      </c>
      <c r="H30" s="26" t="str">
        <f t="shared" si="26"/>
        <v>Dr. Mukaffan, M.Pd.I.</v>
      </c>
    </row>
    <row r="31" spans="1:8">
      <c r="A31" s="34">
        <v>42</v>
      </c>
      <c r="B31" s="22" t="str">
        <f t="shared" si="20"/>
        <v>PAI Kontemporer</v>
      </c>
      <c r="C31" s="23" t="str">
        <f t="shared" si="21"/>
        <v>PAI-1D</v>
      </c>
      <c r="D31" s="23" t="str">
        <f t="shared" si="22"/>
        <v>Jumat</v>
      </c>
      <c r="E31" s="769" t="str">
        <f t="shared" si="23"/>
        <v>15.30-17.30</v>
      </c>
      <c r="F31" s="24" t="str">
        <f t="shared" si="24"/>
        <v>RU26</v>
      </c>
      <c r="G31" s="25" t="str">
        <f t="shared" si="25"/>
        <v>Dr. Hj. Hamdanah, M.Hum.</v>
      </c>
      <c r="H31" s="26" t="str">
        <f t="shared" si="26"/>
        <v>Dr. H. Matkur, S.Pd.I, M.SI.</v>
      </c>
    </row>
    <row r="32" spans="1:8">
      <c r="A32" s="34">
        <v>47</v>
      </c>
      <c r="B32" s="22" t="str">
        <f t="shared" si="20"/>
        <v>PPL</v>
      </c>
      <c r="C32" s="23" t="str">
        <f t="shared" si="21"/>
        <v>PAI-3A</v>
      </c>
      <c r="D32" s="23" t="str">
        <f t="shared" si="22"/>
        <v>Selasa</v>
      </c>
      <c r="E32" s="769" t="str">
        <f t="shared" si="23"/>
        <v>15.15-17.15</v>
      </c>
      <c r="F32" s="24" t="str">
        <f t="shared" si="24"/>
        <v>R13</v>
      </c>
      <c r="G32" s="22" t="str">
        <f t="shared" si="25"/>
        <v xml:space="preserve">TIM </v>
      </c>
      <c r="H32" s="32" t="str">
        <f t="shared" si="26"/>
        <v>TIM</v>
      </c>
    </row>
    <row r="33" spans="1:8" ht="24">
      <c r="A33" s="34">
        <v>120</v>
      </c>
      <c r="B33" s="22" t="str">
        <f t="shared" si="20"/>
        <v>الدراسات التقابلية وتحليل الأخطاء</v>
      </c>
      <c r="C33" s="23" t="str">
        <f t="shared" si="21"/>
        <v>PBAI-3</v>
      </c>
      <c r="D33" s="23" t="str">
        <f t="shared" si="22"/>
        <v>Jumat</v>
      </c>
      <c r="E33" s="769" t="str">
        <f t="shared" si="23"/>
        <v>15.30-17.30</v>
      </c>
      <c r="F33" s="24" t="str">
        <f t="shared" si="24"/>
        <v>R22</v>
      </c>
      <c r="G33" s="25" t="str">
        <f t="shared" si="25"/>
        <v>Dr. H. Syamsul Anam, S.Ag, M.Pd.</v>
      </c>
      <c r="H33" s="26" t="str">
        <f t="shared" si="26"/>
        <v>Dr. Nur Hasan, M.A.</v>
      </c>
    </row>
    <row r="34" spans="1:8" ht="36">
      <c r="A34" s="34">
        <v>132</v>
      </c>
      <c r="B34" s="27" t="str">
        <f t="shared" si="20"/>
        <v>Pendididikan Agama dalam perpekstif Al Quran dan Hadits</v>
      </c>
      <c r="C34" s="28" t="str">
        <f t="shared" si="21"/>
        <v>PAI3-1</v>
      </c>
      <c r="D34" s="28" t="str">
        <f t="shared" si="22"/>
        <v>Jumat</v>
      </c>
      <c r="E34" s="771" t="str">
        <f t="shared" si="23"/>
        <v>13.15-15.15</v>
      </c>
      <c r="F34" s="29" t="str">
        <f t="shared" si="24"/>
        <v>RU22</v>
      </c>
      <c r="G34" s="30" t="str">
        <f t="shared" si="25"/>
        <v>Prof. Dr. H. Ishom Yusqi, M.Ag.</v>
      </c>
      <c r="H34" s="31" t="str">
        <f t="shared" si="26"/>
        <v>Dr. H. Abdullah, S.Ag, M.HI</v>
      </c>
    </row>
    <row r="35" spans="1:8" ht="7.5" customHeight="1"/>
    <row r="36" spans="1:8">
      <c r="A36" s="8" t="s">
        <v>752</v>
      </c>
      <c r="B36" s="9" t="s">
        <v>13</v>
      </c>
      <c r="F36" s="10"/>
      <c r="G36" s="11"/>
    </row>
    <row r="37" spans="1:8" ht="14.25" customHeight="1">
      <c r="A37" s="12" t="s">
        <v>352</v>
      </c>
      <c r="B37" s="13" t="s">
        <v>324</v>
      </c>
      <c r="C37" s="13" t="s">
        <v>325</v>
      </c>
      <c r="D37" s="13" t="s">
        <v>326</v>
      </c>
      <c r="E37" s="13" t="s">
        <v>327</v>
      </c>
      <c r="F37" s="13" t="s">
        <v>328</v>
      </c>
      <c r="G37" s="864" t="s">
        <v>329</v>
      </c>
      <c r="H37" s="865"/>
    </row>
    <row r="38" spans="1:8" ht="14.25" customHeight="1">
      <c r="A38" s="34">
        <v>37</v>
      </c>
      <c r="B38" s="18" t="str">
        <f t="shared" ref="B38:B41" si="27">VLOOKUP(A38,JADWAL,4,FALSE)</f>
        <v>Filsafat Ilmu</v>
      </c>
      <c r="C38" s="18" t="str">
        <f t="shared" ref="C38:C41" si="28">VLOOKUP(A38,JADWAL,2,FALSE)</f>
        <v>PAI-1C</v>
      </c>
      <c r="D38" s="18" t="str">
        <f t="shared" ref="D38:D41" si="29">VLOOKUP(A38,JADWAL,9,FALSE)</f>
        <v>Jumat</v>
      </c>
      <c r="E38" s="770" t="str">
        <f t="shared" ref="E38:E41" si="30">VLOOKUP(A38,JADWAL,10,FALSE)</f>
        <v>15.30-17.30</v>
      </c>
      <c r="F38" s="19" t="str">
        <f t="shared" ref="F38:F41" si="31">VLOOKUP(A38,JADWAL,11,FALSE)</f>
        <v>RU25</v>
      </c>
      <c r="G38" s="20" t="str">
        <f t="shared" ref="G38:G41" si="32">VLOOKUP(A38,JADWAL,6,FALSE)</f>
        <v>Prof. Dr. Ahidul Asror, M.Ag.</v>
      </c>
      <c r="H38" s="21" t="str">
        <f t="shared" ref="H38:H41" si="33">VLOOKUP(A38,JADWAL,7,FALSE)</f>
        <v>Dr. Dyah Nawangsari, M.Ag.</v>
      </c>
    </row>
    <row r="39" spans="1:8" ht="24">
      <c r="A39" s="34">
        <v>76</v>
      </c>
      <c r="B39" s="22" t="str">
        <f t="shared" si="27"/>
        <v>Mikro dan Makro Ekonomi Islam</v>
      </c>
      <c r="C39" s="23" t="str">
        <f t="shared" si="28"/>
        <v>ES-1B</v>
      </c>
      <c r="D39" s="23" t="str">
        <f t="shared" si="29"/>
        <v>Sabtu</v>
      </c>
      <c r="E39" s="769" t="str">
        <f t="shared" si="30"/>
        <v>07.30-09.30</v>
      </c>
      <c r="F39" s="24" t="str">
        <f t="shared" si="31"/>
        <v>RU13</v>
      </c>
      <c r="G39" s="25" t="str">
        <f t="shared" si="32"/>
        <v>Dr. Khairunnisa Musari, S.T.,M.MT.</v>
      </c>
      <c r="H39" s="26" t="str">
        <f t="shared" si="33"/>
        <v>Dr. Imam Suroso, SE, MM.</v>
      </c>
    </row>
    <row r="40" spans="1:8" ht="24">
      <c r="A40" s="34">
        <v>84</v>
      </c>
      <c r="B40" s="22" t="str">
        <f t="shared" si="27"/>
        <v>Manajemen Strategi Bisnis Syari’ah</v>
      </c>
      <c r="C40" s="23" t="str">
        <f t="shared" si="28"/>
        <v>ES-3B</v>
      </c>
      <c r="D40" s="23" t="str">
        <f t="shared" si="29"/>
        <v>Jumat</v>
      </c>
      <c r="E40" s="769" t="str">
        <f t="shared" si="30"/>
        <v>15.30-17.30</v>
      </c>
      <c r="F40" s="24" t="str">
        <f t="shared" si="31"/>
        <v>R13</v>
      </c>
      <c r="G40" s="25" t="str">
        <f t="shared" si="32"/>
        <v>Dr. H. Abdul Rokhim, S.Ag., M.E.I</v>
      </c>
      <c r="H40" s="26" t="str">
        <f t="shared" si="33"/>
        <v>Dr. Khairunnisa Musari, S.T.,M.MT.</v>
      </c>
    </row>
    <row r="41" spans="1:8" ht="24">
      <c r="A41" s="34">
        <v>133</v>
      </c>
      <c r="B41" s="27" t="str">
        <f t="shared" si="27"/>
        <v>Kepemimpinan Pendidikan guru PAI</v>
      </c>
      <c r="C41" s="28" t="str">
        <f t="shared" si="28"/>
        <v>PAI3-2</v>
      </c>
      <c r="D41" s="28" t="str">
        <f t="shared" si="29"/>
        <v>Jumat</v>
      </c>
      <c r="E41" s="771" t="str">
        <f t="shared" si="30"/>
        <v>15.30-17.30</v>
      </c>
      <c r="F41" s="29" t="str">
        <f t="shared" si="31"/>
        <v>RU22</v>
      </c>
      <c r="G41" s="30" t="str">
        <f t="shared" si="32"/>
        <v>Prof. Dr. H Abd. Halim Soebahar, MA.</v>
      </c>
      <c r="H41" s="31" t="str">
        <f t="shared" si="33"/>
        <v>Prof. Dr. H. Miftah Arifin, M.Ag.</v>
      </c>
    </row>
    <row r="42" spans="1:8" ht="7.5" customHeight="1"/>
    <row r="43" spans="1:8">
      <c r="A43" s="8" t="s">
        <v>752</v>
      </c>
      <c r="B43" s="9" t="s">
        <v>376</v>
      </c>
      <c r="F43" s="10"/>
      <c r="G43" s="11"/>
    </row>
    <row r="44" spans="1:8" ht="14.25" customHeight="1">
      <c r="A44" s="12" t="s">
        <v>352</v>
      </c>
      <c r="B44" s="13" t="s">
        <v>324</v>
      </c>
      <c r="C44" s="13" t="s">
        <v>325</v>
      </c>
      <c r="D44" s="13" t="s">
        <v>326</v>
      </c>
      <c r="E44" s="13" t="s">
        <v>327</v>
      </c>
      <c r="F44" s="13" t="s">
        <v>328</v>
      </c>
      <c r="G44" s="864" t="s">
        <v>329</v>
      </c>
      <c r="H44" s="865"/>
    </row>
    <row r="45" spans="1:8" ht="15" customHeight="1">
      <c r="A45" s="34">
        <v>4</v>
      </c>
      <c r="B45" s="17" t="str">
        <f t="shared" ref="B45:B52" si="34">VLOOKUP(A45,JADWAL,4,FALSE)</f>
        <v>Filsafat Ilmu</v>
      </c>
      <c r="C45" s="18" t="str">
        <f t="shared" ref="C45:C52" si="35">VLOOKUP(A45,JADWAL,2,FALSE)</f>
        <v>MPI-1A</v>
      </c>
      <c r="D45" s="18" t="str">
        <f t="shared" ref="D45:D52" si="36">VLOOKUP(A45,JADWAL,9,FALSE)</f>
        <v>Rabu</v>
      </c>
      <c r="E45" s="770" t="str">
        <f t="shared" ref="E45:E52" si="37">VLOOKUP(A45,JADWAL,10,FALSE)</f>
        <v>15.15-17.15</v>
      </c>
      <c r="F45" s="19" t="str">
        <f t="shared" ref="F45:F52" si="38">VLOOKUP(A45,JADWAL,11,FALSE)</f>
        <v>RU11</v>
      </c>
      <c r="G45" s="20" t="str">
        <f t="shared" ref="G45:G52" si="39">VLOOKUP(A45,JADWAL,6,FALSE)</f>
        <v>H. Moch. Imam Machfudi, S.S., M.Pd. Ph.D.</v>
      </c>
      <c r="H45" s="21" t="str">
        <f t="shared" ref="H45:H52" si="40">VLOOKUP(A45,JADWAL,7,FALSE)</f>
        <v>Dr. Win Usuluddin, M.Hum.</v>
      </c>
    </row>
    <row r="46" spans="1:8" ht="48">
      <c r="A46" s="34">
        <v>17</v>
      </c>
      <c r="B46" s="22" t="str">
        <f t="shared" si="34"/>
        <v>Manajemen Penyelenggaraan Pendidikan dan Pelatihan</v>
      </c>
      <c r="C46" s="23" t="str">
        <f t="shared" si="35"/>
        <v>MPI-3B</v>
      </c>
      <c r="D46" s="23" t="str">
        <f t="shared" si="36"/>
        <v>Jumat</v>
      </c>
      <c r="E46" s="769" t="str">
        <f t="shared" si="37"/>
        <v>15.30-17.30</v>
      </c>
      <c r="F46" s="24" t="str">
        <f t="shared" si="38"/>
        <v>R15</v>
      </c>
      <c r="G46" s="22" t="str">
        <f t="shared" si="39"/>
        <v>Prof. Dr. H. Miftah Arifin, M.Ag.</v>
      </c>
      <c r="H46" s="32" t="str">
        <f t="shared" si="40"/>
        <v>Dr. H. Zainuddin Al Haj, Lc, M.Pd.I.</v>
      </c>
    </row>
    <row r="47" spans="1:8" ht="24">
      <c r="A47" s="34">
        <v>20</v>
      </c>
      <c r="B47" s="22" t="str">
        <f t="shared" si="34"/>
        <v>Studi Mandiri</v>
      </c>
      <c r="C47" s="23" t="str">
        <f t="shared" si="35"/>
        <v>MPI-3B</v>
      </c>
      <c r="D47" s="23" t="str">
        <f t="shared" si="36"/>
        <v>Sabtu</v>
      </c>
      <c r="E47" s="23" t="str">
        <f t="shared" si="37"/>
        <v>09.30-11.30</v>
      </c>
      <c r="F47" s="24" t="str">
        <f t="shared" si="38"/>
        <v>R15</v>
      </c>
      <c r="G47" s="25" t="str">
        <f t="shared" si="39"/>
        <v>Prof. Dr. H. Babun Suharto, S.E., M.M.</v>
      </c>
      <c r="H47" s="26" t="str">
        <f t="shared" si="40"/>
        <v>Dr. H. Zainuddin Al Haj, Lc, M.Pd.I.</v>
      </c>
    </row>
    <row r="48" spans="1:8">
      <c r="A48" s="34">
        <v>29</v>
      </c>
      <c r="B48" s="22" t="str">
        <f t="shared" si="34"/>
        <v>Psikologi Pendidikan</v>
      </c>
      <c r="C48" s="23" t="str">
        <f t="shared" si="35"/>
        <v>PAI-1BM</v>
      </c>
      <c r="D48" s="23" t="str">
        <f t="shared" si="36"/>
        <v>Rabu</v>
      </c>
      <c r="E48" s="769" t="str">
        <f t="shared" si="37"/>
        <v>15.15-17.15</v>
      </c>
      <c r="F48" s="24" t="e">
        <f t="shared" si="38"/>
        <v>#REF!</v>
      </c>
      <c r="G48" s="25" t="str">
        <f t="shared" si="39"/>
        <v>Dr. H. Saihan, S.Ag., M.Pd.I.</v>
      </c>
      <c r="H48" s="26" t="str">
        <f t="shared" si="40"/>
        <v>Dr. Mu'alimin, S.Ag.,M.Pd.I.</v>
      </c>
    </row>
    <row r="49" spans="1:8">
      <c r="A49" s="34">
        <v>49</v>
      </c>
      <c r="B49" s="22" t="str">
        <f t="shared" si="34"/>
        <v>PPL</v>
      </c>
      <c r="C49" s="23" t="str">
        <f t="shared" si="35"/>
        <v>PAI-3B</v>
      </c>
      <c r="D49" s="23" t="str">
        <f t="shared" si="36"/>
        <v>Jumat</v>
      </c>
      <c r="E49" s="769" t="str">
        <f t="shared" si="37"/>
        <v>13.15-15.15</v>
      </c>
      <c r="F49" s="24" t="str">
        <f t="shared" si="38"/>
        <v>R25</v>
      </c>
      <c r="G49" s="22" t="str">
        <f t="shared" si="39"/>
        <v xml:space="preserve">TIM </v>
      </c>
      <c r="H49" s="32" t="str">
        <f t="shared" si="40"/>
        <v>TIM</v>
      </c>
    </row>
    <row r="50" spans="1:8">
      <c r="A50" s="34">
        <v>110</v>
      </c>
      <c r="B50" s="22" t="str">
        <f t="shared" si="34"/>
        <v>Studi Mandiri</v>
      </c>
      <c r="C50" s="23" t="str">
        <f t="shared" si="35"/>
        <v>PGMI-3</v>
      </c>
      <c r="D50" s="23" t="str">
        <f t="shared" si="36"/>
        <v>Jumat</v>
      </c>
      <c r="E50" s="769" t="str">
        <f t="shared" si="37"/>
        <v>18.00-20.00</v>
      </c>
      <c r="F50" s="24" t="str">
        <f t="shared" si="38"/>
        <v>RU11</v>
      </c>
      <c r="G50" s="25" t="str">
        <f t="shared" si="39"/>
        <v>Dr. Hj. St. Mislikhah, M.Ag.</v>
      </c>
      <c r="H50" s="26" t="str">
        <f t="shared" si="40"/>
        <v>Dr. Hj. Mukni'ah, M.Pd.I.</v>
      </c>
    </row>
    <row r="51" spans="1:8" ht="24">
      <c r="A51" s="34">
        <v>117</v>
      </c>
      <c r="B51" s="22" t="str">
        <f t="shared" si="34"/>
        <v>اللغة العربية ومكانتها فى التاريخ  -- تاريخ اللغة العربية</v>
      </c>
      <c r="C51" s="23" t="str">
        <f t="shared" si="35"/>
        <v>PBAI-1</v>
      </c>
      <c r="D51" s="23" t="str">
        <f t="shared" si="36"/>
        <v>Sabtu</v>
      </c>
      <c r="E51" s="769" t="str">
        <f t="shared" si="37"/>
        <v>07.30-09.30</v>
      </c>
      <c r="F51" s="24" t="str">
        <f t="shared" si="38"/>
        <v>R21</v>
      </c>
      <c r="G51" s="22" t="str">
        <f t="shared" si="39"/>
        <v>Dr. H. Abdul Haris, M.Ag.</v>
      </c>
      <c r="H51" s="32" t="str">
        <f t="shared" si="40"/>
        <v>Dr. H. Syamsul Anam, S.Ag, M.Pd.</v>
      </c>
    </row>
    <row r="52" spans="1:8" ht="36">
      <c r="A52" s="34">
        <v>132</v>
      </c>
      <c r="B52" s="27" t="str">
        <f t="shared" si="34"/>
        <v>Pendididikan Agama dalam perpekstif Al Quran dan Hadits</v>
      </c>
      <c r="C52" s="28" t="str">
        <f t="shared" si="35"/>
        <v>PAI3-1</v>
      </c>
      <c r="D52" s="28" t="str">
        <f t="shared" si="36"/>
        <v>Jumat</v>
      </c>
      <c r="E52" s="771" t="str">
        <f t="shared" si="37"/>
        <v>13.15-15.15</v>
      </c>
      <c r="F52" s="29" t="str">
        <f t="shared" si="38"/>
        <v>RU22</v>
      </c>
      <c r="G52" s="27" t="str">
        <f t="shared" si="39"/>
        <v>Prof. Dr. H. Ishom Yusqi, M.Ag.</v>
      </c>
      <c r="H52" s="33" t="str">
        <f t="shared" si="40"/>
        <v>Dr. H. Abdullah, S.Ag, M.HI</v>
      </c>
    </row>
    <row r="53" spans="1:8" ht="7.5" customHeight="1"/>
    <row r="54" spans="1:8">
      <c r="A54" s="8" t="s">
        <v>752</v>
      </c>
      <c r="B54" s="9" t="s">
        <v>374</v>
      </c>
      <c r="F54" s="10"/>
      <c r="G54" s="11"/>
    </row>
    <row r="55" spans="1:8" ht="14.25" customHeight="1">
      <c r="A55" s="12" t="s">
        <v>352</v>
      </c>
      <c r="B55" s="13" t="s">
        <v>324</v>
      </c>
      <c r="C55" s="13" t="s">
        <v>325</v>
      </c>
      <c r="D55" s="13" t="s">
        <v>326</v>
      </c>
      <c r="E55" s="13" t="s">
        <v>327</v>
      </c>
      <c r="F55" s="13" t="s">
        <v>328</v>
      </c>
      <c r="G55" s="864" t="s">
        <v>329</v>
      </c>
      <c r="H55" s="865"/>
    </row>
    <row r="56" spans="1:8" ht="15" customHeight="1">
      <c r="A56" s="34">
        <v>35</v>
      </c>
      <c r="B56" s="17" t="str">
        <f t="shared" ref="B56:B63" si="41">VLOOKUP(A56,JADWAL,4,FALSE)</f>
        <v>PAI Kontemporer</v>
      </c>
      <c r="C56" s="18" t="str">
        <f t="shared" ref="C56:C63" si="42">VLOOKUP(A56,JADWAL,2,FALSE)</f>
        <v>PAI-1A</v>
      </c>
      <c r="D56" s="18" t="str">
        <f t="shared" ref="D56:D63" si="43">VLOOKUP(A56,JADWAL,9,FALSE)</f>
        <v>Kamis</v>
      </c>
      <c r="E56" s="770" t="str">
        <f t="shared" ref="E56:E63" si="44">VLOOKUP(A56,JADWAL,10,FALSE)</f>
        <v>12.45-14.45</v>
      </c>
      <c r="F56" s="19" t="str">
        <f t="shared" ref="F56:F63" si="45">VLOOKUP(A56,JADWAL,11,FALSE)</f>
        <v>R16</v>
      </c>
      <c r="G56" s="20" t="str">
        <f t="shared" ref="G56:G63" si="46">VLOOKUP(A56,JADWAL,6,FALSE)</f>
        <v>Prof. Dr. H Abd. Halim Soebahar, MA.</v>
      </c>
      <c r="H56" s="21" t="str">
        <f t="shared" ref="H56:H63" si="47">VLOOKUP(A56,JADWAL,7,FALSE)</f>
        <v>Dr. H. Mustajab, S.Ag, M.Pd.I.</v>
      </c>
    </row>
    <row r="57" spans="1:8" ht="36">
      <c r="A57" s="34">
        <v>38</v>
      </c>
      <c r="B57" s="22" t="str">
        <f t="shared" si="41"/>
        <v>Pengembangan Media Pembelajaran Berbasis IT</v>
      </c>
      <c r="C57" s="23" t="str">
        <f t="shared" si="42"/>
        <v>PAI-1C</v>
      </c>
      <c r="D57" s="23" t="str">
        <f t="shared" si="43"/>
        <v>Jumat</v>
      </c>
      <c r="E57" s="769" t="str">
        <f t="shared" si="44"/>
        <v>18.00-20.00</v>
      </c>
      <c r="F57" s="24" t="str">
        <f t="shared" si="45"/>
        <v>RU25</v>
      </c>
      <c r="G57" s="25" t="str">
        <f t="shared" si="46"/>
        <v>Dr. H. Mundir, M.Pd.</v>
      </c>
      <c r="H57" s="26" t="str">
        <f t="shared" si="47"/>
        <v>Dr. Moh. Sutomo, M.Pd.</v>
      </c>
    </row>
    <row r="58" spans="1:8" ht="36">
      <c r="A58" s="34">
        <v>44</v>
      </c>
      <c r="B58" s="22" t="str">
        <f t="shared" si="41"/>
        <v>Pengembangan Media Pembelajaran Berbasis IT</v>
      </c>
      <c r="C58" s="23" t="str">
        <f t="shared" si="42"/>
        <v>PAI-1D</v>
      </c>
      <c r="D58" s="23" t="str">
        <f t="shared" si="43"/>
        <v>Sabtu</v>
      </c>
      <c r="E58" s="769" t="str">
        <f t="shared" si="44"/>
        <v>07.30-09.30</v>
      </c>
      <c r="F58" s="24" t="str">
        <f t="shared" si="45"/>
        <v>RU26</v>
      </c>
      <c r="G58" s="25" t="str">
        <f t="shared" si="46"/>
        <v>Dr. H. Moh. Sahlan, M.Ag.</v>
      </c>
      <c r="H58" s="26" t="str">
        <f t="shared" si="47"/>
        <v>Dr. Moh. Sutomo, M.Pd.</v>
      </c>
    </row>
    <row r="59" spans="1:8" ht="24">
      <c r="A59" s="34">
        <v>46</v>
      </c>
      <c r="B59" s="22" t="str">
        <f t="shared" si="41"/>
        <v>Desain dan Analisis pembelajaran  PAI</v>
      </c>
      <c r="C59" s="23" t="str">
        <f t="shared" si="42"/>
        <v>PAI-3A</v>
      </c>
      <c r="D59" s="23" t="str">
        <f t="shared" si="43"/>
        <v>Selasa</v>
      </c>
      <c r="E59" s="769" t="str">
        <f t="shared" si="44"/>
        <v>12.45-14.45</v>
      </c>
      <c r="F59" s="24" t="str">
        <f t="shared" si="45"/>
        <v>R13</v>
      </c>
      <c r="G59" s="22" t="str">
        <f t="shared" si="46"/>
        <v>Dr. H. Moh. Sahlan, M.Ag.</v>
      </c>
      <c r="H59" s="32" t="str">
        <f t="shared" si="47"/>
        <v>Dr. H. Mashudi, M.Pd.</v>
      </c>
    </row>
    <row r="60" spans="1:8">
      <c r="A60" s="34">
        <v>47</v>
      </c>
      <c r="B60" s="22" t="str">
        <f t="shared" si="41"/>
        <v>PPL</v>
      </c>
      <c r="C60" s="23" t="str">
        <f t="shared" si="42"/>
        <v>PAI-3A</v>
      </c>
      <c r="D60" s="23" t="str">
        <f t="shared" si="43"/>
        <v>Selasa</v>
      </c>
      <c r="E60" s="769" t="str">
        <f t="shared" si="44"/>
        <v>15.15-17.15</v>
      </c>
      <c r="F60" s="24" t="str">
        <f t="shared" si="45"/>
        <v>R13</v>
      </c>
      <c r="G60" s="25" t="str">
        <f t="shared" si="46"/>
        <v xml:space="preserve">TIM </v>
      </c>
      <c r="H60" s="26" t="str">
        <f t="shared" si="47"/>
        <v>TIM</v>
      </c>
    </row>
    <row r="61" spans="1:8">
      <c r="A61" s="34">
        <v>49</v>
      </c>
      <c r="B61" s="22" t="str">
        <f t="shared" si="41"/>
        <v>PPL</v>
      </c>
      <c r="C61" s="23" t="str">
        <f t="shared" si="42"/>
        <v>PAI-3B</v>
      </c>
      <c r="D61" s="23" t="str">
        <f t="shared" si="43"/>
        <v>Jumat</v>
      </c>
      <c r="E61" s="769" t="str">
        <f t="shared" si="44"/>
        <v>13.15-15.15</v>
      </c>
      <c r="F61" s="24" t="str">
        <f t="shared" si="45"/>
        <v>R25</v>
      </c>
      <c r="G61" s="25" t="str">
        <f t="shared" si="46"/>
        <v xml:space="preserve">TIM </v>
      </c>
      <c r="H61" s="26" t="str">
        <f t="shared" si="47"/>
        <v>TIM</v>
      </c>
    </row>
    <row r="62" spans="1:8" ht="24">
      <c r="A62" s="34">
        <v>51</v>
      </c>
      <c r="B62" s="22" t="str">
        <f t="shared" si="41"/>
        <v>Desain dan Analisis pembelajaran  PAI</v>
      </c>
      <c r="C62" s="23" t="str">
        <f t="shared" si="42"/>
        <v>PAI-3B</v>
      </c>
      <c r="D62" s="23" t="str">
        <f t="shared" si="43"/>
        <v>Sabtu</v>
      </c>
      <c r="E62" s="769" t="str">
        <f t="shared" si="44"/>
        <v>07.30-09.30</v>
      </c>
      <c r="F62" s="24" t="str">
        <f t="shared" si="45"/>
        <v>R25</v>
      </c>
      <c r="G62" s="22" t="str">
        <f t="shared" si="46"/>
        <v>Dr. H. Mashudi, M.Pd.</v>
      </c>
      <c r="H62" s="32" t="str">
        <f t="shared" si="47"/>
        <v>Dr. H. Hadi Purnomo, M.Pd.</v>
      </c>
    </row>
    <row r="63" spans="1:8">
      <c r="A63" s="34">
        <v>54</v>
      </c>
      <c r="B63" s="27" t="str">
        <f t="shared" si="41"/>
        <v>PPL</v>
      </c>
      <c r="C63" s="28" t="str">
        <f t="shared" si="42"/>
        <v>PAI-3C</v>
      </c>
      <c r="D63" s="28" t="str">
        <f t="shared" si="43"/>
        <v>Sabtu</v>
      </c>
      <c r="E63" s="771" t="str">
        <f t="shared" si="44"/>
        <v>07.30-09.30</v>
      </c>
      <c r="F63" s="29" t="str">
        <f t="shared" si="45"/>
        <v>R26</v>
      </c>
      <c r="G63" s="30" t="str">
        <f t="shared" si="46"/>
        <v xml:space="preserve">TIM </v>
      </c>
      <c r="H63" s="31" t="str">
        <f t="shared" si="47"/>
        <v>TIM</v>
      </c>
    </row>
    <row r="64" spans="1:8" ht="7.5" customHeight="1"/>
    <row r="65" spans="1:8">
      <c r="A65" s="8" t="s">
        <v>752</v>
      </c>
      <c r="B65" s="9" t="s">
        <v>369</v>
      </c>
      <c r="F65" s="10"/>
      <c r="G65" s="11"/>
    </row>
    <row r="66" spans="1:8" ht="14.25" customHeight="1">
      <c r="A66" s="12" t="s">
        <v>352</v>
      </c>
      <c r="B66" s="13" t="s">
        <v>324</v>
      </c>
      <c r="C66" s="13" t="s">
        <v>325</v>
      </c>
      <c r="D66" s="13" t="s">
        <v>326</v>
      </c>
      <c r="E66" s="13" t="s">
        <v>327</v>
      </c>
      <c r="F66" s="13" t="s">
        <v>328</v>
      </c>
      <c r="G66" s="864" t="s">
        <v>329</v>
      </c>
      <c r="H66" s="865"/>
    </row>
    <row r="67" spans="1:8" ht="24">
      <c r="A67" s="34">
        <v>1</v>
      </c>
      <c r="B67" s="17" t="str">
        <f t="shared" ref="B67:B72" si="48">VLOOKUP(A67,JADWAL,4,FALSE)</f>
        <v>Supervisi Pendidikan</v>
      </c>
      <c r="C67" s="18" t="str">
        <f t="shared" ref="C67:C72" si="49">VLOOKUP(A67,JADWAL,2,FALSE)</f>
        <v>MPI-1A</v>
      </c>
      <c r="D67" s="18" t="str">
        <f t="shared" ref="D67:D72" si="50">VLOOKUP(A67,JADWAL,9,FALSE)</f>
        <v>Selasa</v>
      </c>
      <c r="E67" s="770" t="str">
        <f t="shared" ref="E67:E72" si="51">VLOOKUP(A67,JADWAL,10,FALSE)</f>
        <v>12.45-14.45</v>
      </c>
      <c r="F67" s="19" t="str">
        <f t="shared" ref="F67:F72" si="52">VLOOKUP(A67,JADWAL,11,FALSE)</f>
        <v>RU11</v>
      </c>
      <c r="G67" s="17" t="str">
        <f>VLOOKUP(A67,JADWAL,6,FALSE)</f>
        <v>Prof. Dr. H. Moh. Khusnuridlo, M.Pd.</v>
      </c>
      <c r="H67" s="35" t="str">
        <f>VLOOKUP(A67,JADWAL,7,FALSE)</f>
        <v>Dr. Hj. St. Rodliyah, M.Pd.</v>
      </c>
    </row>
    <row r="68" spans="1:8" ht="24">
      <c r="A68" s="34">
        <v>20</v>
      </c>
      <c r="B68" s="22" t="str">
        <f t="shared" si="48"/>
        <v>Studi Mandiri</v>
      </c>
      <c r="C68" s="23" t="str">
        <f t="shared" si="49"/>
        <v>MPI-3B</v>
      </c>
      <c r="D68" s="23" t="str">
        <f t="shared" si="50"/>
        <v>Sabtu</v>
      </c>
      <c r="E68" s="23" t="str">
        <f t="shared" si="51"/>
        <v>09.30-11.30</v>
      </c>
      <c r="F68" s="24" t="str">
        <f t="shared" si="52"/>
        <v>R15</v>
      </c>
      <c r="G68" s="22" t="str">
        <f>VLOOKUP(A68,JADWAL,6,FALSE)</f>
        <v>Prof. Dr. H. Babun Suharto, S.E., M.M.</v>
      </c>
      <c r="H68" s="32" t="str">
        <f>VLOOKUP(A68,JADWAL,7,FALSE)</f>
        <v>Dr. H. Zainuddin Al Haj, Lc, M.Pd.I.</v>
      </c>
    </row>
    <row r="69" spans="1:8" ht="24">
      <c r="A69" s="34">
        <v>21</v>
      </c>
      <c r="B69" s="22" t="str">
        <f t="shared" si="48"/>
        <v>MMT Pendidikan</v>
      </c>
      <c r="C69" s="23" t="str">
        <f t="shared" si="49"/>
        <v>MPI-3C</v>
      </c>
      <c r="D69" s="23" t="str">
        <f t="shared" si="50"/>
        <v>Jumat</v>
      </c>
      <c r="E69" s="769" t="str">
        <f t="shared" si="51"/>
        <v>13.15-15.15</v>
      </c>
      <c r="F69" s="24" t="str">
        <f t="shared" si="52"/>
        <v>R16</v>
      </c>
      <c r="G69" s="22" t="str">
        <f>VLOOKUP(A69,JADWAL,6,FALSE)</f>
        <v>Prof. Dr. Hj. Titiek Rohanah Hidayati, M.Pd.</v>
      </c>
      <c r="H69" s="32" t="str">
        <f>VLOOKUP(A69,JADWAL,7,FALSE)</f>
        <v>Dr. H. Abd. Muhith, S.Ag, M.Pd.I.</v>
      </c>
    </row>
    <row r="70" spans="1:8" ht="36">
      <c r="A70" s="34">
        <v>25</v>
      </c>
      <c r="B70" s="22" t="str">
        <f t="shared" si="48"/>
        <v>Manajemen Pembiayaan Lembaga Pendidikan</v>
      </c>
      <c r="C70" s="23" t="str">
        <f t="shared" si="49"/>
        <v>MPI-3C</v>
      </c>
      <c r="D70" s="23" t="str">
        <f t="shared" si="50"/>
        <v>Sabtu</v>
      </c>
      <c r="E70" s="23" t="str">
        <f t="shared" si="51"/>
        <v>09.30-11.30</v>
      </c>
      <c r="F70" s="24" t="str">
        <f t="shared" si="52"/>
        <v>R16</v>
      </c>
      <c r="G70" s="22" t="str">
        <f t="shared" ref="G70:G72" si="53">VLOOKUP(A70,JADWAL,6,FALSE)</f>
        <v>Dr. Hepni, S.Ag., M.M.</v>
      </c>
      <c r="H70" s="32" t="str">
        <f t="shared" ref="H70:H72" si="54">VLOOKUP(A70,JADWAL,7,FALSE)</f>
        <v>Dr. H. Zainuddin Al Haj, Lc, M.Pd.I.</v>
      </c>
    </row>
    <row r="71" spans="1:8" ht="24">
      <c r="A71" s="34">
        <v>28</v>
      </c>
      <c r="B71" s="22" t="str">
        <f t="shared" si="48"/>
        <v>PAI Kontemporer</v>
      </c>
      <c r="C71" s="23" t="str">
        <f t="shared" si="49"/>
        <v>PAI-1BM</v>
      </c>
      <c r="D71" s="23" t="str">
        <f t="shared" si="50"/>
        <v>Rabu</v>
      </c>
      <c r="E71" s="769" t="str">
        <f t="shared" si="51"/>
        <v>12.45-14.45</v>
      </c>
      <c r="F71" s="24" t="e">
        <f t="shared" si="52"/>
        <v>#REF!</v>
      </c>
      <c r="G71" s="22" t="str">
        <f t="shared" si="53"/>
        <v>Prof. Dr. H Abd. Halim Soebahar, MA.</v>
      </c>
      <c r="H71" s="32" t="str">
        <f t="shared" si="54"/>
        <v>Dr. H. Matkur, S.Pd.I, M.SI.</v>
      </c>
    </row>
    <row r="72" spans="1:8" ht="13.5" customHeight="1">
      <c r="A72" s="34">
        <v>29</v>
      </c>
      <c r="B72" s="27" t="str">
        <f t="shared" si="48"/>
        <v>Psikologi Pendidikan</v>
      </c>
      <c r="C72" s="28" t="str">
        <f t="shared" si="49"/>
        <v>PAI-1BM</v>
      </c>
      <c r="D72" s="28" t="str">
        <f t="shared" si="50"/>
        <v>Rabu</v>
      </c>
      <c r="E72" s="771" t="str">
        <f t="shared" si="51"/>
        <v>15.15-17.15</v>
      </c>
      <c r="F72" s="29" t="e">
        <f t="shared" si="52"/>
        <v>#REF!</v>
      </c>
      <c r="G72" s="27" t="str">
        <f t="shared" si="53"/>
        <v>Dr. H. Saihan, S.Ag., M.Pd.I.</v>
      </c>
      <c r="H72" s="33" t="str">
        <f t="shared" si="54"/>
        <v>Dr. Mu'alimin, S.Ag.,M.Pd.I.</v>
      </c>
    </row>
    <row r="76" spans="1:8">
      <c r="A76" s="8" t="s">
        <v>752</v>
      </c>
      <c r="B76" s="9" t="s">
        <v>393</v>
      </c>
      <c r="F76" s="10"/>
      <c r="G76" s="11"/>
    </row>
    <row r="77" spans="1:8" ht="14.25" customHeight="1">
      <c r="A77" s="12" t="s">
        <v>352</v>
      </c>
      <c r="B77" s="13" t="s">
        <v>324</v>
      </c>
      <c r="C77" s="13" t="s">
        <v>325</v>
      </c>
      <c r="D77" s="13" t="s">
        <v>326</v>
      </c>
      <c r="E77" s="13" t="s">
        <v>327</v>
      </c>
      <c r="F77" s="13" t="s">
        <v>328</v>
      </c>
      <c r="G77" s="864" t="s">
        <v>329</v>
      </c>
      <c r="H77" s="865"/>
    </row>
    <row r="78" spans="1:8" ht="24">
      <c r="A78" s="34">
        <v>10</v>
      </c>
      <c r="B78" s="17" t="str">
        <f t="shared" ref="B78:B84" si="55">VLOOKUP(A78,JADWAL,4,FALSE)</f>
        <v>Sisten Informasi Pendidikan Islam</v>
      </c>
      <c r="C78" s="18" t="str">
        <f t="shared" ref="C78:C84" si="56">VLOOKUP(A78,JADWAL,2,FALSE)</f>
        <v>MPI-1B</v>
      </c>
      <c r="D78" s="18" t="str">
        <f t="shared" ref="D78:D84" si="57">VLOOKUP(A78,JADWAL,9,FALSE)</f>
        <v>Sabtu</v>
      </c>
      <c r="E78" s="18" t="str">
        <f t="shared" ref="E78:E84" si="58">VLOOKUP(A78,JADWAL,10,FALSE)</f>
        <v>09.30-11.30</v>
      </c>
      <c r="F78" s="19" t="str">
        <f t="shared" ref="F78:F84" si="59">VLOOKUP(A78,JADWAL,11,FALSE)</f>
        <v>RU24</v>
      </c>
      <c r="G78" s="17" t="str">
        <f>VLOOKUP(A78,JADWAL,6,FALSE)</f>
        <v>Dr. Khotibul Umam, MA.</v>
      </c>
      <c r="H78" s="35" t="str">
        <f>VLOOKUP(A78,JADWAL,7,FALSE)</f>
        <v>Dr. Zainal Abidin, S.Pd.I, M.S.I.</v>
      </c>
    </row>
    <row r="79" spans="1:8" ht="36">
      <c r="A79" s="34">
        <v>44</v>
      </c>
      <c r="B79" s="22" t="str">
        <f t="shared" si="55"/>
        <v>Pengembangan Media Pembelajaran Berbasis IT</v>
      </c>
      <c r="C79" s="23" t="str">
        <f t="shared" si="56"/>
        <v>PAI-1D</v>
      </c>
      <c r="D79" s="23" t="str">
        <f t="shared" si="57"/>
        <v>Sabtu</v>
      </c>
      <c r="E79" s="769" t="str">
        <f t="shared" si="58"/>
        <v>07.30-09.30</v>
      </c>
      <c r="F79" s="24" t="str">
        <f t="shared" si="59"/>
        <v>RU26</v>
      </c>
      <c r="G79" s="22" t="str">
        <f>VLOOKUP(A79,JADWAL,6,FALSE)</f>
        <v>Dr. H. Moh. Sahlan, M.Ag.</v>
      </c>
      <c r="H79" s="32" t="str">
        <f>VLOOKUP(A79,JADWAL,7,FALSE)</f>
        <v>Dr. Moh. Sutomo, M.Pd.</v>
      </c>
    </row>
    <row r="80" spans="1:8">
      <c r="A80" s="34">
        <v>54</v>
      </c>
      <c r="B80" s="22" t="str">
        <f t="shared" si="55"/>
        <v>PPL</v>
      </c>
      <c r="C80" s="23" t="str">
        <f t="shared" si="56"/>
        <v>PAI-3C</v>
      </c>
      <c r="D80" s="23" t="str">
        <f t="shared" si="57"/>
        <v>Sabtu</v>
      </c>
      <c r="E80" s="769" t="str">
        <f t="shared" si="58"/>
        <v>07.30-09.30</v>
      </c>
      <c r="F80" s="24" t="str">
        <f t="shared" si="59"/>
        <v>R26</v>
      </c>
      <c r="G80" s="22" t="str">
        <f>VLOOKUP(A80,JADWAL,6,FALSE)</f>
        <v xml:space="preserve">TIM </v>
      </c>
      <c r="H80" s="32" t="str">
        <f>VLOOKUP(A80,JADWAL,7,FALSE)</f>
        <v>TIM</v>
      </c>
    </row>
    <row r="81" spans="1:8">
      <c r="A81" s="34">
        <v>113</v>
      </c>
      <c r="B81" s="22" t="str">
        <f t="shared" si="55"/>
        <v>PPL</v>
      </c>
      <c r="C81" s="23" t="str">
        <f t="shared" si="56"/>
        <v>PGMI-3</v>
      </c>
      <c r="D81" s="23" t="str">
        <f t="shared" si="57"/>
        <v>Sabtu</v>
      </c>
      <c r="E81" s="769" t="str">
        <f t="shared" si="58"/>
        <v>09.30-11.30</v>
      </c>
      <c r="F81" s="24" t="str">
        <f t="shared" si="59"/>
        <v>RU11</v>
      </c>
      <c r="G81" s="25" t="str">
        <f t="shared" ref="G81:G82" si="60">VLOOKUP(A81,JADWAL,6,FALSE)</f>
        <v xml:space="preserve">TIM </v>
      </c>
      <c r="H81" s="26" t="str">
        <f t="shared" ref="H81:H82" si="61">VLOOKUP(A81,JADWAL,7,FALSE)</f>
        <v>TIM</v>
      </c>
    </row>
    <row r="82" spans="1:8" ht="24">
      <c r="A82" s="34">
        <v>117</v>
      </c>
      <c r="B82" s="22" t="str">
        <f t="shared" si="55"/>
        <v>اللغة العربية ومكانتها فى التاريخ  -- تاريخ اللغة العربية</v>
      </c>
      <c r="C82" s="23" t="str">
        <f t="shared" si="56"/>
        <v>PBAI-1</v>
      </c>
      <c r="D82" s="23" t="str">
        <f t="shared" si="57"/>
        <v>Sabtu</v>
      </c>
      <c r="E82" s="769" t="str">
        <f t="shared" si="58"/>
        <v>07.30-09.30</v>
      </c>
      <c r="F82" s="24" t="str">
        <f t="shared" si="59"/>
        <v>R21</v>
      </c>
      <c r="G82" s="25" t="str">
        <f t="shared" si="60"/>
        <v>Dr. H. Abdul Haris, M.Ag.</v>
      </c>
      <c r="H82" s="26" t="str">
        <f t="shared" si="61"/>
        <v>Dr. H. Syamsul Anam, S.Ag, M.Pd.</v>
      </c>
    </row>
    <row r="83" spans="1:8" ht="24">
      <c r="A83" s="34">
        <v>118</v>
      </c>
      <c r="B83" s="22" t="str">
        <f t="shared" si="55"/>
        <v>الدراسات التقابلية وتحليل الأخطاء</v>
      </c>
      <c r="C83" s="23" t="str">
        <f t="shared" si="56"/>
        <v>PBAI-1</v>
      </c>
      <c r="D83" s="23" t="str">
        <f t="shared" si="57"/>
        <v>Sabtu</v>
      </c>
      <c r="E83" s="23" t="str">
        <f t="shared" si="58"/>
        <v>09.30-11.30</v>
      </c>
      <c r="F83" s="24" t="str">
        <f t="shared" si="59"/>
        <v>R21</v>
      </c>
      <c r="G83" s="22" t="str">
        <f>VLOOKUP(A83,JADWAL,6,FALSE)</f>
        <v>Dr. Bambang Irawan, M.Ed.</v>
      </c>
      <c r="H83" s="32" t="str">
        <f>VLOOKUP(A83,JADWAL,7,FALSE)</f>
        <v>Dr. M. Alfan, M.Pd</v>
      </c>
    </row>
    <row r="84" spans="1:8" ht="24">
      <c r="A84" s="34">
        <v>120</v>
      </c>
      <c r="B84" s="27" t="str">
        <f t="shared" si="55"/>
        <v>الدراسات التقابلية وتحليل الأخطاء</v>
      </c>
      <c r="C84" s="28" t="str">
        <f t="shared" si="56"/>
        <v>PBAI-3</v>
      </c>
      <c r="D84" s="28" t="str">
        <f t="shared" si="57"/>
        <v>Jumat</v>
      </c>
      <c r="E84" s="771" t="str">
        <f t="shared" si="58"/>
        <v>15.30-17.30</v>
      </c>
      <c r="F84" s="29" t="str">
        <f t="shared" si="59"/>
        <v>R22</v>
      </c>
      <c r="G84" s="27" t="str">
        <f t="shared" ref="G84" si="62">VLOOKUP(A84,JADWAL,6,FALSE)</f>
        <v>Dr. H. Syamsul Anam, S.Ag, M.Pd.</v>
      </c>
      <c r="H84" s="33" t="str">
        <f t="shared" ref="H84" si="63">VLOOKUP(A84,JADWAL,7,FALSE)</f>
        <v>Dr. Nur Hasan, M.A.</v>
      </c>
    </row>
    <row r="85" spans="1:8" ht="8.25" customHeight="1"/>
    <row r="86" spans="1:8">
      <c r="A86" s="8" t="s">
        <v>752</v>
      </c>
      <c r="B86" s="9" t="s">
        <v>169</v>
      </c>
      <c r="F86" s="10"/>
      <c r="G86" s="11"/>
    </row>
    <row r="87" spans="1:8" ht="14.25" customHeight="1">
      <c r="A87" s="12" t="s">
        <v>352</v>
      </c>
      <c r="B87" s="13" t="s">
        <v>324</v>
      </c>
      <c r="C87" s="13" t="s">
        <v>325</v>
      </c>
      <c r="D87" s="13" t="s">
        <v>326</v>
      </c>
      <c r="E87" s="13" t="s">
        <v>327</v>
      </c>
      <c r="F87" s="13" t="s">
        <v>328</v>
      </c>
      <c r="G87" s="864" t="s">
        <v>329</v>
      </c>
      <c r="H87" s="865"/>
    </row>
    <row r="88" spans="1:8" ht="24">
      <c r="A88" s="34">
        <v>15</v>
      </c>
      <c r="B88" s="17" t="str">
        <f t="shared" ref="B88:B93" si="64">VLOOKUP(A88,JADWAL,4,FALSE)</f>
        <v>Studi Mandiri</v>
      </c>
      <c r="C88" s="18" t="str">
        <f t="shared" ref="C88:C93" si="65">VLOOKUP(A88,JADWAL,2,FALSE)</f>
        <v>MPI-3A</v>
      </c>
      <c r="D88" s="18" t="str">
        <f t="shared" ref="D88:D93" si="66">VLOOKUP(A88,JADWAL,9,FALSE)</f>
        <v>Kamis</v>
      </c>
      <c r="E88" s="770" t="str">
        <f t="shared" ref="E88:E93" si="67">VLOOKUP(A88,JADWAL,10,FALSE)</f>
        <v>12.45-14.45</v>
      </c>
      <c r="F88" s="19" t="str">
        <f t="shared" ref="F88:F93" si="68">VLOOKUP(A88,JADWAL,11,FALSE)</f>
        <v>R14</v>
      </c>
      <c r="G88" s="20" t="str">
        <f>VLOOKUP(A88,JADWAL,6,FALSE)</f>
        <v>Dr. H. Sofyan Tsauri, M.M.</v>
      </c>
      <c r="H88" s="21" t="str">
        <f>VLOOKUP(A88,JADWAL,7,FALSE)</f>
        <v>Dr. H. Zainuddin Al Haj, Lc, M.Pd.I.</v>
      </c>
    </row>
    <row r="89" spans="1:8" ht="24">
      <c r="A89" s="34">
        <v>56</v>
      </c>
      <c r="B89" s="22" t="str">
        <f t="shared" si="64"/>
        <v>Metodologi Penelitian Hukum Keluarga</v>
      </c>
      <c r="C89" s="23" t="str">
        <f t="shared" si="65"/>
        <v>HK-1A</v>
      </c>
      <c r="D89" s="23" t="str">
        <f t="shared" si="66"/>
        <v>Jumat</v>
      </c>
      <c r="E89" s="769" t="str">
        <f t="shared" si="67"/>
        <v>15.30-17.30</v>
      </c>
      <c r="F89" s="24" t="str">
        <f t="shared" si="68"/>
        <v>RU28</v>
      </c>
      <c r="G89" s="25" t="str">
        <f>VLOOKUP(A89,JADWAL,6,FALSE)</f>
        <v>Dr. H. Nur Solikin, S.Ag, M.H.</v>
      </c>
      <c r="H89" s="26" t="str">
        <f>VLOOKUP(A89,JADWAL,7,FALSE)</f>
        <v>Dr. Ishaq, M.Ag.</v>
      </c>
    </row>
    <row r="90" spans="1:8" ht="24">
      <c r="A90" s="34">
        <v>62</v>
      </c>
      <c r="B90" s="22" t="str">
        <f t="shared" si="64"/>
        <v xml:space="preserve">Fiqih Kontemporer dalam Hukum Keluarga </v>
      </c>
      <c r="C90" s="23" t="str">
        <f t="shared" si="65"/>
        <v>HK-3A</v>
      </c>
      <c r="D90" s="23" t="str">
        <f t="shared" si="66"/>
        <v>Jumat</v>
      </c>
      <c r="E90" s="23" t="str">
        <f t="shared" si="67"/>
        <v>18.00-20.00</v>
      </c>
      <c r="F90" s="24" t="str">
        <f t="shared" si="68"/>
        <v>R23</v>
      </c>
      <c r="G90" s="25" t="str">
        <f t="shared" ref="G90:G92" si="69">VLOOKUP(A90,JADWAL,6,FALSE)</f>
        <v>Dr. H. Abdullah, S.Ag, M.HI</v>
      </c>
      <c r="H90" s="26" t="str">
        <f t="shared" ref="H90:H93" si="70">VLOOKUP(A90,JADWAL,7,FALSE)</f>
        <v>Dr. H. Pujiono, M.Ag.</v>
      </c>
    </row>
    <row r="91" spans="1:8" ht="24">
      <c r="A91" s="34">
        <v>65</v>
      </c>
      <c r="B91" s="22" t="str">
        <f t="shared" si="64"/>
        <v xml:space="preserve">Hukum Acara Peradilan Agama </v>
      </c>
      <c r="C91" s="23" t="str">
        <f t="shared" si="65"/>
        <v>HK-3B</v>
      </c>
      <c r="D91" s="23" t="str">
        <f t="shared" si="66"/>
        <v>Jumat</v>
      </c>
      <c r="E91" s="769" t="str">
        <f t="shared" si="67"/>
        <v>15.30-17.30</v>
      </c>
      <c r="F91" s="24" t="str">
        <f t="shared" si="68"/>
        <v>R24</v>
      </c>
      <c r="G91" s="22" t="str">
        <f>VLOOKUP(A91,JADWAL,6,FALSE)</f>
        <v>Prof. Dr. M. Noor Harisuddin, M.Fil.I.</v>
      </c>
      <c r="H91" s="32" t="str">
        <f>VLOOKUP(A91,JADWAL,7,FALSE)</f>
        <v>Dr. Sri Lumatus Sa'adah, S.Ag., M.H.I.</v>
      </c>
    </row>
    <row r="92" spans="1:8" ht="24">
      <c r="A92" s="34">
        <v>72</v>
      </c>
      <c r="B92" s="22" t="str">
        <f t="shared" si="64"/>
        <v>Mikro dan Makro Ekonomi islam</v>
      </c>
      <c r="C92" s="23" t="str">
        <f t="shared" si="65"/>
        <v>ES-1A</v>
      </c>
      <c r="D92" s="23" t="str">
        <f t="shared" si="66"/>
        <v>Kamis</v>
      </c>
      <c r="E92" s="23" t="str">
        <f t="shared" si="67"/>
        <v>12.45-14.45</v>
      </c>
      <c r="F92" s="24" t="str">
        <f t="shared" si="68"/>
        <v>R11</v>
      </c>
      <c r="G92" s="25" t="str">
        <f t="shared" si="69"/>
        <v>Dr. Khairunnisa Musari, S.T.,M.MT.</v>
      </c>
      <c r="H92" s="26" t="str">
        <f t="shared" si="70"/>
        <v>Dr. Imam Suroso, SE, MM.</v>
      </c>
    </row>
    <row r="93" spans="1:8" ht="24">
      <c r="A93" s="34">
        <v>74</v>
      </c>
      <c r="B93" s="27" t="str">
        <f t="shared" si="64"/>
        <v>Studi Al-Qur’an dan Hadits</v>
      </c>
      <c r="C93" s="28" t="str">
        <f t="shared" si="65"/>
        <v>ES-1B</v>
      </c>
      <c r="D93" s="28" t="str">
        <f t="shared" si="66"/>
        <v>Jumat</v>
      </c>
      <c r="E93" s="771" t="str">
        <f t="shared" si="67"/>
        <v>15.30-17.30</v>
      </c>
      <c r="F93" s="29" t="str">
        <f t="shared" si="68"/>
        <v>RU13</v>
      </c>
      <c r="G93" s="27" t="str">
        <f>VLOOKUP(A93,JADWAL,6,FALSE)</f>
        <v>Dr. H. Sutrisno RS, M.H.I.</v>
      </c>
      <c r="H93" s="33" t="str">
        <f t="shared" si="70"/>
        <v>Dr. H. Rafid Abbas, MA.</v>
      </c>
    </row>
    <row r="94" spans="1:8" ht="8.25" customHeight="1"/>
    <row r="95" spans="1:8">
      <c r="A95" s="8" t="s">
        <v>752</v>
      </c>
      <c r="B95" s="9" t="s">
        <v>409</v>
      </c>
      <c r="F95" s="10"/>
      <c r="G95" s="11"/>
    </row>
    <row r="96" spans="1:8" ht="14.25" customHeight="1">
      <c r="A96" s="12" t="s">
        <v>352</v>
      </c>
      <c r="B96" s="13" t="s">
        <v>324</v>
      </c>
      <c r="C96" s="13" t="s">
        <v>325</v>
      </c>
      <c r="D96" s="13" t="s">
        <v>326</v>
      </c>
      <c r="E96" s="13" t="s">
        <v>327</v>
      </c>
      <c r="F96" s="13" t="s">
        <v>328</v>
      </c>
      <c r="G96" s="864" t="s">
        <v>329</v>
      </c>
      <c r="H96" s="865"/>
    </row>
    <row r="97" spans="1:8" ht="21" customHeight="1">
      <c r="A97" s="34">
        <v>87</v>
      </c>
      <c r="B97" s="17" t="str">
        <f t="shared" ref="B97:B104" si="71">VLOOKUP(A97,JADWAL,4,FALSE)</f>
        <v xml:space="preserve">Manajemen Risiko Keuangan Islam </v>
      </c>
      <c r="C97" s="18" t="str">
        <f t="shared" ref="C97:C104" si="72">VLOOKUP(A97,JADWAL,2,FALSE)</f>
        <v>ES-3B</v>
      </c>
      <c r="D97" s="18" t="str">
        <f t="shared" ref="D97:D104" si="73">VLOOKUP(A97,JADWAL,9,FALSE)</f>
        <v>Sabtu</v>
      </c>
      <c r="E97" s="18" t="str">
        <f t="shared" ref="E97:E104" si="74">VLOOKUP(A97,JADWAL,10,FALSE)</f>
        <v>09.30-11.30</v>
      </c>
      <c r="F97" s="19" t="str">
        <f t="shared" ref="F97:F104" si="75">VLOOKUP(A97,JADWAL,11,FALSE)</f>
        <v>R13</v>
      </c>
      <c r="G97" s="17" t="str">
        <f>VLOOKUP(A97,JADWAL,6,FALSE)</f>
        <v>Dr. Muhammad Miqdad, SE.MM. Ak., CA.</v>
      </c>
      <c r="H97" s="35" t="str">
        <f t="shared" ref="H97:H103" si="76">VLOOKUP(A97,JADWAL,7,FALSE)</f>
        <v>Dr. H. Moh. Armoyu, MM.</v>
      </c>
    </row>
    <row r="98" spans="1:8" ht="24">
      <c r="A98" s="34">
        <v>88</v>
      </c>
      <c r="B98" s="22" t="str">
        <f t="shared" si="71"/>
        <v>Manajemen Pemasaran Islam</v>
      </c>
      <c r="C98" s="23" t="str">
        <f t="shared" si="72"/>
        <v>ES-3C</v>
      </c>
      <c r="D98" s="23" t="str">
        <f t="shared" si="73"/>
        <v>Jumat</v>
      </c>
      <c r="E98" s="769" t="str">
        <f t="shared" si="74"/>
        <v>13.15-15.15</v>
      </c>
      <c r="F98" s="24" t="str">
        <f t="shared" si="75"/>
        <v>R14</v>
      </c>
      <c r="G98" s="22" t="str">
        <f>VLOOKUP(A98,JADWAL,6,FALSE)</f>
        <v>Dr. Khamdan Rifa'i, S.E., M.Si.</v>
      </c>
      <c r="H98" s="32" t="str">
        <f t="shared" si="76"/>
        <v>Dr. H. Misbahul Munir, M.M.</v>
      </c>
    </row>
    <row r="99" spans="1:8" ht="24">
      <c r="A99" s="34">
        <v>91</v>
      </c>
      <c r="B99" s="22" t="str">
        <f t="shared" si="71"/>
        <v xml:space="preserve">Manajemen Risiko Keuangan Islam </v>
      </c>
      <c r="C99" s="23" t="str">
        <f t="shared" si="72"/>
        <v>ES-3C</v>
      </c>
      <c r="D99" s="23" t="str">
        <f t="shared" si="73"/>
        <v>Sabtu</v>
      </c>
      <c r="E99" s="769" t="str">
        <f t="shared" si="74"/>
        <v>07.30-09.30</v>
      </c>
      <c r="F99" s="24" t="str">
        <f t="shared" si="75"/>
        <v>R14</v>
      </c>
      <c r="G99" s="25" t="str">
        <f t="shared" ref="G99:G103" si="77">VLOOKUP(A99,JADWAL,6,FALSE)</f>
        <v>Dr. Muhammad Miqdad, SE.MM. Ak., CA.</v>
      </c>
      <c r="H99" s="26" t="str">
        <f t="shared" si="76"/>
        <v>Dr. H. Moh. Armoyu, MM.</v>
      </c>
    </row>
    <row r="100" spans="1:8">
      <c r="A100" s="34">
        <v>93</v>
      </c>
      <c r="B100" s="22" t="str">
        <f t="shared" si="71"/>
        <v>Filsafat Komunikasi</v>
      </c>
      <c r="C100" s="23" t="str">
        <f t="shared" si="72"/>
        <v>KPI-1</v>
      </c>
      <c r="D100" s="23" t="str">
        <f t="shared" si="73"/>
        <v>Jumat</v>
      </c>
      <c r="E100" s="769" t="str">
        <f t="shared" si="74"/>
        <v>13.15-15.15</v>
      </c>
      <c r="F100" s="24" t="str">
        <f t="shared" si="75"/>
        <v>R11</v>
      </c>
      <c r="G100" s="25" t="str">
        <f t="shared" si="77"/>
        <v>Dr. Win Usuluddin, M.Hum.</v>
      </c>
      <c r="H100" s="26" t="str">
        <f t="shared" si="76"/>
        <v>Dr. Fawaizul Umam, M.Ag.</v>
      </c>
    </row>
    <row r="101" spans="1:8" ht="24">
      <c r="A101" s="34">
        <v>94</v>
      </c>
      <c r="B101" s="22" t="str">
        <f t="shared" si="71"/>
        <v>Manajemen Strategi Dakwah</v>
      </c>
      <c r="C101" s="23" t="str">
        <f t="shared" si="72"/>
        <v>KPI-1</v>
      </c>
      <c r="D101" s="23" t="str">
        <f t="shared" si="73"/>
        <v>Jumat</v>
      </c>
      <c r="E101" s="769" t="str">
        <f t="shared" si="74"/>
        <v>15.30-17.30</v>
      </c>
      <c r="F101" s="24" t="str">
        <f t="shared" si="75"/>
        <v>R11</v>
      </c>
      <c r="G101" s="22" t="str">
        <f t="shared" si="77"/>
        <v>Dr. Imam Bonjol Juhari, S.Ag., M.Si.</v>
      </c>
      <c r="H101" s="32" t="str">
        <f t="shared" si="76"/>
        <v>Dr. Ach Faridul Ilmi, M.Ag.</v>
      </c>
    </row>
    <row r="102" spans="1:8" ht="24">
      <c r="A102" s="34">
        <v>95</v>
      </c>
      <c r="B102" s="22" t="str">
        <f t="shared" si="71"/>
        <v>Studi Al Qur’an dan Hadis</v>
      </c>
      <c r="C102" s="23" t="str">
        <f t="shared" si="72"/>
        <v>KPI-1</v>
      </c>
      <c r="D102" s="23" t="str">
        <f t="shared" si="73"/>
        <v>Jumat</v>
      </c>
      <c r="E102" s="769" t="str">
        <f t="shared" si="74"/>
        <v>18.00-20.00</v>
      </c>
      <c r="F102" s="24" t="str">
        <f t="shared" si="75"/>
        <v>R11</v>
      </c>
      <c r="G102" s="22" t="str">
        <f t="shared" si="77"/>
        <v>Dr. H. Safrudin Edi Wibowo, Lc., M.Ag.</v>
      </c>
      <c r="H102" s="32" t="str">
        <f t="shared" si="76"/>
        <v>Dr. H. Kasman, M.Fil.I.</v>
      </c>
    </row>
    <row r="103" spans="1:8" ht="24">
      <c r="A103" s="34">
        <v>98</v>
      </c>
      <c r="B103" s="22" t="str">
        <f t="shared" si="71"/>
        <v>Teori-Teori Media</v>
      </c>
      <c r="C103" s="23" t="str">
        <f t="shared" si="72"/>
        <v>KPI-3</v>
      </c>
      <c r="D103" s="23" t="str">
        <f t="shared" si="73"/>
        <v>Jumat</v>
      </c>
      <c r="E103" s="769" t="str">
        <f t="shared" si="74"/>
        <v>13.15-15.15</v>
      </c>
      <c r="F103" s="24" t="str">
        <f t="shared" si="75"/>
        <v>R12</v>
      </c>
      <c r="G103" s="22" t="str">
        <f t="shared" si="77"/>
        <v>Dr. M. Khusna Amal, S.Ag., Msi.</v>
      </c>
      <c r="H103" s="32" t="str">
        <f t="shared" si="76"/>
        <v>Dr. Kun Wazis, S.Sos, M.I.Kom.</v>
      </c>
    </row>
    <row r="104" spans="1:8" ht="24">
      <c r="A104" s="34">
        <v>134</v>
      </c>
      <c r="B104" s="27" t="str">
        <f t="shared" si="71"/>
        <v>Filsafat Pendidikan Agama Islam</v>
      </c>
      <c r="C104" s="28" t="str">
        <f t="shared" si="72"/>
        <v>PAI3-3</v>
      </c>
      <c r="D104" s="28" t="str">
        <f t="shared" si="73"/>
        <v>Jumat</v>
      </c>
      <c r="E104" s="771" t="str">
        <f t="shared" si="74"/>
        <v>18.00-20.00</v>
      </c>
      <c r="F104" s="29" t="str">
        <f t="shared" si="75"/>
        <v>RU22</v>
      </c>
      <c r="G104" s="27" t="str">
        <f>VLOOKUP(A104,JADWAL,6,FALSE)</f>
        <v>Prof. Dr. Phil H. Kamaruddin Amin, M.A.</v>
      </c>
      <c r="H104" s="33" t="str">
        <f>VLOOKUP(A104,JADWAL,8,FALSE)</f>
        <v>Dr. H. Ubaidillah, M.Ag.</v>
      </c>
    </row>
    <row r="105" spans="1:8" ht="8.25" customHeight="1"/>
    <row r="106" spans="1:8">
      <c r="A106" s="8" t="s">
        <v>752</v>
      </c>
      <c r="B106" s="9" t="s">
        <v>281</v>
      </c>
      <c r="F106" s="10"/>
      <c r="G106" s="11"/>
    </row>
    <row r="107" spans="1:8" ht="14.25" customHeight="1">
      <c r="A107" s="12" t="s">
        <v>352</v>
      </c>
      <c r="B107" s="13" t="s">
        <v>324</v>
      </c>
      <c r="C107" s="13" t="s">
        <v>325</v>
      </c>
      <c r="D107" s="13" t="s">
        <v>326</v>
      </c>
      <c r="E107" s="13" t="s">
        <v>327</v>
      </c>
      <c r="F107" s="13" t="s">
        <v>328</v>
      </c>
      <c r="G107" s="864" t="s">
        <v>329</v>
      </c>
      <c r="H107" s="865"/>
    </row>
    <row r="108" spans="1:8" ht="24">
      <c r="A108" s="34">
        <v>7</v>
      </c>
      <c r="B108" s="17" t="str">
        <f t="shared" ref="B108:B114" si="78">VLOOKUP(A108,JADWAL,4,FALSE)</f>
        <v>Manajemen Institusi pendidikan Islam</v>
      </c>
      <c r="C108" s="18" t="str">
        <f t="shared" ref="C108:C114" si="79">VLOOKUP(A108,JADWAL,2,FALSE)</f>
        <v>MPI-1B</v>
      </c>
      <c r="D108" s="18" t="str">
        <f t="shared" ref="D108:D114" si="80">VLOOKUP(A108,JADWAL,9,FALSE)</f>
        <v>Jumat</v>
      </c>
      <c r="E108" s="770" t="str">
        <f t="shared" ref="E108:E114" si="81">VLOOKUP(A108,JADWAL,10,FALSE)</f>
        <v>15.30-17.30</v>
      </c>
      <c r="F108" s="19" t="str">
        <f t="shared" ref="F108:F114" si="82">VLOOKUP(A108,JADWAL,11,FALSE)</f>
        <v>RU24</v>
      </c>
      <c r="G108" s="20" t="str">
        <f>VLOOKUP(A108,JADWAL,6,FALSE)</f>
        <v>Prof. Dr. Hj. Titiek Rohanah Hidayati, M.Pd.</v>
      </c>
      <c r="H108" s="21" t="str">
        <f>VLOOKUP(A108,JADWAL,7,FALSE)</f>
        <v>Dr. Hj. Erma Fatmawati, M.Pd.I</v>
      </c>
    </row>
    <row r="109" spans="1:8" ht="24">
      <c r="A109" s="34">
        <v>36</v>
      </c>
      <c r="B109" s="22" t="str">
        <f t="shared" si="78"/>
        <v>PAI Kontemporer</v>
      </c>
      <c r="C109" s="23" t="str">
        <f t="shared" si="79"/>
        <v>PAI-1C</v>
      </c>
      <c r="D109" s="23" t="str">
        <f t="shared" si="80"/>
        <v>Jumat</v>
      </c>
      <c r="E109" s="769" t="str">
        <f t="shared" si="81"/>
        <v>13.15-15.15</v>
      </c>
      <c r="F109" s="24" t="str">
        <f t="shared" si="82"/>
        <v>RU25</v>
      </c>
      <c r="G109" s="22" t="str">
        <f t="shared" ref="G109:G114" si="83">VLOOKUP(A109,JADWAL,6,FALSE)</f>
        <v>Dr. Hj. Hamdanah, M.Hum.</v>
      </c>
      <c r="H109" s="32" t="str">
        <f t="shared" ref="H109:H110" si="84">VLOOKUP(A109,JADWAL,7,FALSE)</f>
        <v>Dr. H. Mustajab, S.Ag, M.Pd.I.</v>
      </c>
    </row>
    <row r="110" spans="1:8">
      <c r="A110" s="34">
        <v>43</v>
      </c>
      <c r="B110" s="22" t="str">
        <f t="shared" si="78"/>
        <v xml:space="preserve">Psikologi Pendidikan </v>
      </c>
      <c r="C110" s="23" t="str">
        <f t="shared" si="79"/>
        <v>PAI-1D</v>
      </c>
      <c r="D110" s="23" t="str">
        <f t="shared" si="80"/>
        <v>Jumat</v>
      </c>
      <c r="E110" s="769" t="str">
        <f t="shared" si="81"/>
        <v>18.00-20.00</v>
      </c>
      <c r="F110" s="24" t="str">
        <f t="shared" si="82"/>
        <v>RU26</v>
      </c>
      <c r="G110" s="22" t="str">
        <f t="shared" si="83"/>
        <v>Dr. H. Sukarno, M.Si.</v>
      </c>
      <c r="H110" s="32" t="str">
        <f t="shared" si="84"/>
        <v>Dr. H. Saihan, S.Ag., M.Pd.I.</v>
      </c>
    </row>
    <row r="111" spans="1:8" ht="36">
      <c r="A111" s="34">
        <v>61</v>
      </c>
      <c r="B111" s="22" t="str">
        <f t="shared" si="78"/>
        <v xml:space="preserve">Sosiologi dan Psikologi Hukum Keluarga </v>
      </c>
      <c r="C111" s="23" t="str">
        <f t="shared" si="79"/>
        <v>HK-3A</v>
      </c>
      <c r="D111" s="23" t="str">
        <f t="shared" si="80"/>
        <v>Jumat</v>
      </c>
      <c r="E111" s="769" t="str">
        <f t="shared" si="81"/>
        <v>15.30-17.30</v>
      </c>
      <c r="F111" s="24" t="str">
        <f t="shared" si="82"/>
        <v>R23</v>
      </c>
      <c r="G111" s="25" t="str">
        <f t="shared" si="83"/>
        <v>Dr. Ishaq, M.Ag.</v>
      </c>
      <c r="H111" s="26" t="str">
        <f>VLOOKUP(A111,JADWAL,7,FALSE)</f>
        <v>Dr. Esa Nurwahyuni, M.Pd.</v>
      </c>
    </row>
    <row r="112" spans="1:8" ht="24">
      <c r="A112" s="34">
        <v>83</v>
      </c>
      <c r="B112" s="22" t="str">
        <f t="shared" si="78"/>
        <v>Ekonomi zakat, Infaq, shodaqah dan wakaf</v>
      </c>
      <c r="C112" s="23" t="str">
        <f t="shared" si="79"/>
        <v>ES-3B</v>
      </c>
      <c r="D112" s="23" t="str">
        <f t="shared" si="80"/>
        <v>Jumat</v>
      </c>
      <c r="E112" s="769" t="str">
        <f t="shared" si="81"/>
        <v>13.15-15.15</v>
      </c>
      <c r="F112" s="24" t="str">
        <f t="shared" si="82"/>
        <v>R13</v>
      </c>
      <c r="G112" s="25" t="str">
        <f t="shared" si="83"/>
        <v>Dr. Moch. Chotib, S.Ag., M.M.</v>
      </c>
      <c r="H112" s="26" t="str">
        <f>VLOOKUP(A112,JADWAL,7,FALSE)</f>
        <v>Dr. Nurul Widyawati IR, S,Sos, M.Si</v>
      </c>
    </row>
    <row r="113" spans="1:8" ht="24">
      <c r="A113" s="34">
        <v>99</v>
      </c>
      <c r="B113" s="22" t="str">
        <f t="shared" si="78"/>
        <v>Manajemen Industri Media Islam</v>
      </c>
      <c r="C113" s="23" t="str">
        <f t="shared" si="79"/>
        <v>KPI-3</v>
      </c>
      <c r="D113" s="23" t="str">
        <f t="shared" si="80"/>
        <v>Jumat</v>
      </c>
      <c r="E113" s="769" t="str">
        <f t="shared" si="81"/>
        <v>15.30-17.30</v>
      </c>
      <c r="F113" s="24" t="str">
        <f t="shared" si="82"/>
        <v>R12</v>
      </c>
      <c r="G113" s="25" t="str">
        <f t="shared" si="83"/>
        <v>Dr. Nurul Widyawati IR, S,Sos, M.Si</v>
      </c>
      <c r="H113" s="26" t="str">
        <f>VLOOKUP(A113,JADWAL,7,FALSE)</f>
        <v>Dr. Choirul Arif, M.Si.</v>
      </c>
    </row>
    <row r="114" spans="1:8" ht="24">
      <c r="A114" s="34">
        <v>135</v>
      </c>
      <c r="B114" s="27" t="str">
        <f t="shared" si="78"/>
        <v>Desan Pembelajaran PAI berbasis ICT</v>
      </c>
      <c r="C114" s="28" t="str">
        <f t="shared" si="79"/>
        <v>PAI3-4</v>
      </c>
      <c r="D114" s="28" t="str">
        <f t="shared" si="80"/>
        <v>Sabtu</v>
      </c>
      <c r="E114" s="771" t="str">
        <f t="shared" si="81"/>
        <v>07.30-09.30</v>
      </c>
      <c r="F114" s="29" t="str">
        <f t="shared" si="82"/>
        <v>RU22</v>
      </c>
      <c r="G114" s="27" t="str">
        <f t="shared" si="83"/>
        <v>Prof. Dr. H. Babun Suharto, S.E., M.M.</v>
      </c>
      <c r="H114" s="33" t="str">
        <f>VLOOKUP(A114,JADWAL,8,FALSE)</f>
        <v>Dr. H. Mundir, M.Pd.</v>
      </c>
    </row>
    <row r="115" spans="1:8" ht="8.25" customHeight="1"/>
    <row r="116" spans="1:8">
      <c r="A116" s="8" t="s">
        <v>752</v>
      </c>
      <c r="B116" s="9" t="s">
        <v>383</v>
      </c>
      <c r="F116" s="10"/>
      <c r="G116" s="11"/>
    </row>
    <row r="117" spans="1:8" ht="14.25" customHeight="1">
      <c r="A117" s="12" t="s">
        <v>352</v>
      </c>
      <c r="B117" s="13" t="s">
        <v>324</v>
      </c>
      <c r="C117" s="13" t="s">
        <v>325</v>
      </c>
      <c r="D117" s="13" t="s">
        <v>326</v>
      </c>
      <c r="E117" s="13" t="s">
        <v>327</v>
      </c>
      <c r="F117" s="13" t="s">
        <v>328</v>
      </c>
      <c r="G117" s="864" t="s">
        <v>329</v>
      </c>
      <c r="H117" s="865"/>
    </row>
    <row r="118" spans="1:8" ht="12" customHeight="1">
      <c r="A118" s="34">
        <v>12</v>
      </c>
      <c r="B118" s="17" t="s">
        <v>535</v>
      </c>
      <c r="C118" s="18" t="str">
        <f t="shared" ref="C118:C124" si="85">VLOOKUP(A118,JADWAL,2,FALSE)</f>
        <v>MPI-3A</v>
      </c>
      <c r="D118" s="18" t="str">
        <f t="shared" ref="D118:D124" si="86">VLOOKUP(A118,JADWAL,9,FALSE)</f>
        <v>Selasa</v>
      </c>
      <c r="E118" s="770" t="str">
        <f t="shared" ref="E118:E124" si="87">VLOOKUP(A118,JADWAL,10,FALSE)</f>
        <v>15.15-17.15</v>
      </c>
      <c r="F118" s="19" t="str">
        <f t="shared" ref="F118:F124" si="88">VLOOKUP(A118,JADWAL,11,FALSE)</f>
        <v>R14</v>
      </c>
      <c r="G118" s="17" t="str">
        <f>VLOOKUP(A118,JADWAL,6,FALSE)</f>
        <v>Prof. Dr. H. Miftah Arifin, M.Ag.</v>
      </c>
      <c r="H118" s="35" t="str">
        <f>VLOOKUP(A118,JADWAL,7,FALSE)</f>
        <v>Dr. Hj. St. Rodliyah, M.Pd.</v>
      </c>
    </row>
    <row r="119" spans="1:8" ht="24">
      <c r="A119" s="34">
        <v>18</v>
      </c>
      <c r="B119" t="s">
        <v>564</v>
      </c>
      <c r="C119" s="23" t="str">
        <f t="shared" si="85"/>
        <v>MPI-3B</v>
      </c>
      <c r="D119" s="23" t="str">
        <f t="shared" si="86"/>
        <v>Jumat</v>
      </c>
      <c r="E119" s="769" t="str">
        <f t="shared" si="87"/>
        <v>18.00-20.00</v>
      </c>
      <c r="F119" s="24" t="str">
        <f t="shared" si="88"/>
        <v>R15</v>
      </c>
      <c r="G119" s="25" t="str">
        <f>VLOOKUP(A119,JADWAL,6,FALSE)</f>
        <v>Prof. Dr. Hj. Titiek Rohanah Hidayati, M.Pd.</v>
      </c>
      <c r="H119" s="26" t="str">
        <f>VLOOKUP(A119,JADWAL,7,FALSE)</f>
        <v>Dr. H. Abd. Muhith, S.Ag, M.Pd.I.</v>
      </c>
    </row>
    <row r="120" spans="1:8" ht="24">
      <c r="A120" s="34">
        <v>19</v>
      </c>
      <c r="B120" t="s">
        <v>566</v>
      </c>
      <c r="C120" s="23" t="str">
        <f t="shared" si="85"/>
        <v>MPI-3B</v>
      </c>
      <c r="D120" s="23" t="str">
        <f t="shared" si="86"/>
        <v>Sabtu</v>
      </c>
      <c r="E120" s="769" t="str">
        <f t="shared" si="87"/>
        <v>07.30-09.30</v>
      </c>
      <c r="F120" s="24" t="str">
        <f t="shared" si="88"/>
        <v>R15</v>
      </c>
      <c r="G120" s="22" t="str">
        <f>VLOOKUP(A120,JADWAL,6,FALSE)</f>
        <v>Dr. H. Suhadi Winoto, M.Pd.</v>
      </c>
      <c r="H120" s="32" t="s">
        <v>383</v>
      </c>
    </row>
    <row r="121" spans="1:8" ht="24">
      <c r="A121" s="34">
        <v>24</v>
      </c>
      <c r="B121" t="s">
        <v>566</v>
      </c>
      <c r="C121" s="23" t="str">
        <f t="shared" si="85"/>
        <v>MPI-3C</v>
      </c>
      <c r="D121" s="23" t="str">
        <f t="shared" si="86"/>
        <v>Sabtu</v>
      </c>
      <c r="E121" s="769" t="str">
        <f t="shared" si="87"/>
        <v>07.30-09.30</v>
      </c>
      <c r="F121" s="24" t="str">
        <f t="shared" si="88"/>
        <v>R16</v>
      </c>
      <c r="G121" s="22" t="str">
        <f t="shared" ref="G121" si="89">VLOOKUP(A121,JADWAL,6,FALSE)</f>
        <v>Prof. Dr. H. Miftah Arifin, M.Ag.</v>
      </c>
      <c r="H121" s="32" t="str">
        <f t="shared" ref="H121" si="90">VLOOKUP(A121,JADWAL,7,FALSE)</f>
        <v>Dr. H. Sofyan Tsauri, M.M.</v>
      </c>
    </row>
    <row r="122" spans="1:8" ht="15">
      <c r="A122" s="34">
        <v>30</v>
      </c>
      <c r="B122" t="s">
        <v>566</v>
      </c>
      <c r="C122" s="23" t="str">
        <f t="shared" si="85"/>
        <v>PAI-1BM</v>
      </c>
      <c r="D122" s="23" t="str">
        <f t="shared" si="86"/>
        <v>Kamis</v>
      </c>
      <c r="E122" s="769" t="str">
        <f t="shared" si="87"/>
        <v>12.45-14.45</v>
      </c>
      <c r="F122" s="24" t="e">
        <f t="shared" si="88"/>
        <v>#REF!</v>
      </c>
      <c r="G122" s="25" t="str">
        <f>VLOOKUP(A122,JADWAL,6,FALSE)</f>
        <v>Dr. H. Mundir, M.Pd.</v>
      </c>
      <c r="H122" s="26" t="str">
        <f>VLOOKUP(A122,JADWAL,7,FALSE)</f>
        <v>Dr. Andi Suhardi, M.Pd.</v>
      </c>
    </row>
    <row r="123" spans="1:8" ht="24">
      <c r="A123" s="34">
        <v>121</v>
      </c>
      <c r="B123" t="s">
        <v>260</v>
      </c>
      <c r="C123" s="23" t="str">
        <f t="shared" si="85"/>
        <v>PBAI-3</v>
      </c>
      <c r="D123" s="23" t="str">
        <f t="shared" si="86"/>
        <v>Jumat</v>
      </c>
      <c r="E123" s="769" t="str">
        <f t="shared" si="87"/>
        <v>18.00-20.00</v>
      </c>
      <c r="F123" s="24" t="str">
        <f t="shared" si="88"/>
        <v>R22</v>
      </c>
      <c r="G123" s="25" t="str">
        <f>VLOOKUP(A123,JADWAL,6,FALSE)</f>
        <v>Dr. H. Abdul Haris, M.Ag.</v>
      </c>
      <c r="H123" s="26" t="str">
        <f>VLOOKUP(A123,JADWAL,7,FALSE)</f>
        <v>Dr. H. Safrudin Edi Wibowo, Lc., M.Ag.</v>
      </c>
    </row>
    <row r="124" spans="1:8" ht="15">
      <c r="A124" s="34">
        <v>128</v>
      </c>
      <c r="B124" t="s">
        <v>265</v>
      </c>
      <c r="C124" s="28">
        <f t="shared" si="85"/>
        <v>0</v>
      </c>
      <c r="D124" s="28">
        <f t="shared" si="86"/>
        <v>0</v>
      </c>
      <c r="E124" s="28">
        <f t="shared" si="87"/>
        <v>0</v>
      </c>
      <c r="F124" s="29">
        <f t="shared" si="88"/>
        <v>0</v>
      </c>
      <c r="G124" s="30">
        <f>VLOOKUP(A124,JADWAL,6,FALSE)</f>
        <v>0</v>
      </c>
      <c r="H124" s="31">
        <f>VLOOKUP(A124,JADWAL,7,FALSE)</f>
        <v>0</v>
      </c>
    </row>
    <row r="125" spans="1:8" ht="8.25" customHeight="1"/>
    <row r="126" spans="1:8">
      <c r="A126" s="8" t="s">
        <v>752</v>
      </c>
      <c r="B126" s="9" t="s">
        <v>415</v>
      </c>
      <c r="F126" s="10"/>
      <c r="G126" s="11"/>
    </row>
    <row r="127" spans="1:8" ht="14.25" customHeight="1">
      <c r="A127" s="12" t="s">
        <v>352</v>
      </c>
      <c r="B127" s="13" t="s">
        <v>324</v>
      </c>
      <c r="C127" s="13" t="s">
        <v>325</v>
      </c>
      <c r="D127" s="13" t="s">
        <v>326</v>
      </c>
      <c r="E127" s="13" t="s">
        <v>327</v>
      </c>
      <c r="F127" s="13" t="s">
        <v>328</v>
      </c>
      <c r="G127" s="864" t="s">
        <v>329</v>
      </c>
      <c r="H127" s="865"/>
    </row>
    <row r="128" spans="1:8" ht="15" customHeight="1">
      <c r="A128" s="34">
        <v>2</v>
      </c>
      <c r="B128" s="17" t="str">
        <f t="shared" ref="B128:B130" si="91">VLOOKUP(A128,JADWAL,4,FALSE)</f>
        <v>Manajemen Institusi pendidikan Islam</v>
      </c>
      <c r="C128" s="18" t="str">
        <f t="shared" ref="C128:C130" si="92">VLOOKUP(A128,JADWAL,2,FALSE)</f>
        <v>MPI-1A</v>
      </c>
      <c r="D128" s="18" t="str">
        <f t="shared" ref="D128:D130" si="93">VLOOKUP(A128,JADWAL,9,FALSE)</f>
        <v>Selasa</v>
      </c>
      <c r="E128" s="770" t="str">
        <f t="shared" ref="E128:E130" si="94">VLOOKUP(A128,JADWAL,10,FALSE)</f>
        <v>15.15-17.15</v>
      </c>
      <c r="F128" s="19" t="str">
        <f t="shared" ref="F128:F130" si="95">VLOOKUP(A128,JADWAL,11,FALSE)</f>
        <v>RU11</v>
      </c>
      <c r="G128" s="20" t="str">
        <f>VLOOKUP(A128,JADWAL,6,FALSE)</f>
        <v>Dr. H. Suhadi Winoto, M.Pd.</v>
      </c>
      <c r="H128" s="21" t="str">
        <f>VLOOKUP(A128,JADWAL,7,FALSE)</f>
        <v>Dr. H. Sofyan Tsauri, M.M.</v>
      </c>
    </row>
    <row r="129" spans="1:8" ht="36">
      <c r="A129" s="34">
        <v>13</v>
      </c>
      <c r="B129" s="22" t="str">
        <f t="shared" si="91"/>
        <v>Manajemen Pemasaran Lembaga Pendidikan</v>
      </c>
      <c r="C129" s="23" t="str">
        <f t="shared" si="92"/>
        <v>MPI-3A</v>
      </c>
      <c r="D129" s="23" t="str">
        <f t="shared" si="93"/>
        <v>Rabu</v>
      </c>
      <c r="E129" s="769" t="str">
        <f t="shared" si="94"/>
        <v>12.45-14.45</v>
      </c>
      <c r="F129" s="24" t="str">
        <f t="shared" si="95"/>
        <v>R14</v>
      </c>
      <c r="G129" s="22" t="str">
        <f>VLOOKUP(A129,JADWAL,6,FALSE)</f>
        <v>Dr. H. Suhadi Winoto, M.Pd.</v>
      </c>
      <c r="H129" s="32" t="str">
        <f>VLOOKUP(A129,JADWAL,7,FALSE)</f>
        <v>Dr. Zainal Abidin, S.Pd.I, M.S.I.</v>
      </c>
    </row>
    <row r="130" spans="1:8">
      <c r="A130" s="34">
        <v>39</v>
      </c>
      <c r="B130" s="27" t="str">
        <f t="shared" si="91"/>
        <v>Psikologi Pendidikan</v>
      </c>
      <c r="C130" s="28" t="str">
        <f t="shared" si="92"/>
        <v>PAI-1C</v>
      </c>
      <c r="D130" s="28" t="str">
        <f t="shared" si="93"/>
        <v>Sabtu</v>
      </c>
      <c r="E130" s="771" t="str">
        <f t="shared" si="94"/>
        <v>07.30-09.30</v>
      </c>
      <c r="F130" s="29" t="str">
        <f t="shared" si="95"/>
        <v>RU25</v>
      </c>
      <c r="G130" s="27" t="str">
        <f t="shared" ref="G130" si="96">VLOOKUP(A130,JADWAL,6,FALSE)</f>
        <v>Dr. H. Sukarno, M.Si.</v>
      </c>
      <c r="H130" s="33" t="str">
        <f t="shared" ref="H130" si="97">VLOOKUP(A130,JADWAL,7,FALSE)</f>
        <v>Dr. Mukaffan, M.Pd.I.</v>
      </c>
    </row>
    <row r="131" spans="1:8" ht="8.25" customHeight="1"/>
    <row r="132" spans="1:8">
      <c r="A132" s="8" t="s">
        <v>752</v>
      </c>
      <c r="B132" s="9" t="s">
        <v>231</v>
      </c>
      <c r="F132" s="10"/>
      <c r="G132" s="11"/>
    </row>
    <row r="133" spans="1:8" ht="14.25" customHeight="1">
      <c r="A133" s="12" t="s">
        <v>352</v>
      </c>
      <c r="B133" s="13" t="s">
        <v>324</v>
      </c>
      <c r="C133" s="13" t="s">
        <v>325</v>
      </c>
      <c r="D133" s="13" t="s">
        <v>326</v>
      </c>
      <c r="E133" s="13" t="s">
        <v>327</v>
      </c>
      <c r="F133" s="13" t="s">
        <v>328</v>
      </c>
      <c r="G133" s="864" t="s">
        <v>329</v>
      </c>
      <c r="H133" s="865"/>
    </row>
    <row r="134" spans="1:8" ht="13.5" customHeight="1">
      <c r="A134" s="34">
        <v>9</v>
      </c>
      <c r="B134" s="17" t="str">
        <f t="shared" ref="B134:B141" si="98">VLOOKUP(A134,JADWAL,4,FALSE)</f>
        <v>Studi Al Qur'an dan Hadist</v>
      </c>
      <c r="C134" s="18" t="str">
        <f t="shared" ref="C134:C141" si="99">VLOOKUP(A134,JADWAL,2,FALSE)</f>
        <v>MPI-1B</v>
      </c>
      <c r="D134" s="18" t="str">
        <f t="shared" ref="D134:D141" si="100">VLOOKUP(A134,JADWAL,9,FALSE)</f>
        <v>Sabtu</v>
      </c>
      <c r="E134" s="770" t="str">
        <f t="shared" ref="E134:E141" si="101">VLOOKUP(A134,JADWAL,10,FALSE)</f>
        <v>07.30-09.30</v>
      </c>
      <c r="F134" s="19" t="str">
        <f t="shared" ref="F134:F141" si="102">VLOOKUP(A134,JADWAL,11,FALSE)</f>
        <v>RU24</v>
      </c>
      <c r="G134" s="20" t="str">
        <f>VLOOKUP(A134,JADWAL,6,FALSE)</f>
        <v>Dr. H. Aminullah, M.Ag.</v>
      </c>
      <c r="H134" s="21" t="str">
        <f>VLOOKUP(A134,JADWAL,7,FALSE)</f>
        <v>Dr. H. Faisol Nasar Bin Madi, MA.</v>
      </c>
    </row>
    <row r="135" spans="1:8" ht="24">
      <c r="A135" s="34">
        <v>37</v>
      </c>
      <c r="B135" s="22" t="str">
        <f t="shared" si="98"/>
        <v>Filsafat Ilmu</v>
      </c>
      <c r="C135" s="23" t="str">
        <f t="shared" si="99"/>
        <v>PAI-1C</v>
      </c>
      <c r="D135" s="23" t="str">
        <f t="shared" si="100"/>
        <v>Jumat</v>
      </c>
      <c r="E135" s="769" t="str">
        <f t="shared" si="101"/>
        <v>15.30-17.30</v>
      </c>
      <c r="F135" s="24" t="str">
        <f t="shared" si="102"/>
        <v>RU25</v>
      </c>
      <c r="G135" s="22" t="str">
        <f>VLOOKUP(A135,JADWAL,6,FALSE)</f>
        <v>Prof. Dr. Ahidul Asror, M.Ag.</v>
      </c>
      <c r="H135" s="32" t="str">
        <f>VLOOKUP(A135,JADWAL,7,FALSE)</f>
        <v>Dr. Dyah Nawangsari, M.Ag.</v>
      </c>
    </row>
    <row r="136" spans="1:8" ht="24">
      <c r="A136" s="34">
        <v>84</v>
      </c>
      <c r="B136" s="22" t="str">
        <f t="shared" si="98"/>
        <v>Manajemen Strategi Bisnis Syari’ah</v>
      </c>
      <c r="C136" s="23" t="str">
        <f t="shared" si="99"/>
        <v>ES-3B</v>
      </c>
      <c r="D136" s="23" t="str">
        <f t="shared" si="100"/>
        <v>Jumat</v>
      </c>
      <c r="E136" s="769" t="str">
        <f t="shared" si="101"/>
        <v>15.30-17.30</v>
      </c>
      <c r="F136" s="24" t="str">
        <f t="shared" si="102"/>
        <v>R13</v>
      </c>
      <c r="G136" s="22" t="str">
        <f>VLOOKUP(A136,JADWAL,6,FALSE)</f>
        <v>Dr. H. Abdul Rokhim, S.Ag., M.E.I</v>
      </c>
      <c r="H136" s="32" t="str">
        <f>VLOOKUP(A136,JADWAL,7,FALSE)</f>
        <v>Dr. Khairunnisa Musari, S.T.,M.MT.</v>
      </c>
    </row>
    <row r="137" spans="1:8" ht="24">
      <c r="A137" s="34">
        <v>101</v>
      </c>
      <c r="B137" s="22" t="str">
        <f t="shared" si="98"/>
        <v>Komunikasi Antar Budaya</v>
      </c>
      <c r="C137" s="23" t="str">
        <f t="shared" si="99"/>
        <v>KPI-3</v>
      </c>
      <c r="D137" s="23" t="str">
        <f t="shared" si="100"/>
        <v>Sabtu</v>
      </c>
      <c r="E137" s="769" t="str">
        <f t="shared" si="101"/>
        <v>07.30-09.30</v>
      </c>
      <c r="F137" s="24" t="str">
        <f t="shared" si="102"/>
        <v>R12</v>
      </c>
      <c r="G137" s="22" t="str">
        <f>VLOOKUP(A137,JADWAL,6,FALSE)</f>
        <v>Dr. H. Sukarno, M.Si.</v>
      </c>
      <c r="H137" s="32" t="str">
        <f>VLOOKUP(A137,JADWAL,7,FALSE)</f>
        <v>Dr. Sofyan Hadi, M.Pd.</v>
      </c>
    </row>
    <row r="138" spans="1:8" ht="24">
      <c r="A138" s="34">
        <v>109</v>
      </c>
      <c r="B138" s="22" t="str">
        <f t="shared" si="98"/>
        <v>Evaluasi Pembelajaran MI</v>
      </c>
      <c r="C138" s="23" t="str">
        <f t="shared" si="99"/>
        <v>PGMI-3</v>
      </c>
      <c r="D138" s="23" t="str">
        <f t="shared" si="100"/>
        <v>Jumat</v>
      </c>
      <c r="E138" s="769" t="str">
        <f t="shared" si="101"/>
        <v>15.30-17.30</v>
      </c>
      <c r="F138" s="24" t="str">
        <f t="shared" si="102"/>
        <v>RU11</v>
      </c>
      <c r="G138" s="25" t="str">
        <f t="shared" ref="G138:G141" si="103">VLOOKUP(A138,JADWAL,6,FALSE)</f>
        <v>Dr. Hj. St. Mislikhah, M.Ag.</v>
      </c>
      <c r="H138" s="26" t="str">
        <f t="shared" ref="H138:H141" si="104">VLOOKUP(A138,JADWAL,7,FALSE)</f>
        <v>Dr. H. Abd. Muhith, S.Ag, M.Pd.I.</v>
      </c>
    </row>
    <row r="139" spans="1:8" ht="24">
      <c r="A139" s="34">
        <v>121</v>
      </c>
      <c r="B139" s="22" t="str">
        <f t="shared" si="98"/>
        <v xml:space="preserve">دراسات التفاسر </v>
      </c>
      <c r="C139" s="23" t="str">
        <f t="shared" si="99"/>
        <v>PBAI-3</v>
      </c>
      <c r="D139" s="23" t="str">
        <f t="shared" si="100"/>
        <v>Jumat</v>
      </c>
      <c r="E139" s="769" t="str">
        <f t="shared" si="101"/>
        <v>18.00-20.00</v>
      </c>
      <c r="F139" s="24" t="str">
        <f t="shared" si="102"/>
        <v>R22</v>
      </c>
      <c r="G139" s="22" t="str">
        <f t="shared" si="103"/>
        <v>Dr. H. Abdul Haris, M.Ag.</v>
      </c>
      <c r="H139" s="32" t="str">
        <f t="shared" si="104"/>
        <v>Dr. H. Safrudin Edi Wibowo, Lc., M.Ag.</v>
      </c>
    </row>
    <row r="140" spans="1:8" ht="21" customHeight="1">
      <c r="A140" s="34">
        <v>131</v>
      </c>
      <c r="B140" s="22">
        <f t="shared" si="98"/>
        <v>0</v>
      </c>
      <c r="C140" s="23">
        <f t="shared" si="99"/>
        <v>0</v>
      </c>
      <c r="D140" s="23">
        <f t="shared" si="100"/>
        <v>0</v>
      </c>
      <c r="E140" s="23">
        <f t="shared" si="101"/>
        <v>0</v>
      </c>
      <c r="F140" s="24">
        <f t="shared" si="102"/>
        <v>0</v>
      </c>
      <c r="G140" s="22">
        <f t="shared" si="103"/>
        <v>0</v>
      </c>
      <c r="H140" s="32">
        <f t="shared" si="104"/>
        <v>0</v>
      </c>
    </row>
    <row r="141" spans="1:8" ht="24">
      <c r="A141" s="34">
        <v>135</v>
      </c>
      <c r="B141" s="27" t="str">
        <f t="shared" si="98"/>
        <v>Desan Pembelajaran PAI berbasis ICT</v>
      </c>
      <c r="C141" s="28" t="str">
        <f t="shared" si="99"/>
        <v>PAI3-4</v>
      </c>
      <c r="D141" s="28" t="str">
        <f t="shared" si="100"/>
        <v>Sabtu</v>
      </c>
      <c r="E141" s="771" t="str">
        <f t="shared" si="101"/>
        <v>07.30-09.30</v>
      </c>
      <c r="F141" s="29" t="str">
        <f t="shared" si="102"/>
        <v>RU22</v>
      </c>
      <c r="G141" s="30" t="str">
        <f t="shared" si="103"/>
        <v>Prof. Dr. H. Babun Suharto, S.E., M.M.</v>
      </c>
      <c r="H141" s="31" t="str">
        <f t="shared" si="104"/>
        <v>Dr. H. Mashudi, M.Pd.</v>
      </c>
    </row>
    <row r="142" spans="1:8" ht="8.25" customHeight="1"/>
    <row r="143" spans="1:8">
      <c r="A143" s="8" t="s">
        <v>752</v>
      </c>
      <c r="B143" s="9" t="s">
        <v>135</v>
      </c>
      <c r="F143" s="10"/>
      <c r="G143" s="11"/>
    </row>
    <row r="144" spans="1:8" ht="14.25" customHeight="1">
      <c r="A144" s="12" t="s">
        <v>352</v>
      </c>
      <c r="B144" s="13" t="s">
        <v>324</v>
      </c>
      <c r="C144" s="13" t="s">
        <v>325</v>
      </c>
      <c r="D144" s="13" t="s">
        <v>326</v>
      </c>
      <c r="E144" s="13" t="s">
        <v>327</v>
      </c>
      <c r="F144" s="13" t="s">
        <v>328</v>
      </c>
      <c r="G144" s="864" t="s">
        <v>329</v>
      </c>
      <c r="H144" s="865"/>
    </row>
    <row r="145" spans="1:8" ht="26.25" customHeight="1">
      <c r="A145" s="34">
        <v>5</v>
      </c>
      <c r="B145" s="17" t="str">
        <f t="shared" ref="B145:B150" si="105">VLOOKUP(A145,JADWAL,4,FALSE)</f>
        <v>Sistem Informasi Manajemen Pendidikan</v>
      </c>
      <c r="C145" s="18" t="str">
        <f t="shared" ref="C145:C150" si="106">VLOOKUP(A145,JADWAL,2,FALSE)</f>
        <v>MPI-1A</v>
      </c>
      <c r="D145" s="18" t="str">
        <f t="shared" ref="D145:D150" si="107">VLOOKUP(A145,JADWAL,9,FALSE)</f>
        <v>Kamis</v>
      </c>
      <c r="E145" s="770" t="str">
        <f t="shared" ref="E145:E150" si="108">VLOOKUP(A145,JADWAL,10,FALSE)</f>
        <v>12.45-14.45</v>
      </c>
      <c r="F145" s="19" t="str">
        <f t="shared" ref="F145:F150" si="109">VLOOKUP(A145,JADWAL,11,FALSE)</f>
        <v>RU11</v>
      </c>
      <c r="G145" s="17" t="str">
        <f t="shared" ref="G145:G150" si="110">VLOOKUP(A145,JADWAL,6,FALSE)</f>
        <v>Dr. Khotibul Umam, MA.</v>
      </c>
      <c r="H145" s="35" t="str">
        <f t="shared" ref="H145:H150" si="111">VLOOKUP(A145,JADWAL,7,FALSE)</f>
        <v>Dr. Zainal Abidin, S.Pd.I, M.S.I.</v>
      </c>
    </row>
    <row r="146" spans="1:8" ht="24.75" customHeight="1">
      <c r="A146" s="34">
        <v>14</v>
      </c>
      <c r="B146" s="22" t="str">
        <f t="shared" si="105"/>
        <v>Manajemen Pembiayaan Lembaga Pendidikan</v>
      </c>
      <c r="C146" s="23" t="str">
        <f t="shared" si="106"/>
        <v>MPI-3A</v>
      </c>
      <c r="D146" s="23" t="str">
        <f t="shared" si="107"/>
        <v>Rabu</v>
      </c>
      <c r="E146" s="769" t="str">
        <f t="shared" si="108"/>
        <v>15.15-17.15</v>
      </c>
      <c r="F146" s="24" t="str">
        <f t="shared" si="109"/>
        <v>R14</v>
      </c>
      <c r="G146" s="22" t="str">
        <f t="shared" si="110"/>
        <v>Prof. Dr. H. Moh. Khusnuridlo, M.Pd.</v>
      </c>
      <c r="H146" s="32" t="str">
        <f t="shared" si="111"/>
        <v>Dr. H. Zainuddin Al Haj, Lc, M.Pd.I.</v>
      </c>
    </row>
    <row r="147" spans="1:8" ht="24">
      <c r="A147" s="34">
        <v>48</v>
      </c>
      <c r="B147" s="22" t="str">
        <f t="shared" si="105"/>
        <v>Evaluasi Pembelajaran PAI</v>
      </c>
      <c r="C147" s="23" t="str">
        <f t="shared" si="106"/>
        <v>PAI-3A</v>
      </c>
      <c r="D147" s="23" t="str">
        <f t="shared" si="107"/>
        <v>Rabu</v>
      </c>
      <c r="E147" s="769" t="str">
        <f t="shared" si="108"/>
        <v>12.45-14.45</v>
      </c>
      <c r="F147" s="24" t="str">
        <f t="shared" si="109"/>
        <v>R13</v>
      </c>
      <c r="G147" s="25" t="str">
        <f t="shared" si="110"/>
        <v>Dr. Sofyan Hadi, M.Pd.</v>
      </c>
      <c r="H147" s="26" t="str">
        <f t="shared" si="111"/>
        <v>Dr. Hj. St. Mislikhah, M.Ag.</v>
      </c>
    </row>
    <row r="148" spans="1:8" ht="24">
      <c r="A148" s="34">
        <v>50</v>
      </c>
      <c r="B148" s="22" t="str">
        <f t="shared" si="105"/>
        <v>Evaluasi Pembelajaran PAI</v>
      </c>
      <c r="C148" s="23" t="str">
        <f t="shared" si="106"/>
        <v>PAI-3B</v>
      </c>
      <c r="D148" s="23" t="str">
        <f t="shared" si="107"/>
        <v>Jumat</v>
      </c>
      <c r="E148" s="769" t="str">
        <f t="shared" si="108"/>
        <v>15.30-17.30</v>
      </c>
      <c r="F148" s="24" t="str">
        <f t="shared" si="109"/>
        <v>R25</v>
      </c>
      <c r="G148" s="25" t="str">
        <f t="shared" si="110"/>
        <v>Dr. H. Moh. Sahlan, M.Ag.</v>
      </c>
      <c r="H148" s="26" t="str">
        <f t="shared" si="111"/>
        <v>Dr. Hj. St. Mislikhah, M.Ag.</v>
      </c>
    </row>
    <row r="149" spans="1:8" ht="24">
      <c r="A149" s="34">
        <v>52</v>
      </c>
      <c r="B149" s="22" t="str">
        <f t="shared" si="105"/>
        <v>Evaluasi Pembelajaran PAI</v>
      </c>
      <c r="C149" s="23" t="str">
        <f t="shared" si="106"/>
        <v>PAI-3C</v>
      </c>
      <c r="D149" s="23" t="str">
        <f t="shared" si="107"/>
        <v>Jumat</v>
      </c>
      <c r="E149" s="769" t="str">
        <f t="shared" si="108"/>
        <v>13.15-15.15</v>
      </c>
      <c r="F149" s="24" t="str">
        <f t="shared" si="109"/>
        <v>R26</v>
      </c>
      <c r="G149" s="25" t="str">
        <f t="shared" si="110"/>
        <v>Dr. H. Moh. Sahlan, M.Ag.</v>
      </c>
      <c r="H149" s="26" t="str">
        <f t="shared" si="111"/>
        <v>Dr. Hj. St. Mislikhah, M.Ag.</v>
      </c>
    </row>
    <row r="150" spans="1:8" ht="24">
      <c r="A150" s="34">
        <v>116</v>
      </c>
      <c r="B150" s="27" t="str">
        <f t="shared" si="105"/>
        <v>وسائل تعليم اللغة العربية</v>
      </c>
      <c r="C150" s="28" t="str">
        <f t="shared" si="106"/>
        <v>PBAI-1</v>
      </c>
      <c r="D150" s="28" t="str">
        <f t="shared" si="107"/>
        <v>Jumat</v>
      </c>
      <c r="E150" s="771" t="str">
        <f t="shared" si="108"/>
        <v>18.00-20.00</v>
      </c>
      <c r="F150" s="29" t="str">
        <f t="shared" si="109"/>
        <v>R21</v>
      </c>
      <c r="G150" s="30" t="str">
        <f t="shared" si="110"/>
        <v>Dr. H. Syamsul Anam, S.Ag, M.Pd.</v>
      </c>
      <c r="H150" s="31" t="str">
        <f t="shared" si="111"/>
        <v>Dr. H. Wildana Wargadinata, Lc., M.Ag.</v>
      </c>
    </row>
    <row r="151" spans="1:8" ht="7.5" customHeight="1"/>
    <row r="152" spans="1:8">
      <c r="A152" s="8" t="s">
        <v>752</v>
      </c>
      <c r="B152" s="9" t="s">
        <v>414</v>
      </c>
      <c r="F152" s="10"/>
      <c r="G152" s="11"/>
    </row>
    <row r="153" spans="1:8" ht="14.25" customHeight="1">
      <c r="A153" s="12" t="s">
        <v>352</v>
      </c>
      <c r="B153" s="13" t="s">
        <v>324</v>
      </c>
      <c r="C153" s="13" t="s">
        <v>325</v>
      </c>
      <c r="D153" s="13" t="s">
        <v>326</v>
      </c>
      <c r="E153" s="13" t="s">
        <v>327</v>
      </c>
      <c r="F153" s="13" t="s">
        <v>328</v>
      </c>
      <c r="G153" s="14" t="s">
        <v>329</v>
      </c>
      <c r="H153" s="15"/>
    </row>
    <row r="154" spans="1:8" ht="24">
      <c r="A154" s="34">
        <v>59</v>
      </c>
      <c r="B154" s="36" t="str">
        <f t="shared" ref="B154:B156" si="112">VLOOKUP(A154,JADWAL,4,FALSE)</f>
        <v>Peradilan Agama di Indonesia</v>
      </c>
      <c r="C154" s="37" t="str">
        <f t="shared" ref="C154:C156" si="113">VLOOKUP(A154,JADWAL,2,FALSE)</f>
        <v>HK-1A</v>
      </c>
      <c r="D154" s="37" t="str">
        <f t="shared" ref="D154:D156" si="114">VLOOKUP(A154,JADWAL,9,FALSE)</f>
        <v>Sabtu</v>
      </c>
      <c r="E154" s="772" t="str">
        <f t="shared" ref="E154:E156" si="115">VLOOKUP(A154,JADWAL,10,FALSE)</f>
        <v>09.30-11.30</v>
      </c>
      <c r="F154" s="38" t="str">
        <f t="shared" ref="F154:F156" si="116">VLOOKUP(A154,JADWAL,11,FALSE)</f>
        <v>RU28</v>
      </c>
      <c r="G154" s="39" t="str">
        <f t="shared" ref="G154:G156" si="117">VLOOKUP(A154,JADWAL,6,FALSE)</f>
        <v>Dr. Sri Lumatus Sa'adah, S.Ag., M.H.I.</v>
      </c>
      <c r="H154" s="40" t="str">
        <f t="shared" ref="H154:H156" si="118">VLOOKUP(A154,JADWAL,7,FALSE)</f>
        <v>Dr. Muhammad Faisol, M.Ag</v>
      </c>
    </row>
    <row r="155" spans="1:8" ht="24">
      <c r="A155" s="34">
        <v>65</v>
      </c>
      <c r="B155" s="41" t="str">
        <f t="shared" si="112"/>
        <v xml:space="preserve">Hukum Acara Peradilan Agama </v>
      </c>
      <c r="C155" s="42" t="str">
        <f t="shared" si="113"/>
        <v>HK-3B</v>
      </c>
      <c r="D155" s="42" t="str">
        <f t="shared" si="114"/>
        <v>Jumat</v>
      </c>
      <c r="E155" s="773" t="str">
        <f t="shared" si="115"/>
        <v>15.30-17.30</v>
      </c>
      <c r="F155" s="43" t="str">
        <f t="shared" si="116"/>
        <v>R24</v>
      </c>
      <c r="G155" s="44" t="str">
        <f t="shared" si="117"/>
        <v>Prof. Dr. M. Noor Harisuddin, M.Fil.I.</v>
      </c>
      <c r="H155" s="45" t="str">
        <f t="shared" si="118"/>
        <v>Dr. Sri Lumatus Sa'adah, S.Ag., M.H.I.</v>
      </c>
    </row>
    <row r="156" spans="1:8" ht="24">
      <c r="A156" s="34">
        <v>133</v>
      </c>
      <c r="B156" s="46" t="str">
        <f t="shared" si="112"/>
        <v>Kepemimpinan Pendidikan guru PAI</v>
      </c>
      <c r="C156" s="47" t="str">
        <f t="shared" si="113"/>
        <v>PAI3-2</v>
      </c>
      <c r="D156" s="47" t="str">
        <f t="shared" si="114"/>
        <v>Jumat</v>
      </c>
      <c r="E156" s="774" t="str">
        <f t="shared" si="115"/>
        <v>15.30-17.30</v>
      </c>
      <c r="F156" s="48" t="str">
        <f t="shared" si="116"/>
        <v>RU22</v>
      </c>
      <c r="G156" s="46" t="str">
        <f t="shared" si="117"/>
        <v>Prof. Dr. H Abd. Halim Soebahar, MA.</v>
      </c>
      <c r="H156" s="49" t="str">
        <f t="shared" si="118"/>
        <v>Prof. Dr. H. Miftah Arifin, M.Ag.</v>
      </c>
    </row>
    <row r="157" spans="1:8" ht="9" customHeight="1"/>
    <row r="158" spans="1:8">
      <c r="A158" s="8" t="s">
        <v>752</v>
      </c>
      <c r="B158" s="9" t="s">
        <v>238</v>
      </c>
      <c r="F158" s="10"/>
      <c r="G158" s="11"/>
    </row>
    <row r="159" spans="1:8" ht="14.25" customHeight="1">
      <c r="A159" s="12" t="s">
        <v>352</v>
      </c>
      <c r="B159" s="13" t="s">
        <v>324</v>
      </c>
      <c r="C159" s="13" t="s">
        <v>325</v>
      </c>
      <c r="D159" s="13" t="s">
        <v>326</v>
      </c>
      <c r="E159" s="13" t="s">
        <v>327</v>
      </c>
      <c r="F159" s="13" t="s">
        <v>328</v>
      </c>
      <c r="G159" s="864" t="s">
        <v>329</v>
      </c>
      <c r="H159" s="865"/>
    </row>
    <row r="160" spans="1:8" ht="24">
      <c r="A160" s="34">
        <v>60</v>
      </c>
      <c r="B160" s="17" t="str">
        <f>VLOOKUP(A160,JADWAL,4,FALSE)</f>
        <v xml:space="preserve">Hukum Perdata Islam Di Indonesia </v>
      </c>
      <c r="C160" s="18" t="str">
        <f>VLOOKUP(A160,JADWAL,2,FALSE)</f>
        <v>HK-3A</v>
      </c>
      <c r="D160" s="18" t="str">
        <f t="shared" ref="D160:D163" si="119">VLOOKUP(A160,JADWAL,9,FALSE)</f>
        <v>Jumat</v>
      </c>
      <c r="E160" s="770" t="str">
        <f t="shared" ref="E160:E163" si="120">VLOOKUP(A160,JADWAL,10,FALSE)</f>
        <v>13.15-15.15</v>
      </c>
      <c r="F160" s="19" t="str">
        <f t="shared" ref="F160:F163" si="121">VLOOKUP(A160,JADWAL,11,FALSE)</f>
        <v>R23</v>
      </c>
      <c r="G160" s="20" t="str">
        <f>VLOOKUP(A160,JADWAL,6,FALSE)</f>
        <v>Dr. H. Nur Solikin, S.Ag, M.H.</v>
      </c>
      <c r="H160" s="21" t="str">
        <f>VLOOKUP(A160,JADWAL,7,FALSE)</f>
        <v>Dr. H. Ahmad Junaidi, S.Pd, M.Ag.</v>
      </c>
    </row>
    <row r="161" spans="1:8" ht="24">
      <c r="A161" s="34">
        <v>82</v>
      </c>
      <c r="B161" s="22" t="str">
        <f>VLOOKUP(A161,JADWAL,4,FALSE)</f>
        <v>Studi Produk dan Sertifikasi Halal</v>
      </c>
      <c r="C161" s="23" t="str">
        <f>VLOOKUP(A161,JADWAL,2,FALSE)</f>
        <v>ES-3A</v>
      </c>
      <c r="D161" s="23" t="str">
        <f t="shared" si="119"/>
        <v>Kamis</v>
      </c>
      <c r="E161" s="23" t="str">
        <f t="shared" si="120"/>
        <v>12.45-14.45</v>
      </c>
      <c r="F161" s="24" t="str">
        <f t="shared" si="121"/>
        <v>R12</v>
      </c>
      <c r="G161" s="22" t="str">
        <f>VLOOKUP(A161,JADWAL,6,FALSE)</f>
        <v>Dr. Abdul Wadud Nafis, Lc, M.E.I</v>
      </c>
      <c r="H161" s="32" t="str">
        <f>VLOOKUP(A161,JADWAL,7,FALSE)</f>
        <v>Dr. H. Misbahul Munir, M.M.</v>
      </c>
    </row>
    <row r="162" spans="1:8" ht="24">
      <c r="A162" s="34">
        <v>122</v>
      </c>
      <c r="B162" s="50" t="str">
        <f>VLOOKUP(A162,JADWAL,4,FALSE)</f>
        <v>إعداد المواد الدراسية للغة العربية   وتطويرها</v>
      </c>
      <c r="C162" s="51" t="str">
        <f>VLOOKUP(A162,JADWAL,2,FALSE)</f>
        <v>PBAI-3</v>
      </c>
      <c r="D162" s="51" t="str">
        <f t="shared" si="119"/>
        <v>Sabtu</v>
      </c>
      <c r="E162" s="775" t="str">
        <f t="shared" si="120"/>
        <v>07.30-09.30</v>
      </c>
      <c r="F162" s="52" t="str">
        <f t="shared" si="121"/>
        <v>R22</v>
      </c>
      <c r="G162" s="50" t="str">
        <f>VLOOKUP(A162,JADWAL,6,FALSE)</f>
        <v>Dr. Bambang Irawan, M.Ed.</v>
      </c>
      <c r="H162" s="53" t="str">
        <f>VLOOKUP(A162,JADWAL,7,FALSE)</f>
        <v>Dr. M. Alfan, M.Pd</v>
      </c>
    </row>
    <row r="163" spans="1:8" ht="24">
      <c r="A163" s="34">
        <v>133</v>
      </c>
      <c r="B163" s="54" t="str">
        <f t="shared" ref="B163" si="122">VLOOKUP(A163,JADWAL,4,FALSE)</f>
        <v>Kepemimpinan Pendidikan guru PAI</v>
      </c>
      <c r="C163" s="55" t="str">
        <f t="shared" ref="C163" si="123">VLOOKUP(A163,JADWAL,2,FALSE)</f>
        <v>PAI3-2</v>
      </c>
      <c r="D163" s="55" t="str">
        <f t="shared" si="119"/>
        <v>Jumat</v>
      </c>
      <c r="E163" s="776" t="str">
        <f t="shared" si="120"/>
        <v>15.30-17.30</v>
      </c>
      <c r="F163" s="56" t="str">
        <f t="shared" si="121"/>
        <v>RU22</v>
      </c>
      <c r="G163" s="54" t="str">
        <f t="shared" ref="G163" si="124">VLOOKUP(A163,JADWAL,6,FALSE)</f>
        <v>Prof. Dr. H Abd. Halim Soebahar, MA.</v>
      </c>
      <c r="H163" s="57" t="str">
        <f>VLOOKUP(A163,JADWAL,8,FALSE)</f>
        <v>H. Moch. Imam Machfudi, S.S., M.Pd. Ph.D.</v>
      </c>
    </row>
    <row r="165" spans="1:8">
      <c r="A165" s="8" t="s">
        <v>752</v>
      </c>
      <c r="B165" s="9" t="s">
        <v>410</v>
      </c>
      <c r="F165" s="10"/>
      <c r="G165" s="11"/>
    </row>
    <row r="166" spans="1:8" ht="14.25" customHeight="1">
      <c r="A166" s="12" t="s">
        <v>352</v>
      </c>
      <c r="B166" s="13" t="s">
        <v>324</v>
      </c>
      <c r="C166" s="13" t="s">
        <v>325</v>
      </c>
      <c r="D166" s="13" t="s">
        <v>326</v>
      </c>
      <c r="E166" s="13" t="s">
        <v>327</v>
      </c>
      <c r="F166" s="13" t="s">
        <v>328</v>
      </c>
      <c r="G166" s="864" t="s">
        <v>329</v>
      </c>
      <c r="H166" s="865"/>
    </row>
    <row r="167" spans="1:8" ht="13.5" customHeight="1">
      <c r="A167" s="34">
        <v>31</v>
      </c>
      <c r="B167" s="58" t="str">
        <f t="shared" ref="B167:B170" si="125">VLOOKUP(A167,JADWAL,4,FALSE)</f>
        <v xml:space="preserve">Filsafat Ilmu </v>
      </c>
      <c r="C167" s="59" t="str">
        <f t="shared" ref="C167:C170" si="126">VLOOKUP(A167,JADWAL,2,FALSE)</f>
        <v>PAI-1A</v>
      </c>
      <c r="D167" s="59" t="str">
        <f t="shared" ref="D167:D170" si="127">VLOOKUP(A167,JADWAL,9,FALSE)</f>
        <v>Selasa</v>
      </c>
      <c r="E167" s="777" t="str">
        <f t="shared" ref="E167:E170" si="128">VLOOKUP(A167,JADWAL,10,FALSE)</f>
        <v>12.45-14.45</v>
      </c>
      <c r="F167" s="60" t="str">
        <f t="shared" ref="F167:F170" si="129">VLOOKUP(A167,JADWAL,11,FALSE)</f>
        <v>R16</v>
      </c>
      <c r="G167" s="61" t="str">
        <f t="shared" ref="G167:G170" si="130">VLOOKUP(A167,JADWAL,6,FALSE)</f>
        <v>Dr. Dyah Nawangsari, M.Ag.</v>
      </c>
      <c r="H167" s="62" t="str">
        <f t="shared" ref="H167:H170" si="131">VLOOKUP(A167,JADWAL,7,FALSE)</f>
        <v>Dr. Fawaizul Umam, M.Ag.</v>
      </c>
    </row>
    <row r="168" spans="1:8" ht="24">
      <c r="A168" s="34">
        <v>41</v>
      </c>
      <c r="B168" s="22" t="str">
        <f>VLOOKUP(A168,JADWAL,4,FALSE)</f>
        <v>Studi Al-Qur’an dan Al Hadits</v>
      </c>
      <c r="C168" s="23" t="str">
        <f>VLOOKUP(A168,JADWAL,2,FALSE)</f>
        <v>PAI-1D</v>
      </c>
      <c r="D168" s="23" t="str">
        <f t="shared" si="127"/>
        <v>Jumat</v>
      </c>
      <c r="E168" s="769" t="str">
        <f t="shared" si="128"/>
        <v>13.15-15.15</v>
      </c>
      <c r="F168" s="24" t="str">
        <f t="shared" si="129"/>
        <v>RU26</v>
      </c>
      <c r="G168" s="25" t="str">
        <f>VLOOKUP(A168,JADWAL,6,FALSE)</f>
        <v>Prof. Dr. M. Noor Harisuddin, M.Fil.I.</v>
      </c>
      <c r="H168" s="26" t="str">
        <f>VLOOKUP(A168,JADWAL,7,FALSE)</f>
        <v>Prof. Dr. H. Mahjuddin, M.Pd.I</v>
      </c>
    </row>
    <row r="169" spans="1:8" ht="24">
      <c r="A169" s="34">
        <v>70</v>
      </c>
      <c r="B169" s="22" t="str">
        <f>VLOOKUP(A169,JADWAL,4,FALSE)</f>
        <v>Ekonomi Zakat, Infaq, Shadaqah dan Waqaf</v>
      </c>
      <c r="C169" s="23" t="str">
        <f>VLOOKUP(A169,JADWAL,2,FALSE)</f>
        <v>ES-1A</v>
      </c>
      <c r="D169" s="23" t="str">
        <f t="shared" si="127"/>
        <v>Rabu</v>
      </c>
      <c r="E169" s="769" t="str">
        <f t="shared" si="128"/>
        <v>12.45-14.45</v>
      </c>
      <c r="F169" s="24" t="str">
        <f t="shared" si="129"/>
        <v>R11</v>
      </c>
      <c r="G169" s="22" t="str">
        <f>VLOOKUP(A169,JADWAL,6,FALSE)</f>
        <v>Dr. H. Pujiono, M.Ag.</v>
      </c>
      <c r="H169" s="32" t="str">
        <f>VLOOKUP(A169,JADWAL,7,FALSE)</f>
        <v>Dr. Khamdan Rifa'i, S.E., M.Si.</v>
      </c>
    </row>
    <row r="170" spans="1:8" ht="24">
      <c r="A170" s="34">
        <v>74</v>
      </c>
      <c r="B170" s="27" t="str">
        <f t="shared" si="125"/>
        <v>Studi Al-Qur’an dan Hadits</v>
      </c>
      <c r="C170" s="28" t="str">
        <f t="shared" si="126"/>
        <v>ES-1B</v>
      </c>
      <c r="D170" s="28" t="str">
        <f t="shared" si="127"/>
        <v>Jumat</v>
      </c>
      <c r="E170" s="771" t="str">
        <f t="shared" si="128"/>
        <v>15.30-17.30</v>
      </c>
      <c r="F170" s="29" t="str">
        <f t="shared" si="129"/>
        <v>RU13</v>
      </c>
      <c r="G170" s="30" t="str">
        <f t="shared" si="130"/>
        <v>Dr. H. Sutrisno RS, M.H.I.</v>
      </c>
      <c r="H170" s="31" t="str">
        <f t="shared" si="131"/>
        <v>Dr. H. Rafid Abbas, MA.</v>
      </c>
    </row>
    <row r="172" spans="1:8">
      <c r="A172" s="8" t="s">
        <v>752</v>
      </c>
      <c r="B172" s="9" t="s">
        <v>378</v>
      </c>
      <c r="F172" s="10"/>
      <c r="G172" s="11"/>
    </row>
    <row r="173" spans="1:8" ht="14.25" customHeight="1">
      <c r="A173" s="12" t="s">
        <v>352</v>
      </c>
      <c r="B173" s="13" t="s">
        <v>324</v>
      </c>
      <c r="C173" s="13" t="s">
        <v>325</v>
      </c>
      <c r="D173" s="13" t="s">
        <v>326</v>
      </c>
      <c r="E173" s="13" t="s">
        <v>327</v>
      </c>
      <c r="F173" s="13" t="s">
        <v>328</v>
      </c>
      <c r="G173" s="864" t="s">
        <v>329</v>
      </c>
      <c r="H173" s="865"/>
    </row>
    <row r="174" spans="1:8" ht="24">
      <c r="A174" s="34">
        <v>100</v>
      </c>
      <c r="B174" s="18" t="str">
        <f>VLOOKUP(A174,JADWAL,4,FALSE)</f>
        <v>Media Elektronik dan Isu Kontemporer</v>
      </c>
      <c r="C174" s="18" t="str">
        <f>VLOOKUP(A174,JADWAL,2,FALSE)</f>
        <v>KPI-3</v>
      </c>
      <c r="D174" s="18" t="str">
        <f t="shared" ref="D174:D177" si="132">VLOOKUP(A174,JADWAL,9,FALSE)</f>
        <v>Jumat</v>
      </c>
      <c r="E174" s="770" t="str">
        <f t="shared" ref="E174:E177" si="133">VLOOKUP(A174,JADWAL,10,FALSE)</f>
        <v>18.00-20.00</v>
      </c>
      <c r="F174" s="19" t="str">
        <f t="shared" ref="F174:F177" si="134">VLOOKUP(A174,JADWAL,11,FALSE)</f>
        <v>R12</v>
      </c>
      <c r="G174" s="20" t="str">
        <f>VLOOKUP(A174,JADWAL,6,FALSE)</f>
        <v>Dr. Kun Wazis, S.Sos, M.I.Kom.</v>
      </c>
      <c r="H174" s="21" t="str">
        <f>VLOOKUP(A174,JADWAL,7,FALSE)</f>
        <v>Dr. Imam Bonjol Juhari, S.Ag., M.Si.</v>
      </c>
    </row>
    <row r="175" spans="1:8" ht="24">
      <c r="A175" s="34">
        <v>102</v>
      </c>
      <c r="B175" s="23" t="str">
        <f>VLOOKUP(A175,JADWAL,4,FALSE)</f>
        <v>Manajemen Penyiaran Radio dan Televisi Dakwah</v>
      </c>
      <c r="C175" s="23" t="str">
        <f>VLOOKUP(A175,JADWAL,2,FALSE)</f>
        <v>KPI-3</v>
      </c>
      <c r="D175" s="23" t="str">
        <f t="shared" si="132"/>
        <v>Sabtu</v>
      </c>
      <c r="E175" s="769" t="str">
        <f t="shared" si="133"/>
        <v>09.45-11.45</v>
      </c>
      <c r="F175" s="52" t="str">
        <f t="shared" si="134"/>
        <v>R12</v>
      </c>
      <c r="G175" s="25" t="str">
        <f>VLOOKUP(A175,JADWAL,6,FALSE)</f>
        <v>Dr. Hepni, S.Ag., M.M.</v>
      </c>
      <c r="H175" s="26" t="str">
        <f>VLOOKUP(A175,JADWAL,7,FALSE)</f>
        <v>Dr. Nurul Widyawati IR, S,Sos, M.Si</v>
      </c>
    </row>
    <row r="176" spans="1:8" ht="24">
      <c r="A176" s="34">
        <v>75</v>
      </c>
      <c r="B176" s="23" t="str">
        <f>VLOOKUP(A176,JADWAL,4,FALSE)</f>
        <v>Sejarah Pemikiran dan Prinsip Ekonomi Islam</v>
      </c>
      <c r="C176" s="23" t="str">
        <f>VLOOKUP(A176,JADWAL,2,FALSE)</f>
        <v>ES-1B</v>
      </c>
      <c r="D176" s="23" t="str">
        <f t="shared" si="132"/>
        <v>Jumat</v>
      </c>
      <c r="E176" s="769" t="str">
        <f t="shared" si="133"/>
        <v>18.00-20.00</v>
      </c>
      <c r="F176" s="52" t="str">
        <f t="shared" si="134"/>
        <v>RU13</v>
      </c>
      <c r="G176" s="25" t="str">
        <f>VLOOKUP(A176,JADWAL,6,FALSE)</f>
        <v>Dr. Abdul Wadud Nafis, Lc, M.E.I</v>
      </c>
      <c r="H176" s="26" t="str">
        <f>VLOOKUP(A176,JADWAL,7,FALSE)</f>
        <v>Dr. H. Abdul Rokhim, S.Ag., M.E.I</v>
      </c>
    </row>
    <row r="177" spans="1:8" ht="24">
      <c r="A177" s="34">
        <v>135</v>
      </c>
      <c r="B177" s="28" t="str">
        <f>VLOOKUP(A177,JADWAL,4,FALSE)</f>
        <v>Desan Pembelajaran PAI berbasis ICT</v>
      </c>
      <c r="C177" s="28" t="s">
        <v>659</v>
      </c>
      <c r="D177" s="28" t="str">
        <f t="shared" si="132"/>
        <v>Sabtu</v>
      </c>
      <c r="E177" s="771" t="str">
        <f t="shared" si="133"/>
        <v>07.30-09.30</v>
      </c>
      <c r="F177" s="29" t="str">
        <f t="shared" si="134"/>
        <v>RU22</v>
      </c>
      <c r="G177" s="27" t="str">
        <f>VLOOKUP(A177,JADWAL,6,FALSE)</f>
        <v>Prof. Dr. H. Babun Suharto, S.E., M.M.</v>
      </c>
      <c r="H177" s="33" t="str">
        <f>VLOOKUP(A177,JADWAL,7,FALSE)</f>
        <v>Dr. H. Mashudi, M.Pd.</v>
      </c>
    </row>
    <row r="179" spans="1:8">
      <c r="A179" s="8" t="s">
        <v>752</v>
      </c>
      <c r="B179" s="9" t="s">
        <v>403</v>
      </c>
      <c r="F179" s="10"/>
      <c r="G179" s="11"/>
    </row>
    <row r="180" spans="1:8" ht="14.25" customHeight="1">
      <c r="A180" s="12" t="s">
        <v>352</v>
      </c>
      <c r="B180" s="13" t="s">
        <v>324</v>
      </c>
      <c r="C180" s="13" t="s">
        <v>325</v>
      </c>
      <c r="D180" s="13" t="s">
        <v>326</v>
      </c>
      <c r="E180" s="13" t="s">
        <v>327</v>
      </c>
      <c r="F180" s="13" t="s">
        <v>328</v>
      </c>
      <c r="G180" s="864" t="s">
        <v>329</v>
      </c>
      <c r="H180" s="865"/>
    </row>
    <row r="181" spans="1:8" ht="24" customHeight="1">
      <c r="A181" s="34">
        <v>73</v>
      </c>
      <c r="B181" s="17" t="str">
        <f t="shared" ref="B181:B183" si="135">VLOOKUP(A181,JADWAL,4,FALSE)</f>
        <v xml:space="preserve">Filsafat Ilmu </v>
      </c>
      <c r="C181" s="18" t="str">
        <f t="shared" ref="C181:C183" si="136">VLOOKUP(A181,JADWAL,2,FALSE)</f>
        <v>ES-1B</v>
      </c>
      <c r="D181" s="18" t="str">
        <f t="shared" ref="D181:D183" si="137">VLOOKUP(A181,JADWAL,9,FALSE)</f>
        <v>Jumat</v>
      </c>
      <c r="E181" s="770" t="str">
        <f t="shared" ref="E181:E183" si="138">VLOOKUP(A181,JADWAL,10,FALSE)</f>
        <v>13.15-15.15</v>
      </c>
      <c r="F181" s="19" t="str">
        <f t="shared" ref="F181:F183" si="139">VLOOKUP(A181,JADWAL,11,FALSE)</f>
        <v>RU13</v>
      </c>
      <c r="G181" s="20" t="str">
        <f t="shared" ref="G181:G183" si="140">VLOOKUP(A181,JADWAL,6,FALSE)</f>
        <v>Dr. H. Ubaidillah, M.Ag.</v>
      </c>
      <c r="H181" s="21" t="str">
        <f t="shared" ref="H181:H183" si="141">VLOOKUP(A181,JADWAL,7,FALSE)</f>
        <v>Dr. Win Usuluddin, M.Hum.</v>
      </c>
    </row>
    <row r="182" spans="1:8" ht="24">
      <c r="A182" s="34">
        <v>92</v>
      </c>
      <c r="B182" s="22" t="str">
        <f t="shared" si="135"/>
        <v>Studi Produk dan Sertifikasi Halal</v>
      </c>
      <c r="C182" s="23" t="str">
        <f t="shared" si="136"/>
        <v>ES-3C</v>
      </c>
      <c r="D182" s="23" t="str">
        <f t="shared" si="137"/>
        <v>Sabtu</v>
      </c>
      <c r="E182" s="23" t="str">
        <f t="shared" si="138"/>
        <v>09.30-11.30</v>
      </c>
      <c r="F182" s="24" t="str">
        <f t="shared" si="139"/>
        <v>R14</v>
      </c>
      <c r="G182" s="25" t="str">
        <f t="shared" si="140"/>
        <v>Dr. Abdul Wadud Nafis, Lc, M.E.I</v>
      </c>
      <c r="H182" s="26" t="str">
        <f t="shared" si="141"/>
        <v>Dr. H. Abdul Haris, M.Ag.</v>
      </c>
    </row>
    <row r="183" spans="1:8" ht="24">
      <c r="A183" s="34">
        <v>96</v>
      </c>
      <c r="B183" s="27" t="str">
        <f t="shared" si="135"/>
        <v>Pengembangan Teori Dakwah</v>
      </c>
      <c r="C183" s="28" t="str">
        <f t="shared" si="136"/>
        <v>KPI-1</v>
      </c>
      <c r="D183" s="28" t="str">
        <f t="shared" si="137"/>
        <v>Sabtu</v>
      </c>
      <c r="E183" s="771" t="str">
        <f t="shared" si="138"/>
        <v>07.30-09.30</v>
      </c>
      <c r="F183" s="29" t="str">
        <f t="shared" si="139"/>
        <v>R11</v>
      </c>
      <c r="G183" s="30" t="str">
        <f t="shared" si="140"/>
        <v>Prof. Dr. Ahidul Asror, M.Ag.</v>
      </c>
      <c r="H183" s="31" t="str">
        <f t="shared" si="141"/>
        <v>Dr. Sofyan Hadi, M.Pd.</v>
      </c>
    </row>
    <row r="185" spans="1:8">
      <c r="A185" s="8" t="s">
        <v>752</v>
      </c>
      <c r="B185" s="9" t="s">
        <v>381</v>
      </c>
      <c r="F185" s="10"/>
      <c r="G185" s="11"/>
    </row>
    <row r="186" spans="1:8" ht="14.25" customHeight="1">
      <c r="A186" s="12" t="s">
        <v>352</v>
      </c>
      <c r="B186" s="13" t="s">
        <v>324</v>
      </c>
      <c r="C186" s="13" t="s">
        <v>325</v>
      </c>
      <c r="D186" s="13" t="s">
        <v>326</v>
      </c>
      <c r="E186" s="13" t="s">
        <v>327</v>
      </c>
      <c r="F186" s="13" t="s">
        <v>328</v>
      </c>
      <c r="G186" s="864" t="s">
        <v>329</v>
      </c>
      <c r="H186" s="865"/>
    </row>
    <row r="187" spans="1:8" ht="21.75" customHeight="1">
      <c r="A187" s="34">
        <v>17</v>
      </c>
      <c r="B187" s="17" t="str">
        <f t="shared" ref="B187:B190" si="142">VLOOKUP(A187,JADWAL,4,FALSE)</f>
        <v>Manajemen Penyelenggaraan Pendidikan dan Pelatihan</v>
      </c>
      <c r="C187" s="18" t="str">
        <f t="shared" ref="C187:C190" si="143">VLOOKUP(A187,JADWAL,2,FALSE)</f>
        <v>MPI-3B</v>
      </c>
      <c r="D187" s="18" t="str">
        <f t="shared" ref="D187:D190" si="144">VLOOKUP(A187,JADWAL,9,FALSE)</f>
        <v>Jumat</v>
      </c>
      <c r="E187" s="770" t="str">
        <f t="shared" ref="E187:E190" si="145">VLOOKUP(A187,JADWAL,10,FALSE)</f>
        <v>15.30-17.30</v>
      </c>
      <c r="F187" s="19" t="str">
        <f t="shared" ref="F187:F190" si="146">VLOOKUP(A187,JADWAL,11,FALSE)</f>
        <v>R15</v>
      </c>
      <c r="G187" s="20" t="str">
        <f t="shared" ref="G187:G190" si="147">VLOOKUP(A187,JADWAL,6,FALSE)</f>
        <v>Prof. Dr. H. Miftah Arifin, M.Ag.</v>
      </c>
      <c r="H187" s="21" t="str">
        <f t="shared" ref="H187:H190" si="148">VLOOKUP(A187,JADWAL,7,FALSE)</f>
        <v>Dr. H. Zainuddin Al Haj, Lc, M.Pd.I.</v>
      </c>
    </row>
    <row r="188" spans="1:8" ht="24">
      <c r="A188" s="34">
        <v>26</v>
      </c>
      <c r="B188" s="22" t="str">
        <f t="shared" si="142"/>
        <v>Filsafat Ilmu</v>
      </c>
      <c r="C188" s="23" t="str">
        <f t="shared" si="143"/>
        <v>PAI-1BM</v>
      </c>
      <c r="D188" s="23" t="str">
        <f t="shared" si="144"/>
        <v>Selasa</v>
      </c>
      <c r="E188" s="769" t="str">
        <f t="shared" si="145"/>
        <v>12.45-14.45</v>
      </c>
      <c r="F188" s="24" t="e">
        <f t="shared" si="146"/>
        <v>#REF!</v>
      </c>
      <c r="G188" s="25" t="str">
        <f t="shared" si="147"/>
        <v>Dr. Fawaizul Umam, M.Ag.</v>
      </c>
      <c r="H188" s="26" t="str">
        <f t="shared" si="148"/>
        <v>Dr. Dyah Nawangsari, M.Ag.</v>
      </c>
    </row>
    <row r="189" spans="1:8" ht="36">
      <c r="A189" s="34">
        <v>22</v>
      </c>
      <c r="B189" s="22" t="str">
        <f t="shared" si="142"/>
        <v>Manajemen Pemasaran Lembaga Pendidikan</v>
      </c>
      <c r="C189" s="23" t="str">
        <f t="shared" si="143"/>
        <v>MPI-3C</v>
      </c>
      <c r="D189" s="23" t="str">
        <f t="shared" si="144"/>
        <v>Jumat</v>
      </c>
      <c r="E189" s="769" t="str">
        <f t="shared" si="145"/>
        <v>15.30-17.30</v>
      </c>
      <c r="F189" s="24" t="str">
        <f t="shared" si="146"/>
        <v>R16</v>
      </c>
      <c r="G189" s="25" t="str">
        <f t="shared" si="147"/>
        <v>Dr. Hj. St. Rodliyah, M.Pd.</v>
      </c>
      <c r="H189" s="26" t="str">
        <f t="shared" si="148"/>
        <v>Dr. H. Abd. Muis, M.M.</v>
      </c>
    </row>
    <row r="190" spans="1:8" ht="24">
      <c r="A190" s="34">
        <v>134</v>
      </c>
      <c r="B190" s="27" t="str">
        <f t="shared" si="142"/>
        <v>Filsafat Pendidikan Agama Islam</v>
      </c>
      <c r="C190" s="28" t="str">
        <f t="shared" si="143"/>
        <v>PAI3-3</v>
      </c>
      <c r="D190" s="28" t="str">
        <f t="shared" si="144"/>
        <v>Jumat</v>
      </c>
      <c r="E190" s="771" t="str">
        <f t="shared" si="145"/>
        <v>18.00-20.00</v>
      </c>
      <c r="F190" s="29" t="str">
        <f t="shared" si="146"/>
        <v>RU22</v>
      </c>
      <c r="G190" s="27" t="str">
        <f t="shared" si="147"/>
        <v>Prof. Dr. Phil H. Kamaruddin Amin, M.A.</v>
      </c>
      <c r="H190" s="33" t="str">
        <f t="shared" si="148"/>
        <v>Dr. Dyah Nawangsari, M.Ag.</v>
      </c>
    </row>
    <row r="192" spans="1:8">
      <c r="A192" s="8" t="s">
        <v>752</v>
      </c>
      <c r="B192" s="9" t="s">
        <v>398</v>
      </c>
      <c r="F192" s="10"/>
      <c r="G192" s="11"/>
    </row>
    <row r="193" spans="1:8" ht="14.25" customHeight="1">
      <c r="A193" s="12" t="s">
        <v>352</v>
      </c>
      <c r="B193" s="13" t="s">
        <v>324</v>
      </c>
      <c r="C193" s="13" t="s">
        <v>325</v>
      </c>
      <c r="D193" s="13" t="s">
        <v>326</v>
      </c>
      <c r="E193" s="13" t="s">
        <v>327</v>
      </c>
      <c r="F193" s="13" t="s">
        <v>328</v>
      </c>
      <c r="G193" s="864" t="s">
        <v>329</v>
      </c>
      <c r="H193" s="865"/>
    </row>
    <row r="194" spans="1:8" ht="14.25" customHeight="1">
      <c r="A194" s="34">
        <v>9</v>
      </c>
      <c r="B194" s="17" t="str">
        <f t="shared" ref="B194:B197" si="149">VLOOKUP(A194,JADWAL,4,FALSE)</f>
        <v>Studi Al Qur'an dan Hadist</v>
      </c>
      <c r="C194" s="18" t="str">
        <f t="shared" ref="C194:C197" si="150">VLOOKUP(A194,JADWAL,2,FALSE)</f>
        <v>MPI-1B</v>
      </c>
      <c r="D194" s="18" t="str">
        <f t="shared" ref="D194:D197" si="151">VLOOKUP(A194,JADWAL,9,FALSE)</f>
        <v>Sabtu</v>
      </c>
      <c r="E194" s="770" t="str">
        <f t="shared" ref="E194:E197" si="152">VLOOKUP(A194,JADWAL,10,FALSE)</f>
        <v>07.30-09.30</v>
      </c>
      <c r="F194" s="19" t="str">
        <f t="shared" ref="F194:F197" si="153">VLOOKUP(A194,JADWAL,11,FALSE)</f>
        <v>RU24</v>
      </c>
      <c r="G194" s="17" t="str">
        <f t="shared" ref="G194:G197" si="154">VLOOKUP(A194,JADWAL,6,FALSE)</f>
        <v>Dr. H. Aminullah, M.Ag.</v>
      </c>
      <c r="H194" s="35" t="str">
        <f t="shared" ref="H194:H197" si="155">VLOOKUP(A194,JADWAL,7,FALSE)</f>
        <v>Dr. H. Faisol Nasar Bin Madi, MA.</v>
      </c>
    </row>
    <row r="195" spans="1:8" ht="24">
      <c r="A195" s="34">
        <v>59</v>
      </c>
      <c r="B195" s="22" t="str">
        <f t="shared" si="149"/>
        <v>Peradilan Agama di Indonesia</v>
      </c>
      <c r="C195" s="23" t="str">
        <f t="shared" si="150"/>
        <v>HK-1A</v>
      </c>
      <c r="D195" s="23" t="str">
        <f t="shared" si="151"/>
        <v>Sabtu</v>
      </c>
      <c r="E195" s="769" t="str">
        <f t="shared" si="152"/>
        <v>09.30-11.30</v>
      </c>
      <c r="F195" s="24" t="str">
        <f t="shared" si="153"/>
        <v>RU28</v>
      </c>
      <c r="G195" s="22" t="str">
        <f t="shared" si="154"/>
        <v>Dr. Sri Lumatus Sa'adah, S.Ag., M.H.I.</v>
      </c>
      <c r="H195" s="32" t="str">
        <f t="shared" si="155"/>
        <v>Dr. Muhammad Faisol, M.Ag</v>
      </c>
    </row>
    <row r="196" spans="1:8" ht="24">
      <c r="A196" s="34">
        <v>122</v>
      </c>
      <c r="B196" s="22" t="str">
        <f t="shared" si="149"/>
        <v>إعداد المواد الدراسية للغة العربية   وتطويرها</v>
      </c>
      <c r="C196" s="23" t="str">
        <f t="shared" si="150"/>
        <v>PBAI-3</v>
      </c>
      <c r="D196" s="23" t="str">
        <f t="shared" si="151"/>
        <v>Sabtu</v>
      </c>
      <c r="E196" s="769" t="str">
        <f t="shared" si="152"/>
        <v>07.30-09.30</v>
      </c>
      <c r="F196" s="24" t="str">
        <f t="shared" si="153"/>
        <v>R22</v>
      </c>
      <c r="G196" s="25" t="str">
        <f t="shared" si="154"/>
        <v>Dr. Bambang Irawan, M.Ed.</v>
      </c>
      <c r="H196" s="63" t="str">
        <f t="shared" si="155"/>
        <v>Dr. M. Alfan, M.Pd</v>
      </c>
    </row>
    <row r="197" spans="1:8" ht="36">
      <c r="A197" s="34">
        <v>126</v>
      </c>
      <c r="B197" s="27" t="str">
        <f t="shared" si="149"/>
        <v>Manajemen Institusi Pendidikan Islam Berbasis IT</v>
      </c>
      <c r="C197" s="28" t="str">
        <f t="shared" si="150"/>
        <v>MPI3-1A</v>
      </c>
      <c r="D197" s="28" t="str">
        <f t="shared" si="151"/>
        <v>Jumat</v>
      </c>
      <c r="E197" s="771" t="str">
        <f t="shared" si="152"/>
        <v>18.00-20.00</v>
      </c>
      <c r="F197" s="29" t="str">
        <f t="shared" si="153"/>
        <v>RU22</v>
      </c>
      <c r="G197" s="30" t="str">
        <f t="shared" si="154"/>
        <v>Prof. Dr. H. Moh. Khusnuridlo, M.Pd.</v>
      </c>
      <c r="H197" s="31" t="str">
        <f t="shared" si="155"/>
        <v>Dr. H. Imam Syafe’i, M.Pd.</v>
      </c>
    </row>
    <row r="199" spans="1:8">
      <c r="A199" s="8" t="s">
        <v>752</v>
      </c>
      <c r="B199" s="9" t="s">
        <v>406</v>
      </c>
      <c r="F199" s="10"/>
      <c r="G199" s="11"/>
    </row>
    <row r="200" spans="1:8" ht="14.25" customHeight="1">
      <c r="A200" s="12" t="s">
        <v>352</v>
      </c>
      <c r="B200" s="13" t="s">
        <v>324</v>
      </c>
      <c r="C200" s="13" t="s">
        <v>325</v>
      </c>
      <c r="D200" s="13" t="s">
        <v>326</v>
      </c>
      <c r="E200" s="13" t="s">
        <v>327</v>
      </c>
      <c r="F200" s="13" t="s">
        <v>328</v>
      </c>
      <c r="G200" s="864" t="s">
        <v>329</v>
      </c>
      <c r="H200" s="865"/>
    </row>
    <row r="201" spans="1:8" ht="14.25" customHeight="1">
      <c r="A201" s="34">
        <v>78</v>
      </c>
      <c r="B201" s="18" t="str">
        <f>VLOOKUP(A201,JADWAL,4,FALSE)</f>
        <v>Manajemen Strategi Bisnis Syari’ah</v>
      </c>
      <c r="C201" s="18" t="str">
        <f>VLOOKUP(A201,JADWAL,2,FALSE)</f>
        <v>ES-3A</v>
      </c>
      <c r="D201" s="18" t="str">
        <f t="shared" ref="D201:D204" si="156">VLOOKUP(A201,JADWAL,9,FALSE)</f>
        <v>Selasa</v>
      </c>
      <c r="E201" s="770" t="str">
        <f t="shared" ref="E201:E204" si="157">VLOOKUP(A201,JADWAL,10,FALSE)</f>
        <v>12.45-14.45</v>
      </c>
      <c r="F201" s="19" t="str">
        <f t="shared" ref="F201:F204" si="158">VLOOKUP(A201,JADWAL,11,FALSE)</f>
        <v>R12</v>
      </c>
      <c r="G201" s="20" t="str">
        <f>VLOOKUP(A201,JADWAL,6,FALSE)</f>
        <v>Dr. Khairunnisa Musari, S.T.,M.MT.</v>
      </c>
      <c r="H201" s="21" t="str">
        <f>VLOOKUP(A201,JADWAL,7,FALSE)</f>
        <v>Dr. H. Misbahul Munir, M.M.</v>
      </c>
    </row>
    <row r="202" spans="1:8" ht="24">
      <c r="A202" s="34">
        <v>82</v>
      </c>
      <c r="B202" s="23" t="str">
        <f>VLOOKUP(A202,JADWAL,4,FALSE)</f>
        <v>Studi Produk dan Sertifikasi Halal</v>
      </c>
      <c r="C202" s="23" t="str">
        <f>VLOOKUP(A202,JADWAL,2,FALSE)</f>
        <v>ES-3A</v>
      </c>
      <c r="D202" s="23" t="str">
        <f t="shared" si="156"/>
        <v>Kamis</v>
      </c>
      <c r="E202" s="23" t="str">
        <f t="shared" si="157"/>
        <v>12.45-14.45</v>
      </c>
      <c r="F202" s="24" t="str">
        <f t="shared" si="158"/>
        <v>R12</v>
      </c>
      <c r="G202" s="25" t="str">
        <f>VLOOKUP(A202,JADWAL,6,FALSE)</f>
        <v>Dr. Abdul Wadud Nafis, Lc, M.E.I</v>
      </c>
      <c r="H202" s="26" t="str">
        <f>VLOOKUP(A202,JADWAL,7,FALSE)</f>
        <v>Dr. H. Misbahul Munir, M.M.</v>
      </c>
    </row>
    <row r="203" spans="1:8" ht="24">
      <c r="A203" s="34">
        <v>89</v>
      </c>
      <c r="B203" s="23" t="str">
        <f>VLOOKUP(A203,JADWAL,4,FALSE)</f>
        <v>Ekonomi zakat, Infaq, shodaqah dan wakaf</v>
      </c>
      <c r="C203" s="23" t="str">
        <f>VLOOKUP(A203,JADWAL,2,FALSE)</f>
        <v>ES-3C</v>
      </c>
      <c r="D203" s="23" t="str">
        <f t="shared" si="156"/>
        <v>Jumat</v>
      </c>
      <c r="E203" s="769" t="str">
        <f t="shared" si="157"/>
        <v>15.30-17.30</v>
      </c>
      <c r="F203" s="24" t="str">
        <f t="shared" si="158"/>
        <v>R14</v>
      </c>
      <c r="G203" s="25" t="str">
        <f>VLOOKUP(A203,JADWAL,6,FALSE)</f>
        <v>Dr. Moch. Chotib, S.Ag., M.M.</v>
      </c>
      <c r="H203" s="26" t="str">
        <f>VLOOKUP(A203,JADWAL,7,FALSE)</f>
        <v>Dr. Ishaq, M.Ag.</v>
      </c>
    </row>
    <row r="204" spans="1:8" ht="24">
      <c r="A204" s="34">
        <v>95</v>
      </c>
      <c r="B204" s="28" t="str">
        <f>VLOOKUP(A204,JADWAL,4,FALSE)</f>
        <v>Studi Al Qur’an dan Hadis</v>
      </c>
      <c r="C204" s="28" t="str">
        <f>VLOOKUP(A204,JADWAL,2,FALSE)</f>
        <v>KPI-1</v>
      </c>
      <c r="D204" s="28" t="str">
        <f t="shared" si="156"/>
        <v>Jumat</v>
      </c>
      <c r="E204" s="771" t="str">
        <f t="shared" si="157"/>
        <v>18.00-20.00</v>
      </c>
      <c r="F204" s="29" t="str">
        <f t="shared" si="158"/>
        <v>R11</v>
      </c>
      <c r="G204" s="30" t="str">
        <f>VLOOKUP(A204,JADWAL,6,FALSE)</f>
        <v>Dr. H. Safrudin Edi Wibowo, Lc., M.Ag.</v>
      </c>
      <c r="H204" s="31" t="str">
        <f>VLOOKUP(A204,JADWAL,7,FALSE)</f>
        <v>Dr. H. Kasman, M.Fil.I.</v>
      </c>
    </row>
    <row r="206" spans="1:8">
      <c r="A206" s="8" t="s">
        <v>752</v>
      </c>
      <c r="B206" s="9" t="s">
        <v>168</v>
      </c>
      <c r="F206" s="10"/>
      <c r="G206" s="11"/>
    </row>
    <row r="207" spans="1:8" ht="14.25" customHeight="1">
      <c r="A207" s="12" t="s">
        <v>352</v>
      </c>
      <c r="B207" s="13" t="s">
        <v>324</v>
      </c>
      <c r="C207" s="13" t="s">
        <v>325</v>
      </c>
      <c r="D207" s="13" t="s">
        <v>326</v>
      </c>
      <c r="E207" s="13" t="s">
        <v>327</v>
      </c>
      <c r="F207" s="13" t="s">
        <v>328</v>
      </c>
      <c r="G207" s="864" t="s">
        <v>329</v>
      </c>
      <c r="H207" s="865"/>
    </row>
    <row r="208" spans="1:8" ht="15" customHeight="1">
      <c r="A208" s="34">
        <v>11</v>
      </c>
      <c r="B208" s="18" t="str">
        <f t="shared" ref="B208:B211" si="159">VLOOKUP(A208,JADWAL,4,FALSE)</f>
        <v>MMT Pendidikan</v>
      </c>
      <c r="C208" s="18" t="str">
        <f t="shared" ref="C208:C211" si="160">VLOOKUP(A208,JADWAL,2,FALSE)</f>
        <v>MPI-3A</v>
      </c>
      <c r="D208" s="18" t="str">
        <f t="shared" ref="D208:D211" si="161">VLOOKUP(A208,JADWAL,9,FALSE)</f>
        <v>Selasa</v>
      </c>
      <c r="E208" s="770" t="str">
        <f t="shared" ref="E208:E211" si="162">VLOOKUP(A208,JADWAL,10,FALSE)</f>
        <v>12.45-14.45</v>
      </c>
      <c r="F208" s="19" t="str">
        <f t="shared" ref="F208:F211" si="163">VLOOKUP(A208,JADWAL,11,FALSE)</f>
        <v>R14</v>
      </c>
      <c r="G208" s="20" t="str">
        <f t="shared" ref="G208:G211" si="164">VLOOKUP(A208,JADWAL,6,FALSE)</f>
        <v>Dr. H. Abd. Muis, M.M.</v>
      </c>
      <c r="H208" s="21" t="str">
        <f t="shared" ref="H208:H211" si="165">VLOOKUP(A208,JADWAL,7,FALSE)</f>
        <v>Dr. Khotibul Umam, MA.</v>
      </c>
    </row>
    <row r="209" spans="1:8" ht="24">
      <c r="A209" s="34">
        <v>32</v>
      </c>
      <c r="B209" s="23" t="str">
        <f t="shared" si="159"/>
        <v>Studi Al-Qur’an dan Al Hadits</v>
      </c>
      <c r="C209" s="23" t="str">
        <f t="shared" si="160"/>
        <v>PAI-1A</v>
      </c>
      <c r="D209" s="23" t="str">
        <f t="shared" si="161"/>
        <v>Selasa</v>
      </c>
      <c r="E209" s="769" t="str">
        <f t="shared" si="162"/>
        <v>15.15-17.15</v>
      </c>
      <c r="F209" s="24" t="str">
        <f t="shared" si="163"/>
        <v>R16</v>
      </c>
      <c r="G209" s="25" t="str">
        <f t="shared" si="164"/>
        <v>Prof. Dr. H. Mahjuddin, M.Pd.I</v>
      </c>
      <c r="H209" s="26" t="str">
        <f t="shared" si="165"/>
        <v>Dr. H. Aminullah, M.Ag.</v>
      </c>
    </row>
    <row r="210" spans="1:8">
      <c r="A210" s="34">
        <v>57</v>
      </c>
      <c r="B210" s="23" t="str">
        <f t="shared" si="159"/>
        <v>Keputusan hakim dan fatwa Hukum Keluarga</v>
      </c>
      <c r="C210" s="23" t="str">
        <f t="shared" si="160"/>
        <v>HK-1A</v>
      </c>
      <c r="D210" s="23" t="str">
        <f t="shared" si="161"/>
        <v>Jumat</v>
      </c>
      <c r="E210" s="23" t="str">
        <f t="shared" si="162"/>
        <v>18.00-20.00</v>
      </c>
      <c r="F210" s="24" t="str">
        <f t="shared" si="163"/>
        <v>RU28</v>
      </c>
      <c r="G210" s="25" t="str">
        <f t="shared" si="164"/>
        <v>Dr. H. Sutrisno RS, M.H.I.</v>
      </c>
      <c r="H210" s="26" t="str">
        <f t="shared" si="165"/>
        <v>Dr. H. Hamam, M.Ag.</v>
      </c>
    </row>
    <row r="211" spans="1:8">
      <c r="A211" s="34">
        <v>69</v>
      </c>
      <c r="B211" s="28" t="str">
        <f t="shared" si="159"/>
        <v xml:space="preserve">Filsafat Ilmu </v>
      </c>
      <c r="C211" s="28" t="str">
        <f t="shared" si="160"/>
        <v>ES-1A</v>
      </c>
      <c r="D211" s="28" t="str">
        <f t="shared" si="161"/>
        <v>Selasa</v>
      </c>
      <c r="E211" s="771" t="str">
        <f t="shared" si="162"/>
        <v>15.15-17.15</v>
      </c>
      <c r="F211" s="29" t="str">
        <f t="shared" si="163"/>
        <v>R11</v>
      </c>
      <c r="G211" s="30" t="str">
        <f t="shared" si="164"/>
        <v>Prof. Dr. Ahidul Asror, M.Ag.</v>
      </c>
      <c r="H211" s="31" t="str">
        <f t="shared" si="165"/>
        <v>Dr. H. Ubaidillah, M.Ag.</v>
      </c>
    </row>
    <row r="213" spans="1:8">
      <c r="A213" s="8" t="s">
        <v>752</v>
      </c>
      <c r="B213" s="9" t="s">
        <v>413</v>
      </c>
      <c r="F213" s="10"/>
      <c r="G213" s="11"/>
    </row>
    <row r="214" spans="1:8" ht="14.25" customHeight="1">
      <c r="A214" s="12" t="s">
        <v>352</v>
      </c>
      <c r="B214" s="13" t="s">
        <v>324</v>
      </c>
      <c r="C214" s="13" t="s">
        <v>325</v>
      </c>
      <c r="D214" s="13" t="s">
        <v>326</v>
      </c>
      <c r="E214" s="13" t="s">
        <v>327</v>
      </c>
      <c r="F214" s="13" t="s">
        <v>328</v>
      </c>
      <c r="G214" s="864" t="s">
        <v>329</v>
      </c>
      <c r="H214" s="865"/>
    </row>
    <row r="215" spans="1:8" ht="13.5" customHeight="1">
      <c r="A215" s="34">
        <v>55</v>
      </c>
      <c r="B215" s="18" t="str">
        <f>VLOOKUP(A215,JADWAL,4,FALSE)</f>
        <v xml:space="preserve">filsafat  dan riset Hukum Keluarga </v>
      </c>
      <c r="C215" s="18" t="str">
        <f>VLOOKUP(A215,JADWAL,2,FALSE)</f>
        <v>HK-1A</v>
      </c>
      <c r="D215" s="18" t="str">
        <f t="shared" ref="D215:D218" si="166">VLOOKUP(A215,JADWAL,9,FALSE)</f>
        <v>Jumat</v>
      </c>
      <c r="E215" s="770" t="str">
        <f t="shared" ref="E215:E218" si="167">VLOOKUP(A215,JADWAL,10,FALSE)</f>
        <v>13.15-15.15</v>
      </c>
      <c r="F215" s="19" t="str">
        <f t="shared" ref="F215:F218" si="168">VLOOKUP(A215,JADWAL,11,FALSE)</f>
        <v>RU28</v>
      </c>
      <c r="G215" s="17" t="str">
        <f>VLOOKUP(A215,JADWAL,6,FALSE)</f>
        <v>Dr. H. Pujiono, M.Ag.</v>
      </c>
      <c r="H215" s="35" t="str">
        <f>VLOOKUP(A215,JADWAL,7,FALSE)</f>
        <v>Dr. H. Ahmad Junaidi, S.Pd, M.Ag.</v>
      </c>
    </row>
    <row r="216" spans="1:8">
      <c r="A216" s="34">
        <v>57</v>
      </c>
      <c r="B216" s="23" t="str">
        <f>VLOOKUP(A216,JADWAL,4,FALSE)</f>
        <v>Keputusan hakim dan fatwa Hukum Keluarga</v>
      </c>
      <c r="C216" s="23" t="str">
        <f>VLOOKUP(A216,JADWAL,2,FALSE)</f>
        <v>HK-1A</v>
      </c>
      <c r="D216" s="23" t="str">
        <f t="shared" si="166"/>
        <v>Jumat</v>
      </c>
      <c r="E216" s="23" t="str">
        <f t="shared" si="167"/>
        <v>18.00-20.00</v>
      </c>
      <c r="F216" s="24" t="str">
        <f t="shared" si="168"/>
        <v>RU28</v>
      </c>
      <c r="G216" s="22" t="str">
        <f>VLOOKUP(A216,JADWAL,6,FALSE)</f>
        <v>Dr. H. Sutrisno RS, M.H.I.</v>
      </c>
      <c r="H216" s="32" t="str">
        <f>VLOOKUP(A216,JADWAL,7,FALSE)</f>
        <v>Dr. H. Hamam, M.Ag.</v>
      </c>
    </row>
    <row r="217" spans="1:8" ht="24">
      <c r="A217" s="34">
        <v>61</v>
      </c>
      <c r="B217" s="23" t="str">
        <f>VLOOKUP(A217,JADWAL,4,FALSE)</f>
        <v xml:space="preserve">Sosiologi dan Psikologi Hukum Keluarga </v>
      </c>
      <c r="C217" s="23" t="str">
        <f>VLOOKUP(A217,JADWAL,2,FALSE)</f>
        <v>HK-3A</v>
      </c>
      <c r="D217" s="23" t="str">
        <f t="shared" si="166"/>
        <v>Jumat</v>
      </c>
      <c r="E217" s="769" t="str">
        <f t="shared" si="167"/>
        <v>15.30-17.30</v>
      </c>
      <c r="F217" s="24" t="str">
        <f t="shared" si="168"/>
        <v>R23</v>
      </c>
      <c r="G217" s="22" t="str">
        <f>VLOOKUP(A217,JADWAL,6,FALSE)</f>
        <v>Dr. Ishaq, M.Ag.</v>
      </c>
      <c r="H217" s="32" t="s">
        <v>413</v>
      </c>
    </row>
    <row r="218" spans="1:8" ht="24">
      <c r="A218" s="34">
        <v>64</v>
      </c>
      <c r="B218" s="28" t="str">
        <f>VLOOKUP(A218,JADWAL,4,FALSE)</f>
        <v xml:space="preserve">Sosiologi dan Psikologi Hukum Keluarga </v>
      </c>
      <c r="C218" s="28" t="str">
        <f>VLOOKUP(A218,JADWAL,2,FALSE)</f>
        <v>HK-3B</v>
      </c>
      <c r="D218" s="28" t="str">
        <f t="shared" si="166"/>
        <v>Jumat</v>
      </c>
      <c r="E218" s="771" t="str">
        <f t="shared" si="167"/>
        <v>13.15-15.15</v>
      </c>
      <c r="F218" s="29" t="str">
        <f t="shared" si="168"/>
        <v>R24</v>
      </c>
      <c r="G218" s="27" t="str">
        <f>VLOOKUP(A218,JADWAL,6,FALSE)</f>
        <v>Dr. Muhammad Faisol, M.Ag</v>
      </c>
      <c r="H218" s="33" t="s">
        <v>413</v>
      </c>
    </row>
    <row r="220" spans="1:8">
      <c r="A220" s="8" t="s">
        <v>752</v>
      </c>
      <c r="B220" s="9" t="s">
        <v>405</v>
      </c>
      <c r="F220" s="10"/>
      <c r="G220" s="11"/>
    </row>
    <row r="221" spans="1:8" ht="14.25" customHeight="1">
      <c r="A221" s="12" t="s">
        <v>352</v>
      </c>
      <c r="B221" s="13" t="s">
        <v>324</v>
      </c>
      <c r="C221" s="13" t="s">
        <v>325</v>
      </c>
      <c r="D221" s="13" t="s">
        <v>326</v>
      </c>
      <c r="E221" s="13" t="s">
        <v>327</v>
      </c>
      <c r="F221" s="13" t="s">
        <v>328</v>
      </c>
      <c r="G221" s="864" t="s">
        <v>329</v>
      </c>
      <c r="H221" s="865"/>
    </row>
    <row r="222" spans="1:8" ht="17.25" customHeight="1">
      <c r="A222" s="34">
        <v>73</v>
      </c>
      <c r="B222" s="17" t="str">
        <f t="shared" ref="B222:B224" si="169">VLOOKUP(A222,JADWAL,4,FALSE)</f>
        <v xml:space="preserve">Filsafat Ilmu </v>
      </c>
      <c r="C222" s="18" t="str">
        <f t="shared" ref="C222:C224" si="170">VLOOKUP(A222,JADWAL,2,FALSE)</f>
        <v>ES-1B</v>
      </c>
      <c r="D222" s="18" t="str">
        <f t="shared" ref="D222:D224" si="171">VLOOKUP(A222,JADWAL,9,FALSE)</f>
        <v>Jumat</v>
      </c>
      <c r="E222" s="770" t="str">
        <f t="shared" ref="E222:E224" si="172">VLOOKUP(A222,JADWAL,10,FALSE)</f>
        <v>13.15-15.15</v>
      </c>
      <c r="F222" s="19" t="str">
        <f t="shared" ref="F222:F224" si="173">VLOOKUP(A222,JADWAL,11,FALSE)</f>
        <v>RU13</v>
      </c>
      <c r="G222" s="17" t="str">
        <f t="shared" ref="G222:G224" si="174">VLOOKUP(A222,JADWAL,6,FALSE)</f>
        <v>Dr. H. Ubaidillah, M.Ag.</v>
      </c>
      <c r="H222" s="35" t="str">
        <f t="shared" ref="H222:H224" si="175">VLOOKUP(A222,JADWAL,7,FALSE)</f>
        <v>Dr. Win Usuluddin, M.Hum.</v>
      </c>
    </row>
    <row r="223" spans="1:8" ht="24">
      <c r="A223" s="34">
        <v>79</v>
      </c>
      <c r="B223" s="22" t="str">
        <f t="shared" si="169"/>
        <v>Manajemen Pemasaran Islam</v>
      </c>
      <c r="C223" s="23" t="str">
        <f t="shared" si="170"/>
        <v>ES-3A</v>
      </c>
      <c r="D223" s="23" t="str">
        <f t="shared" si="171"/>
        <v>Selasa</v>
      </c>
      <c r="E223" s="769" t="str">
        <f t="shared" si="172"/>
        <v>15.15-17.15</v>
      </c>
      <c r="F223" s="24" t="str">
        <f t="shared" si="173"/>
        <v>R12</v>
      </c>
      <c r="G223" s="22" t="str">
        <f t="shared" si="174"/>
        <v>Dr. Khairunnisa Musari, S.T.,M.MT.</v>
      </c>
      <c r="H223" s="32" t="str">
        <f t="shared" si="175"/>
        <v>Dr. H. Misbahul Munir, M.M.</v>
      </c>
    </row>
    <row r="224" spans="1:8" ht="24">
      <c r="A224" s="34">
        <v>86</v>
      </c>
      <c r="B224" s="27" t="str">
        <f t="shared" si="169"/>
        <v>Studi Produk dan Sertifikasi Halal</v>
      </c>
      <c r="C224" s="28" t="str">
        <f t="shared" si="170"/>
        <v>ES-3B</v>
      </c>
      <c r="D224" s="28" t="str">
        <f t="shared" si="171"/>
        <v>Sabtu</v>
      </c>
      <c r="E224" s="771" t="str">
        <f t="shared" si="172"/>
        <v>07.30-09.30</v>
      </c>
      <c r="F224" s="29" t="str">
        <f t="shared" si="173"/>
        <v>R13</v>
      </c>
      <c r="G224" s="27" t="str">
        <f t="shared" si="174"/>
        <v>Dr. Abdul Wadud Nafis, Lc, M.E.I</v>
      </c>
      <c r="H224" s="33" t="str">
        <f t="shared" si="175"/>
        <v>Dr. H. Pujiono, M.Ag.</v>
      </c>
    </row>
    <row r="226" spans="1:8">
      <c r="A226" s="8" t="s">
        <v>752</v>
      </c>
      <c r="B226" s="9" t="s">
        <v>283</v>
      </c>
      <c r="F226" s="10"/>
      <c r="G226" s="11"/>
    </row>
    <row r="227" spans="1:8" ht="14.25" customHeight="1">
      <c r="A227" s="12" t="s">
        <v>352</v>
      </c>
      <c r="B227" s="13" t="s">
        <v>324</v>
      </c>
      <c r="C227" s="13" t="s">
        <v>325</v>
      </c>
      <c r="D227" s="13" t="s">
        <v>326</v>
      </c>
      <c r="E227" s="13" t="s">
        <v>327</v>
      </c>
      <c r="F227" s="13" t="s">
        <v>328</v>
      </c>
      <c r="G227" s="864" t="s">
        <v>329</v>
      </c>
      <c r="H227" s="865"/>
    </row>
    <row r="228" spans="1:8">
      <c r="A228" s="34">
        <v>15</v>
      </c>
      <c r="B228" s="17" t="str">
        <f t="shared" ref="B228:B231" si="176">VLOOKUP(A228,JADWAL,4,FALSE)</f>
        <v>Studi Mandiri</v>
      </c>
      <c r="C228" s="18" t="str">
        <f t="shared" ref="C228:C231" si="177">VLOOKUP(A228,JADWAL,2,FALSE)</f>
        <v>MPI-3A</v>
      </c>
      <c r="D228" s="18" t="str">
        <f t="shared" ref="D228:D231" si="178">VLOOKUP(A228,JADWAL,9,FALSE)</f>
        <v>Kamis</v>
      </c>
      <c r="E228" s="770" t="str">
        <f t="shared" ref="E228:E231" si="179">VLOOKUP(A228,JADWAL,10,FALSE)</f>
        <v>12.45-14.45</v>
      </c>
      <c r="F228" s="19" t="str">
        <f t="shared" ref="F228:F231" si="180">VLOOKUP(A228,JADWAL,11,FALSE)</f>
        <v>R14</v>
      </c>
      <c r="G228" s="17" t="str">
        <f t="shared" ref="G228:G231" si="181">VLOOKUP(A228,JADWAL,6,FALSE)</f>
        <v>Dr. H. Sofyan Tsauri, M.M.</v>
      </c>
      <c r="H228" s="35" t="s">
        <v>283</v>
      </c>
    </row>
    <row r="229" spans="1:8" ht="24">
      <c r="A229" s="34">
        <v>77</v>
      </c>
      <c r="B229" s="22" t="str">
        <f t="shared" si="176"/>
        <v>Ekonomi Zakat, Infaq, Shadaqah dan Waqaf</v>
      </c>
      <c r="C229" s="23" t="str">
        <f t="shared" si="177"/>
        <v>ES-1B</v>
      </c>
      <c r="D229" s="23" t="str">
        <f t="shared" si="178"/>
        <v>Sabtu</v>
      </c>
      <c r="E229" s="23" t="str">
        <f t="shared" si="179"/>
        <v>09.30-11.30</v>
      </c>
      <c r="F229" s="24" t="str">
        <f t="shared" si="180"/>
        <v>RU13</v>
      </c>
      <c r="G229" s="25" t="str">
        <f t="shared" si="181"/>
        <v>Dr. H. Pujiono, M.Ag.</v>
      </c>
      <c r="H229" t="s">
        <v>234</v>
      </c>
    </row>
    <row r="230" spans="1:8" ht="24">
      <c r="A230" s="34">
        <v>81</v>
      </c>
      <c r="B230" s="22" t="str">
        <f t="shared" si="176"/>
        <v xml:space="preserve">Manajemen Risiko Keuangan Islam </v>
      </c>
      <c r="C230" s="23" t="str">
        <f t="shared" si="177"/>
        <v>ES-3A</v>
      </c>
      <c r="D230" s="23" t="str">
        <f t="shared" si="178"/>
        <v>Rabu</v>
      </c>
      <c r="E230" s="769" t="str">
        <f t="shared" si="179"/>
        <v>15.15-17.15</v>
      </c>
      <c r="F230" s="24" t="str">
        <f t="shared" si="180"/>
        <v>R12</v>
      </c>
      <c r="G230" s="25" t="str">
        <f t="shared" si="181"/>
        <v>Dr. Muhammad Miqdad, SE.MM. Ak., CA.</v>
      </c>
      <c r="H230" t="s">
        <v>234</v>
      </c>
    </row>
    <row r="231" spans="1:8" ht="24">
      <c r="A231" s="34">
        <v>101</v>
      </c>
      <c r="B231" s="64" t="str">
        <f t="shared" si="176"/>
        <v>Komunikasi Antar Budaya</v>
      </c>
      <c r="C231" s="65" t="str">
        <f t="shared" si="177"/>
        <v>KPI-3</v>
      </c>
      <c r="D231" s="65" t="str">
        <f t="shared" si="178"/>
        <v>Sabtu</v>
      </c>
      <c r="E231" s="778" t="str">
        <f t="shared" si="179"/>
        <v>07.30-09.30</v>
      </c>
      <c r="F231" s="66" t="str">
        <f t="shared" si="180"/>
        <v>R12</v>
      </c>
      <c r="G231" s="67" t="str">
        <f t="shared" si="181"/>
        <v>Dr. H. Sukarno, M.Si.</v>
      </c>
      <c r="H231" t="s">
        <v>231</v>
      </c>
    </row>
    <row r="233" spans="1:8">
      <c r="A233" s="8" t="s">
        <v>752</v>
      </c>
      <c r="B233" s="9" t="s">
        <v>375</v>
      </c>
      <c r="F233" s="10"/>
      <c r="G233" s="11"/>
    </row>
    <row r="234" spans="1:8" ht="14.25" customHeight="1">
      <c r="A234" s="12" t="s">
        <v>352</v>
      </c>
      <c r="B234" s="13" t="s">
        <v>324</v>
      </c>
      <c r="C234" s="13" t="s">
        <v>325</v>
      </c>
      <c r="D234" s="13" t="s">
        <v>326</v>
      </c>
      <c r="E234" s="13" t="s">
        <v>327</v>
      </c>
      <c r="F234" s="13" t="s">
        <v>328</v>
      </c>
      <c r="G234" s="864" t="s">
        <v>329</v>
      </c>
      <c r="H234" s="865"/>
    </row>
    <row r="235" spans="1:8" ht="21.75" customHeight="1">
      <c r="A235" s="34">
        <v>33</v>
      </c>
      <c r="B235" s="50" t="str">
        <f t="shared" ref="B235:B238" si="182">VLOOKUP(A235,JADWAL,4,FALSE)</f>
        <v>Psikologi Pendidikan</v>
      </c>
      <c r="C235" s="51" t="str">
        <f t="shared" ref="C235:C238" si="183">VLOOKUP(A235,JADWAL,2,FALSE)</f>
        <v>PAI-1A</v>
      </c>
      <c r="D235" s="51" t="str">
        <f t="shared" ref="D235:D238" si="184">VLOOKUP(A235,JADWAL,9,FALSE)</f>
        <v>Rabu</v>
      </c>
      <c r="E235" s="775" t="str">
        <f t="shared" ref="E235:E238" si="185">VLOOKUP(A235,JADWAL,10,FALSE)</f>
        <v>12.45-14.45</v>
      </c>
      <c r="F235" s="52" t="str">
        <f t="shared" ref="F235:F238" si="186">VLOOKUP(A235,JADWAL,11,FALSE)</f>
        <v>R16</v>
      </c>
      <c r="G235" s="25" t="str">
        <f t="shared" ref="G235:G238" si="187">VLOOKUP(A235,JADWAL,6,FALSE)</f>
        <v>Dr. H. Saihan, S.Ag., M.Pd.I.</v>
      </c>
      <c r="H235" s="26" t="str">
        <f t="shared" ref="H235:H238" si="188">VLOOKUP(A235,JADWAL,7,FALSE)</f>
        <v>Dr. Mu'alimin, S.Ag.,M.Pd.I.</v>
      </c>
    </row>
    <row r="236" spans="1:8" ht="24">
      <c r="A236" s="34">
        <v>45</v>
      </c>
      <c r="B236" s="22" t="str">
        <f t="shared" si="182"/>
        <v>Filsafat Ilmu</v>
      </c>
      <c r="C236" s="23" t="str">
        <f t="shared" si="183"/>
        <v>PAI-1D</v>
      </c>
      <c r="D236" s="23" t="str">
        <f t="shared" si="184"/>
        <v>Sabtu</v>
      </c>
      <c r="E236" s="769" t="str">
        <f t="shared" si="185"/>
        <v>09.30-11.30</v>
      </c>
      <c r="F236" s="24" t="str">
        <f t="shared" si="186"/>
        <v>RU26</v>
      </c>
      <c r="G236" s="25" t="str">
        <f t="shared" si="187"/>
        <v>Dr. Dyah Nawangsari, M.Ag.</v>
      </c>
      <c r="H236" s="26" t="str">
        <f t="shared" si="188"/>
        <v>Dr. H. Ubaidillah, M.Ag.</v>
      </c>
    </row>
    <row r="237" spans="1:8" ht="24">
      <c r="A237" s="34">
        <v>53</v>
      </c>
      <c r="B237" s="22" t="str">
        <f t="shared" si="182"/>
        <v>Desain dan Analisis pembelajaran  PAI</v>
      </c>
      <c r="C237" s="23" t="str">
        <f t="shared" si="183"/>
        <v>PAI-3C</v>
      </c>
      <c r="D237" s="23" t="str">
        <f t="shared" si="184"/>
        <v>Jumat</v>
      </c>
      <c r="E237" s="769" t="str">
        <f t="shared" si="185"/>
        <v>15.30-17.30</v>
      </c>
      <c r="F237" s="24" t="str">
        <f t="shared" si="186"/>
        <v>R26</v>
      </c>
      <c r="G237" s="25" t="str">
        <f t="shared" si="187"/>
        <v>Dr. H. Mashudi, M.Pd.</v>
      </c>
      <c r="H237" s="26" t="str">
        <f t="shared" si="188"/>
        <v>Dr. H. Hadi Purnomo, M.Pd.</v>
      </c>
    </row>
    <row r="238" spans="1:8" ht="24">
      <c r="A238" s="34">
        <v>111</v>
      </c>
      <c r="B238" s="27" t="str">
        <f t="shared" si="182"/>
        <v>Pengembangan Bahan Ajar IPS MI</v>
      </c>
      <c r="C238" s="28" t="str">
        <f t="shared" si="183"/>
        <v>PGMI-3</v>
      </c>
      <c r="D238" s="28" t="str">
        <f t="shared" si="184"/>
        <v>Sabtu</v>
      </c>
      <c r="E238" s="771" t="str">
        <f t="shared" si="185"/>
        <v>07.30-09.30</v>
      </c>
      <c r="F238" s="29" t="str">
        <f t="shared" si="186"/>
        <v>RU11</v>
      </c>
      <c r="G238" s="30" t="str">
        <f t="shared" si="187"/>
        <v>Dr. Moh. Sutomo, M.Pd.</v>
      </c>
      <c r="H238" s="31" t="str">
        <f t="shared" si="188"/>
        <v>Dr. Moh. Na'im, M.Pd.</v>
      </c>
    </row>
    <row r="240" spans="1:8">
      <c r="A240" s="8" t="s">
        <v>752</v>
      </c>
      <c r="B240" s="9" t="s">
        <v>417</v>
      </c>
      <c r="F240" s="10"/>
      <c r="G240" s="11"/>
    </row>
    <row r="241" spans="1:8" ht="14.25" customHeight="1">
      <c r="A241" s="12" t="s">
        <v>352</v>
      </c>
      <c r="B241" s="13" t="s">
        <v>324</v>
      </c>
      <c r="C241" s="13" t="s">
        <v>325</v>
      </c>
      <c r="D241" s="13" t="s">
        <v>326</v>
      </c>
      <c r="E241" s="13" t="s">
        <v>327</v>
      </c>
      <c r="F241" s="13" t="s">
        <v>328</v>
      </c>
      <c r="G241" s="864" t="s">
        <v>329</v>
      </c>
      <c r="H241" s="865"/>
    </row>
    <row r="242" spans="1:8" ht="19.5" customHeight="1">
      <c r="A242" s="34">
        <v>13</v>
      </c>
      <c r="B242" s="17" t="str">
        <f t="shared" ref="B242:B246" si="189">VLOOKUP(A242,JADWAL,4,FALSE)</f>
        <v>Manajemen Pemasaran Lembaga Pendidikan</v>
      </c>
      <c r="C242" s="18" t="str">
        <f t="shared" ref="C242:C246" si="190">VLOOKUP(A242,JADWAL,2,FALSE)</f>
        <v>MPI-3A</v>
      </c>
      <c r="D242" s="18" t="str">
        <f t="shared" ref="D242:D246" si="191">VLOOKUP(A242,JADWAL,9,FALSE)</f>
        <v>Rabu</v>
      </c>
      <c r="E242" s="770" t="str">
        <f t="shared" ref="E242:E246" si="192">VLOOKUP(A242,JADWAL,10,FALSE)</f>
        <v>12.45-14.45</v>
      </c>
      <c r="F242" s="19" t="str">
        <f t="shared" ref="F242:F246" si="193">VLOOKUP(A242,JADWAL,11,FALSE)</f>
        <v>R14</v>
      </c>
      <c r="G242" s="20" t="str">
        <f t="shared" ref="G242:G246" si="194">VLOOKUP(A242,JADWAL,6,FALSE)</f>
        <v>Dr. H. Suhadi Winoto, M.Pd.</v>
      </c>
      <c r="H242" s="21" t="str">
        <f t="shared" ref="H242:H243" si="195">VLOOKUP(A242,JADWAL,7,FALSE)</f>
        <v>Dr. Zainal Abidin, S.Pd.I, M.S.I.</v>
      </c>
    </row>
    <row r="243" spans="1:8" ht="36">
      <c r="A243" s="34">
        <v>34</v>
      </c>
      <c r="B243" s="22" t="str">
        <f t="shared" si="189"/>
        <v>Pengembangan Media Pembelajaran Berbasis IT</v>
      </c>
      <c r="C243" s="23" t="str">
        <f t="shared" si="190"/>
        <v>PAI-1A</v>
      </c>
      <c r="D243" s="23" t="str">
        <f t="shared" si="191"/>
        <v>Rabu</v>
      </c>
      <c r="E243" s="769" t="str">
        <f t="shared" si="192"/>
        <v>15.15-17.15</v>
      </c>
      <c r="F243" s="24" t="str">
        <f t="shared" si="193"/>
        <v>R16</v>
      </c>
      <c r="G243" s="22" t="str">
        <f t="shared" si="194"/>
        <v>Dr. H. Mundir, M.Pd.</v>
      </c>
      <c r="H243" s="32" t="str">
        <f t="shared" si="195"/>
        <v>Dr. Andi Suhardi, M.Pd.</v>
      </c>
    </row>
    <row r="244" spans="1:8" ht="24">
      <c r="A244" s="34">
        <v>103</v>
      </c>
      <c r="B244" s="22" t="str">
        <f t="shared" si="189"/>
        <v>Pengembangan Kurikulum MI</v>
      </c>
      <c r="C244" s="23" t="str">
        <f t="shared" si="190"/>
        <v>PGMI-1</v>
      </c>
      <c r="D244" s="23" t="str">
        <f t="shared" si="191"/>
        <v>Jumat</v>
      </c>
      <c r="E244" s="769" t="str">
        <f t="shared" si="192"/>
        <v>13.15-15.15</v>
      </c>
      <c r="F244" s="24" t="str">
        <f t="shared" si="193"/>
        <v>RU12</v>
      </c>
      <c r="G244" s="22" t="str">
        <f t="shared" si="194"/>
        <v>Dr. Hj. Mukni'ah, M.Pd.I.</v>
      </c>
      <c r="H244" s="32" t="str">
        <f>VLOOKUP(A244,JADWAL,7,FALSE)</f>
        <v>Dr. Hj. Erma Fatmawati, M.Pd.I</v>
      </c>
    </row>
    <row r="245" spans="1:8" ht="36">
      <c r="A245" s="34">
        <v>112</v>
      </c>
      <c r="B245" s="22" t="str">
        <f t="shared" si="189"/>
        <v>Analisis Perkembangan Psikologi Anak</v>
      </c>
      <c r="C245" s="23" t="str">
        <f t="shared" si="190"/>
        <v>PGMI-3</v>
      </c>
      <c r="D245" s="23" t="str">
        <f t="shared" si="191"/>
        <v>Sabtu</v>
      </c>
      <c r="E245" s="769" t="str">
        <f t="shared" si="192"/>
        <v>09.30-11.30</v>
      </c>
      <c r="F245" s="52" t="str">
        <f t="shared" si="193"/>
        <v>RU11</v>
      </c>
      <c r="G245" s="25" t="str">
        <f t="shared" si="194"/>
        <v>Dr. Mu'alimin, S.Ag.,M.Pd.I.</v>
      </c>
      <c r="H245" s="26" t="str">
        <f>VLOOKUP(A245,JADWAL,7,FALSE)</f>
        <v>Dr. Esa Nurwahyuni, M.Pd.</v>
      </c>
    </row>
    <row r="246" spans="1:8" ht="36">
      <c r="A246" s="34">
        <v>132</v>
      </c>
      <c r="B246" s="27" t="str">
        <f t="shared" si="189"/>
        <v>Pendididikan Agama dalam perpekstif Al Quran dan Hadits</v>
      </c>
      <c r="C246" s="28" t="str">
        <f t="shared" si="190"/>
        <v>PAI3-1</v>
      </c>
      <c r="D246" s="28" t="str">
        <f t="shared" si="191"/>
        <v>Jumat</v>
      </c>
      <c r="E246" s="771" t="str">
        <f t="shared" si="192"/>
        <v>13.15-15.15</v>
      </c>
      <c r="F246" s="29" t="str">
        <f t="shared" si="193"/>
        <v>RU22</v>
      </c>
      <c r="G246" s="27" t="str">
        <f t="shared" si="194"/>
        <v>Prof. Dr. H. Ishom Yusqi, M.Ag.</v>
      </c>
      <c r="H246" s="33" t="str">
        <f>VLOOKUP(A246,JADWAL,8,FALSE)</f>
        <v>Dr. Hj. Mukni'ah, M.Pd.I.</v>
      </c>
    </row>
    <row r="248" spans="1:8">
      <c r="A248" s="8" t="s">
        <v>752</v>
      </c>
      <c r="B248" s="9" t="s">
        <v>391</v>
      </c>
      <c r="F248" s="10"/>
      <c r="G248" s="11"/>
    </row>
    <row r="249" spans="1:8" ht="14.25" customHeight="1">
      <c r="A249" s="12" t="s">
        <v>352</v>
      </c>
      <c r="B249" s="13" t="s">
        <v>324</v>
      </c>
      <c r="C249" s="13" t="s">
        <v>325</v>
      </c>
      <c r="D249" s="13" t="s">
        <v>326</v>
      </c>
      <c r="E249" s="13" t="s">
        <v>327</v>
      </c>
      <c r="F249" s="13" t="s">
        <v>328</v>
      </c>
      <c r="G249" s="864" t="s">
        <v>329</v>
      </c>
      <c r="H249" s="865"/>
    </row>
    <row r="250" spans="1:8" ht="15" customHeight="1">
      <c r="A250" s="34">
        <v>35</v>
      </c>
      <c r="B250" s="17" t="str">
        <f t="shared" ref="B250:B253" si="196">VLOOKUP(A250,JADWAL,4,FALSE)</f>
        <v>PAI Kontemporer</v>
      </c>
      <c r="C250" s="18" t="str">
        <f t="shared" ref="C250:C253" si="197">VLOOKUP(A250,JADWAL,2,FALSE)</f>
        <v>PAI-1A</v>
      </c>
      <c r="D250" s="18" t="str">
        <f t="shared" ref="D250:D253" si="198">VLOOKUP(A250,JADWAL,9,FALSE)</f>
        <v>Kamis</v>
      </c>
      <c r="E250" s="770" t="str">
        <f t="shared" ref="E250:E253" si="199">VLOOKUP(A250,JADWAL,10,FALSE)</f>
        <v>12.45-14.45</v>
      </c>
      <c r="F250" s="19" t="str">
        <f t="shared" ref="F250:F253" si="200">VLOOKUP(A250,JADWAL,11,FALSE)</f>
        <v>R16</v>
      </c>
      <c r="G250" s="17" t="str">
        <f t="shared" ref="G250:G253" si="201">VLOOKUP(A250,JADWAL,6,FALSE)</f>
        <v>Prof. Dr. H Abd. Halim Soebahar, MA.</v>
      </c>
      <c r="H250" s="35" t="str">
        <f t="shared" ref="H250:H253" si="202">VLOOKUP(A250,JADWAL,7,FALSE)</f>
        <v>Dr. H. Mustajab, S.Ag, M.Pd.I.</v>
      </c>
    </row>
    <row r="251" spans="1:8" ht="24">
      <c r="A251" s="34">
        <v>40</v>
      </c>
      <c r="B251" s="22" t="str">
        <f t="shared" si="196"/>
        <v>Studi Al-Qur’an dan Al Hadits</v>
      </c>
      <c r="C251" s="23" t="str">
        <f t="shared" si="197"/>
        <v>PAI-1C</v>
      </c>
      <c r="D251" s="23" t="str">
        <f t="shared" si="198"/>
        <v>Sabtu</v>
      </c>
      <c r="E251" s="769" t="str">
        <f t="shared" si="199"/>
        <v>09.30-11.30</v>
      </c>
      <c r="F251" s="24" t="str">
        <f t="shared" si="200"/>
        <v>RU25</v>
      </c>
      <c r="G251" s="25" t="str">
        <f t="shared" si="201"/>
        <v>Prof. Dr. M. Noor Harisuddin, M.Fil.I.</v>
      </c>
      <c r="H251" s="26" t="str">
        <f t="shared" si="202"/>
        <v>Dr. H. Sutrisno RS, M.H.I.</v>
      </c>
    </row>
    <row r="252" spans="1:8" ht="24">
      <c r="A252" s="34">
        <v>46</v>
      </c>
      <c r="B252" s="22" t="str">
        <f t="shared" si="196"/>
        <v>Desain dan Analisis pembelajaran  PAI</v>
      </c>
      <c r="C252" s="23" t="str">
        <f t="shared" si="197"/>
        <v>PAI-3A</v>
      </c>
      <c r="D252" s="23" t="str">
        <f t="shared" si="198"/>
        <v>Selasa</v>
      </c>
      <c r="E252" s="769" t="str">
        <f t="shared" si="199"/>
        <v>12.45-14.45</v>
      </c>
      <c r="F252" s="24" t="str">
        <f t="shared" si="200"/>
        <v>R13</v>
      </c>
      <c r="G252" s="25" t="str">
        <f t="shared" si="201"/>
        <v>Dr. H. Moh. Sahlan, M.Ag.</v>
      </c>
      <c r="H252" s="26" t="str">
        <f t="shared" si="202"/>
        <v>Dr. H. Mashudi, M.Pd.</v>
      </c>
    </row>
    <row r="253" spans="1:8" ht="24">
      <c r="A253" s="34">
        <v>51</v>
      </c>
      <c r="B253" s="27" t="str">
        <f t="shared" si="196"/>
        <v>Desain dan Analisis pembelajaran  PAI</v>
      </c>
      <c r="C253" s="28" t="str">
        <f t="shared" si="197"/>
        <v>PAI-3B</v>
      </c>
      <c r="D253" s="28" t="str">
        <f t="shared" si="198"/>
        <v>Sabtu</v>
      </c>
      <c r="E253" s="771" t="str">
        <f t="shared" si="199"/>
        <v>07.30-09.30</v>
      </c>
      <c r="F253" s="29" t="str">
        <f t="shared" si="200"/>
        <v>R25</v>
      </c>
      <c r="G253" s="30" t="str">
        <f t="shared" si="201"/>
        <v>Dr. H. Mashudi, M.Pd.</v>
      </c>
      <c r="H253" s="31" t="str">
        <f t="shared" si="202"/>
        <v>Dr. H. Hadi Purnomo, M.Pd.</v>
      </c>
    </row>
    <row r="255" spans="1:8">
      <c r="A255" s="8" t="s">
        <v>752</v>
      </c>
      <c r="B255" s="9" t="s">
        <v>380</v>
      </c>
      <c r="F255" s="10"/>
      <c r="G255" s="11"/>
    </row>
    <row r="256" spans="1:8" ht="14.25" customHeight="1">
      <c r="A256" s="12" t="s">
        <v>352</v>
      </c>
      <c r="B256" s="13" t="s">
        <v>324</v>
      </c>
      <c r="C256" s="13" t="s">
        <v>325</v>
      </c>
      <c r="D256" s="13" t="s">
        <v>326</v>
      </c>
      <c r="E256" s="13" t="s">
        <v>327</v>
      </c>
      <c r="F256" s="13" t="s">
        <v>328</v>
      </c>
      <c r="G256" s="864" t="s">
        <v>329</v>
      </c>
      <c r="H256" s="865"/>
    </row>
    <row r="257" spans="1:8">
      <c r="A257" s="34">
        <v>3</v>
      </c>
      <c r="B257" s="37" t="str">
        <f t="shared" ref="B257:B260" si="203">VLOOKUP(A257,JADWAL,4,FALSE)</f>
        <v>Studi Al Qur'an dan Hadist</v>
      </c>
      <c r="C257" s="37" t="str">
        <f t="shared" ref="C257:C260" si="204">VLOOKUP(A257,JADWAL,2,FALSE)</f>
        <v>MPI-1A</v>
      </c>
      <c r="D257" s="37" t="str">
        <f t="shared" ref="D257:D260" si="205">VLOOKUP(A257,JADWAL,9,FALSE)</f>
        <v>Rabu</v>
      </c>
      <c r="E257" s="772" t="str">
        <f t="shared" ref="E257:E260" si="206">VLOOKUP(A257,JADWAL,10,FALSE)</f>
        <v>12.45-14.45</v>
      </c>
      <c r="F257" s="38" t="str">
        <f t="shared" ref="F257:F260" si="207">VLOOKUP(A257,JADWAL,11,FALSE)</f>
        <v>RU11</v>
      </c>
      <c r="G257" s="39" t="str">
        <f t="shared" ref="G257:G260" si="208">VLOOKUP(A257,JADWAL,6,FALSE)</f>
        <v>Dr. H. Sutrisno RS., M.H.I.</v>
      </c>
      <c r="H257" s="40" t="str">
        <f t="shared" ref="H257:H260" si="209">VLOOKUP(A257,JADWAL,7,FALSE)</f>
        <v>Dr. H. Rafid Abbas, MA.</v>
      </c>
    </row>
    <row r="258" spans="1:8" ht="24">
      <c r="A258" s="34">
        <v>55</v>
      </c>
      <c r="B258" s="42" t="str">
        <f t="shared" si="203"/>
        <v xml:space="preserve">filsafat  dan riset Hukum Keluarga </v>
      </c>
      <c r="C258" s="42" t="str">
        <f t="shared" si="204"/>
        <v>HK-1A</v>
      </c>
      <c r="D258" s="42" t="str">
        <f t="shared" si="205"/>
        <v>Jumat</v>
      </c>
      <c r="E258" s="773" t="str">
        <f t="shared" si="206"/>
        <v>13.15-15.15</v>
      </c>
      <c r="F258" s="43" t="str">
        <f t="shared" si="207"/>
        <v>RU28</v>
      </c>
      <c r="G258" s="44" t="str">
        <f t="shared" si="208"/>
        <v>Dr. H. Pujiono, M.Ag.</v>
      </c>
      <c r="H258" s="45" t="str">
        <f t="shared" si="209"/>
        <v>Dr. H. Ahmad Junaidi, S.Pd, M.Ag.</v>
      </c>
    </row>
    <row r="259" spans="1:8" ht="24">
      <c r="A259" s="34">
        <v>64</v>
      </c>
      <c r="B259" s="42" t="str">
        <f t="shared" si="203"/>
        <v xml:space="preserve">Sosiologi dan Psikologi Hukum Keluarga </v>
      </c>
      <c r="C259" s="42" t="str">
        <f t="shared" si="204"/>
        <v>HK-3B</v>
      </c>
      <c r="D259" s="42" t="str">
        <f t="shared" si="205"/>
        <v>Jumat</v>
      </c>
      <c r="E259" s="773" t="str">
        <f t="shared" si="206"/>
        <v>13.15-15.15</v>
      </c>
      <c r="F259" s="68" t="str">
        <f t="shared" si="207"/>
        <v>R24</v>
      </c>
      <c r="G259" s="44" t="str">
        <f t="shared" si="208"/>
        <v>Dr. Muhammad Faisol, M.Ag</v>
      </c>
      <c r="H259" s="45" t="str">
        <f t="shared" si="209"/>
        <v>Dr. Esa Nurwahyuni, M.Pd.</v>
      </c>
    </row>
    <row r="260" spans="1:8" ht="24">
      <c r="A260" s="34">
        <v>78</v>
      </c>
      <c r="B260" s="47" t="str">
        <f t="shared" si="203"/>
        <v>Manajemen Strategi Bisnis Syari’ah</v>
      </c>
      <c r="C260" s="47" t="str">
        <f t="shared" si="204"/>
        <v>ES-3A</v>
      </c>
      <c r="D260" s="47" t="str">
        <f t="shared" si="205"/>
        <v>Selasa</v>
      </c>
      <c r="E260" s="774" t="str">
        <f t="shared" si="206"/>
        <v>12.45-14.45</v>
      </c>
      <c r="F260" s="48" t="str">
        <f t="shared" si="207"/>
        <v>R12</v>
      </c>
      <c r="G260" s="46" t="str">
        <f t="shared" si="208"/>
        <v>Dr. Khairunnisa Musari, S.T.,M.MT.</v>
      </c>
      <c r="H260" s="49" t="str">
        <f t="shared" si="209"/>
        <v>Dr. H. Misbahul Munir, M.M.</v>
      </c>
    </row>
    <row r="262" spans="1:8">
      <c r="A262" s="8" t="s">
        <v>752</v>
      </c>
      <c r="B262" s="9" t="s">
        <v>423</v>
      </c>
      <c r="F262" s="10"/>
      <c r="G262" s="11"/>
    </row>
    <row r="263" spans="1:8" ht="14.25" customHeight="1">
      <c r="A263" s="12" t="s">
        <v>352</v>
      </c>
      <c r="B263" s="13" t="s">
        <v>324</v>
      </c>
      <c r="C263" s="13" t="s">
        <v>325</v>
      </c>
      <c r="D263" s="13" t="s">
        <v>326</v>
      </c>
      <c r="E263" s="13" t="s">
        <v>327</v>
      </c>
      <c r="F263" s="13" t="s">
        <v>328</v>
      </c>
      <c r="G263" s="864" t="s">
        <v>329</v>
      </c>
      <c r="H263" s="865"/>
    </row>
    <row r="264" spans="1:8" ht="15.75" customHeight="1">
      <c r="A264" s="34">
        <v>58</v>
      </c>
      <c r="B264" s="36" t="str">
        <f t="shared" ref="B264:B267" si="210">VLOOKUP(A264,JADWAL,4,FALSE)</f>
        <v>Studi Al Quran dan Al Hadis</v>
      </c>
      <c r="C264" s="37" t="str">
        <f t="shared" ref="C264:C267" si="211">VLOOKUP(A264,JADWAL,2,FALSE)</f>
        <v>HK-1A</v>
      </c>
      <c r="D264" s="37" t="str">
        <f t="shared" ref="D264:D267" si="212">VLOOKUP(A264,JADWAL,9,FALSE)</f>
        <v>Sabtu</v>
      </c>
      <c r="E264" s="772" t="str">
        <f t="shared" ref="E264:E267" si="213">VLOOKUP(A264,JADWAL,10,FALSE)</f>
        <v>07.30-09.30</v>
      </c>
      <c r="F264" s="38" t="str">
        <f t="shared" ref="F264:F267" si="214">VLOOKUP(A264,JADWAL,11,FALSE)</f>
        <v>RU28</v>
      </c>
      <c r="G264" s="39" t="str">
        <f t="shared" ref="G264:G267" si="215">VLOOKUP(A264,JADWAL,6,FALSE)</f>
        <v>Dr. H. Abdullah, S.Ag, M.HI</v>
      </c>
      <c r="H264" s="40" t="str">
        <f t="shared" ref="H264:H267" si="216">VLOOKUP(A264,JADWAL,7,FALSE)</f>
        <v>Dr. H. Rafid Abbas, MA.</v>
      </c>
    </row>
    <row r="265" spans="1:8" ht="24">
      <c r="A265" s="34">
        <v>63</v>
      </c>
      <c r="B265" s="41" t="str">
        <f t="shared" si="210"/>
        <v xml:space="preserve">Hukum Acara Peradilan Agama </v>
      </c>
      <c r="C265" s="42" t="str">
        <f t="shared" si="211"/>
        <v>HK-3A</v>
      </c>
      <c r="D265" s="42" t="str">
        <f t="shared" si="212"/>
        <v>Sabtu</v>
      </c>
      <c r="E265" s="773" t="str">
        <f t="shared" si="213"/>
        <v>07.30-09.30</v>
      </c>
      <c r="F265" s="43" t="str">
        <f t="shared" si="214"/>
        <v>R23</v>
      </c>
      <c r="G265" s="44" t="str">
        <f t="shared" si="215"/>
        <v>Prof. Dr. M. Noor Harisuddin, M.Fil.I.</v>
      </c>
      <c r="H265" s="45" t="str">
        <f t="shared" si="216"/>
        <v>Dr. Sri Lumatus Sa'adah, S.Ag., M.H.I.</v>
      </c>
    </row>
    <row r="266" spans="1:8" ht="24">
      <c r="A266" s="34">
        <v>70</v>
      </c>
      <c r="B266" s="41" t="str">
        <f t="shared" si="210"/>
        <v>Ekonomi Zakat, Infaq, Shadaqah dan Waqaf</v>
      </c>
      <c r="C266" s="42" t="str">
        <f t="shared" si="211"/>
        <v>ES-1A</v>
      </c>
      <c r="D266" s="42" t="str">
        <f t="shared" si="212"/>
        <v>Rabu</v>
      </c>
      <c r="E266" s="773" t="str">
        <f t="shared" si="213"/>
        <v>12.45-14.45</v>
      </c>
      <c r="F266" s="43" t="str">
        <f t="shared" si="214"/>
        <v>R11</v>
      </c>
      <c r="G266" s="44" t="str">
        <f t="shared" si="215"/>
        <v>Dr. H. Pujiono, M.Ag.</v>
      </c>
      <c r="H266" s="45" t="str">
        <f t="shared" si="216"/>
        <v>Dr. Khamdan Rifa'i, S.E., M.Si.</v>
      </c>
    </row>
    <row r="267" spans="1:8" ht="24">
      <c r="A267" s="34">
        <v>72</v>
      </c>
      <c r="B267" s="46" t="str">
        <f t="shared" si="210"/>
        <v>Mikro dan Makro Ekonomi islam</v>
      </c>
      <c r="C267" s="47" t="str">
        <f t="shared" si="211"/>
        <v>ES-1A</v>
      </c>
      <c r="D267" s="47" t="str">
        <f t="shared" si="212"/>
        <v>Kamis</v>
      </c>
      <c r="E267" s="47" t="str">
        <f t="shared" si="213"/>
        <v>12.45-14.45</v>
      </c>
      <c r="F267" s="48" t="str">
        <f t="shared" si="214"/>
        <v>R11</v>
      </c>
      <c r="G267" s="46" t="str">
        <f t="shared" si="215"/>
        <v>Dr. Khairunnisa Musari, S.T.,M.MT.</v>
      </c>
      <c r="H267" s="49" t="str">
        <f t="shared" si="216"/>
        <v>Dr. Imam Suroso, SE, MM.</v>
      </c>
    </row>
    <row r="269" spans="1:8">
      <c r="A269" s="8" t="s">
        <v>752</v>
      </c>
      <c r="B269" s="9" t="s">
        <v>66</v>
      </c>
      <c r="F269" s="10"/>
      <c r="G269" s="11"/>
    </row>
    <row r="270" spans="1:8" ht="14.25" customHeight="1">
      <c r="A270" s="12" t="s">
        <v>352</v>
      </c>
      <c r="B270" s="13" t="s">
        <v>324</v>
      </c>
      <c r="C270" s="13" t="s">
        <v>325</v>
      </c>
      <c r="D270" s="13" t="s">
        <v>326</v>
      </c>
      <c r="E270" s="13" t="s">
        <v>327</v>
      </c>
      <c r="F270" s="13" t="s">
        <v>328</v>
      </c>
      <c r="G270" s="864" t="s">
        <v>329</v>
      </c>
      <c r="H270" s="865"/>
    </row>
    <row r="271" spans="1:8" ht="12.75" customHeight="1">
      <c r="A271" s="34">
        <v>48</v>
      </c>
      <c r="B271" s="17" t="str">
        <f>VLOOKUP(A271,JADWAL,4,FALSE)</f>
        <v>Evaluasi Pembelajaran PAI</v>
      </c>
      <c r="C271" s="18" t="str">
        <f>VLOOKUP(A271,JADWAL,2,FALSE)</f>
        <v>PAI-3A</v>
      </c>
      <c r="D271" s="18" t="str">
        <f t="shared" ref="D271:D273" si="217">VLOOKUP(A271,JADWAL,9,FALSE)</f>
        <v>Rabu</v>
      </c>
      <c r="E271" s="770" t="str">
        <f t="shared" ref="E271:E273" si="218">VLOOKUP(A271,JADWAL,10,FALSE)</f>
        <v>12.45-14.45</v>
      </c>
      <c r="F271" s="19" t="str">
        <f t="shared" ref="F271:F273" si="219">VLOOKUP(A271,JADWAL,11,FALSE)</f>
        <v>R13</v>
      </c>
      <c r="G271" s="17" t="str">
        <f>VLOOKUP(A271,JADWAL,6,FALSE)</f>
        <v>Dr. Sofyan Hadi, M.Pd.</v>
      </c>
      <c r="H271" s="35" t="str">
        <f>VLOOKUP(A271,JADWAL,7,FALSE)</f>
        <v>Dr. Hj. St. Mislikhah, M.Ag.</v>
      </c>
    </row>
    <row r="272" spans="1:8" ht="24">
      <c r="A272" s="34">
        <v>52</v>
      </c>
      <c r="B272" s="22" t="str">
        <f t="shared" ref="B272" si="220">VLOOKUP(A272,JADWAL,4,FALSE)</f>
        <v>Evaluasi Pembelajaran PAI</v>
      </c>
      <c r="C272" s="23" t="str">
        <f t="shared" ref="C272" si="221">VLOOKUP(A272,JADWAL,2,FALSE)</f>
        <v>PAI-3C</v>
      </c>
      <c r="D272" s="23" t="str">
        <f t="shared" si="217"/>
        <v>Jumat</v>
      </c>
      <c r="E272" s="769" t="str">
        <f t="shared" si="218"/>
        <v>13.15-15.15</v>
      </c>
      <c r="F272" s="24" t="str">
        <f t="shared" si="219"/>
        <v>R26</v>
      </c>
      <c r="G272" s="22" t="str">
        <f>VLOOKUP(A272,JADWAL,6,FALSE)</f>
        <v>Dr. H. Moh. Sahlan, M.Ag.</v>
      </c>
      <c r="H272" s="32" t="str">
        <f>VLOOKUP(A272,JADWAL,7,FALSE)</f>
        <v>Dr. Hj. St. Mislikhah, M.Ag.</v>
      </c>
    </row>
    <row r="273" spans="1:8" ht="36">
      <c r="A273" s="34">
        <v>102</v>
      </c>
      <c r="B273" s="27" t="str">
        <f>VLOOKUP(A273,JADWAL,4,FALSE)</f>
        <v>Manajemen Penyiaran Radio dan Televisi Dakwah</v>
      </c>
      <c r="C273" s="28" t="str">
        <f>VLOOKUP(A273,JADWAL,2,FALSE)</f>
        <v>KPI-3</v>
      </c>
      <c r="D273" s="28" t="str">
        <f t="shared" si="217"/>
        <v>Sabtu</v>
      </c>
      <c r="E273" s="771" t="str">
        <f t="shared" si="218"/>
        <v>09.45-11.45</v>
      </c>
      <c r="F273" s="29" t="str">
        <f t="shared" si="219"/>
        <v>R12</v>
      </c>
      <c r="G273" s="27" t="str">
        <f>VLOOKUP(A273,JADWAL,6,FALSE)</f>
        <v>Dr. Hepni, S.Ag., M.M.</v>
      </c>
      <c r="H273" s="33" t="str">
        <f>VLOOKUP(A273,JADWAL,7,FALSE)</f>
        <v>Dr. Nurul Widyawati IR, S,Sos, M.Si</v>
      </c>
    </row>
    <row r="275" spans="1:8">
      <c r="A275" s="8" t="s">
        <v>752</v>
      </c>
      <c r="B275" s="9" t="s">
        <v>389</v>
      </c>
      <c r="F275" s="10"/>
      <c r="G275" s="11"/>
    </row>
    <row r="276" spans="1:8" ht="14.25" customHeight="1">
      <c r="A276" s="12" t="s">
        <v>352</v>
      </c>
      <c r="B276" s="13" t="s">
        <v>324</v>
      </c>
      <c r="C276" s="13" t="s">
        <v>325</v>
      </c>
      <c r="D276" s="13" t="s">
        <v>326</v>
      </c>
      <c r="E276" s="13" t="s">
        <v>327</v>
      </c>
      <c r="F276" s="13" t="s">
        <v>328</v>
      </c>
      <c r="G276" s="864" t="s">
        <v>329</v>
      </c>
      <c r="H276" s="865"/>
    </row>
    <row r="277" spans="1:8" ht="10.5" customHeight="1">
      <c r="A277" s="34">
        <v>11</v>
      </c>
      <c r="B277" s="59" t="str">
        <f t="shared" ref="B277:B280" si="222">VLOOKUP(A277,JADWAL,4,FALSE)</f>
        <v>MMT Pendidikan</v>
      </c>
      <c r="C277" s="59" t="str">
        <f t="shared" ref="C277:C280" si="223">VLOOKUP(A277,JADWAL,2,FALSE)</f>
        <v>MPI-3A</v>
      </c>
      <c r="D277" s="59" t="str">
        <f t="shared" ref="D277:D280" si="224">VLOOKUP(A277,JADWAL,9,FALSE)</f>
        <v>Selasa</v>
      </c>
      <c r="E277" s="777" t="str">
        <f t="shared" ref="E277:E280" si="225">VLOOKUP(A277,JADWAL,10,FALSE)</f>
        <v>12.45-14.45</v>
      </c>
      <c r="F277" s="60" t="str">
        <f t="shared" ref="F277:F280" si="226">VLOOKUP(A277,JADWAL,11,FALSE)</f>
        <v>R14</v>
      </c>
      <c r="G277" s="58" t="str">
        <f t="shared" ref="G277:G280" si="227">VLOOKUP(A277,JADWAL,6,FALSE)</f>
        <v>Dr. H. Abd. Muis, M.M.</v>
      </c>
      <c r="H277" s="69" t="str">
        <f t="shared" ref="H277:H280" si="228">VLOOKUP(A277,JADWAL,7,FALSE)</f>
        <v>Dr. Khotibul Umam, MA.</v>
      </c>
    </row>
    <row r="278" spans="1:8" ht="24">
      <c r="A278" s="34">
        <v>36</v>
      </c>
      <c r="B278" s="23" t="str">
        <f t="shared" si="222"/>
        <v>PAI Kontemporer</v>
      </c>
      <c r="C278" s="23" t="str">
        <f t="shared" si="223"/>
        <v>PAI-1C</v>
      </c>
      <c r="D278" s="23" t="str">
        <f t="shared" si="224"/>
        <v>Jumat</v>
      </c>
      <c r="E278" s="769" t="str">
        <f t="shared" si="225"/>
        <v>13.15-15.15</v>
      </c>
      <c r="F278" s="24" t="str">
        <f t="shared" si="226"/>
        <v>RU25</v>
      </c>
      <c r="G278" s="25" t="str">
        <f t="shared" si="227"/>
        <v>Dr. Hj. Hamdanah, M.Hum.</v>
      </c>
      <c r="H278" s="26" t="str">
        <f t="shared" si="228"/>
        <v>Dr. H. Mustajab, S.Ag, M.Pd.I.</v>
      </c>
    </row>
    <row r="279" spans="1:8">
      <c r="A279" s="34">
        <v>43</v>
      </c>
      <c r="B279" s="23" t="str">
        <f t="shared" si="222"/>
        <v xml:space="preserve">Psikologi Pendidikan </v>
      </c>
      <c r="C279" s="23" t="str">
        <f t="shared" si="223"/>
        <v>PAI-1D</v>
      </c>
      <c r="D279" s="23" t="str">
        <f t="shared" si="224"/>
        <v>Jumat</v>
      </c>
      <c r="E279" s="769" t="str">
        <f t="shared" si="225"/>
        <v>18.00-20.00</v>
      </c>
      <c r="F279" s="24" t="str">
        <f t="shared" si="226"/>
        <v>RU26</v>
      </c>
      <c r="G279" s="25" t="str">
        <f t="shared" si="227"/>
        <v>Dr. H. Sukarno, M.Si.</v>
      </c>
      <c r="H279" s="26" t="str">
        <f t="shared" si="228"/>
        <v>Dr. H. Saihan, S.Ag., M.Pd.I.</v>
      </c>
    </row>
    <row r="280" spans="1:8">
      <c r="A280" s="34">
        <v>110</v>
      </c>
      <c r="B280" s="28" t="str">
        <f t="shared" si="222"/>
        <v>Studi Mandiri</v>
      </c>
      <c r="C280" s="28" t="str">
        <f t="shared" si="223"/>
        <v>PGMI-3</v>
      </c>
      <c r="D280" s="28" t="str">
        <f t="shared" si="224"/>
        <v>Jumat</v>
      </c>
      <c r="E280" s="771" t="str">
        <f t="shared" si="225"/>
        <v>18.00-20.00</v>
      </c>
      <c r="F280" s="29" t="str">
        <f t="shared" si="226"/>
        <v>RU11</v>
      </c>
      <c r="G280" s="27" t="str">
        <f t="shared" si="227"/>
        <v>Dr. Hj. St. Mislikhah, M.Ag.</v>
      </c>
      <c r="H280" s="33" t="str">
        <f t="shared" si="228"/>
        <v>Dr. Hj. Mukni'ah, M.Pd.I.</v>
      </c>
    </row>
    <row r="282" spans="1:8">
      <c r="A282" s="8" t="s">
        <v>752</v>
      </c>
      <c r="B282" s="9" t="s">
        <v>50</v>
      </c>
      <c r="F282" s="10"/>
      <c r="G282" s="11"/>
    </row>
    <row r="283" spans="1:8" ht="14.25" customHeight="1">
      <c r="A283" s="12" t="s">
        <v>352</v>
      </c>
      <c r="B283" s="13" t="s">
        <v>324</v>
      </c>
      <c r="C283" s="13" t="s">
        <v>325</v>
      </c>
      <c r="D283" s="13" t="s">
        <v>326</v>
      </c>
      <c r="E283" s="13" t="s">
        <v>327</v>
      </c>
      <c r="F283" s="13" t="s">
        <v>328</v>
      </c>
      <c r="G283" s="864" t="s">
        <v>329</v>
      </c>
      <c r="H283" s="865"/>
    </row>
    <row r="284" spans="1:8" ht="24">
      <c r="A284" s="34">
        <v>1</v>
      </c>
      <c r="B284" s="36" t="str">
        <f t="shared" ref="B284:B286" si="229">VLOOKUP(A284,JADWAL,4,FALSE)</f>
        <v>Supervisi Pendidikan</v>
      </c>
      <c r="C284" s="37" t="str">
        <f t="shared" ref="C284:C286" si="230">VLOOKUP(A284,JADWAL,2,FALSE)</f>
        <v>MPI-1A</v>
      </c>
      <c r="D284" s="37" t="str">
        <f t="shared" ref="D284:D286" si="231">VLOOKUP(A284,JADWAL,9,FALSE)</f>
        <v>Selasa</v>
      </c>
      <c r="E284" s="772" t="str">
        <f t="shared" ref="E284:E286" si="232">VLOOKUP(A284,JADWAL,10,FALSE)</f>
        <v>12.45-14.45</v>
      </c>
      <c r="F284" s="38" t="str">
        <f t="shared" ref="F284:F286" si="233">VLOOKUP(A284,JADWAL,11,FALSE)</f>
        <v>RU11</v>
      </c>
      <c r="G284" s="39" t="str">
        <f t="shared" ref="G284:G286" si="234">VLOOKUP(A284,JADWAL,6,FALSE)</f>
        <v>Prof. Dr. H. Moh. Khusnuridlo, M.Pd.</v>
      </c>
      <c r="H284" s="40" t="str">
        <f t="shared" ref="H284:H286" si="235">VLOOKUP(A284,JADWAL,7,FALSE)</f>
        <v>Dr. Hj. St. Rodliyah, M.Pd.</v>
      </c>
    </row>
    <row r="285" spans="1:8" ht="24">
      <c r="A285" s="34">
        <v>10</v>
      </c>
      <c r="B285" s="41" t="str">
        <f t="shared" si="229"/>
        <v>Sisten Informasi Pendidikan Islam</v>
      </c>
      <c r="C285" s="42" t="str">
        <f t="shared" si="230"/>
        <v>MPI-1B</v>
      </c>
      <c r="D285" s="42" t="str">
        <f t="shared" si="231"/>
        <v>Sabtu</v>
      </c>
      <c r="E285" s="42" t="str">
        <f t="shared" si="232"/>
        <v>09.30-11.30</v>
      </c>
      <c r="F285" s="43" t="str">
        <f t="shared" si="233"/>
        <v>RU24</v>
      </c>
      <c r="G285" s="44" t="str">
        <f t="shared" si="234"/>
        <v>Dr. Khotibul Umam, MA.</v>
      </c>
      <c r="H285" s="45" t="str">
        <f t="shared" si="235"/>
        <v>Dr. Zainal Abidin, S.Pd.I, M.S.I.</v>
      </c>
    </row>
    <row r="286" spans="1:8" ht="48">
      <c r="A286" s="34">
        <v>12</v>
      </c>
      <c r="B286" s="46" t="str">
        <f t="shared" si="229"/>
        <v>Manajemen Penyelenggaraan Pendidikan dan Pelatihan</v>
      </c>
      <c r="C286" s="47" t="str">
        <f t="shared" si="230"/>
        <v>MPI-3A</v>
      </c>
      <c r="D286" s="47" t="str">
        <f t="shared" si="231"/>
        <v>Selasa</v>
      </c>
      <c r="E286" s="774" t="str">
        <f t="shared" si="232"/>
        <v>15.15-17.15</v>
      </c>
      <c r="F286" s="48" t="str">
        <f t="shared" si="233"/>
        <v>R14</v>
      </c>
      <c r="G286" s="70" t="str">
        <f t="shared" si="234"/>
        <v>Prof. Dr. H. Miftah Arifin, M.Ag.</v>
      </c>
      <c r="H286" s="71" t="str">
        <f t="shared" si="235"/>
        <v>Dr. Hj. St. Rodliyah, M.Pd.</v>
      </c>
    </row>
    <row r="288" spans="1:8">
      <c r="A288" s="8" t="s">
        <v>752</v>
      </c>
      <c r="B288" s="9" t="s">
        <v>505</v>
      </c>
      <c r="F288" s="10"/>
      <c r="G288" s="11"/>
    </row>
    <row r="289" spans="1:8" ht="14.25" customHeight="1">
      <c r="A289" s="12" t="s">
        <v>352</v>
      </c>
      <c r="B289" s="13" t="s">
        <v>324</v>
      </c>
      <c r="C289" s="13" t="s">
        <v>325</v>
      </c>
      <c r="D289" s="13" t="s">
        <v>326</v>
      </c>
      <c r="E289" s="13" t="s">
        <v>327</v>
      </c>
      <c r="F289" s="13" t="s">
        <v>328</v>
      </c>
      <c r="G289" s="864" t="s">
        <v>329</v>
      </c>
      <c r="H289" s="865"/>
    </row>
    <row r="290" spans="1:8" ht="15" customHeight="1">
      <c r="A290" s="34">
        <v>41</v>
      </c>
      <c r="B290" s="37" t="str">
        <f>VLOOKUP(A290,JADWAL,4,FALSE)</f>
        <v>Studi Al-Qur’an dan Al Hadits</v>
      </c>
      <c r="C290" s="37" t="str">
        <f>VLOOKUP(A290,JADWAL,2,FALSE)</f>
        <v>PAI-1D</v>
      </c>
      <c r="D290" s="37" t="str">
        <f t="shared" ref="D290:D292" si="236">VLOOKUP(A290,JADWAL,9,FALSE)</f>
        <v>Jumat</v>
      </c>
      <c r="E290" s="772" t="str">
        <f t="shared" ref="E290:E292" si="237">VLOOKUP(A290,JADWAL,10,FALSE)</f>
        <v>13.15-15.15</v>
      </c>
      <c r="F290" s="38" t="str">
        <f t="shared" ref="F290:F292" si="238">VLOOKUP(A290,JADWAL,11,FALSE)</f>
        <v>RU26</v>
      </c>
      <c r="G290" s="36" t="str">
        <f>VLOOKUP(A290,JADWAL,6,FALSE)</f>
        <v>Prof. Dr. M. Noor Harisuddin, M.Fil.I.</v>
      </c>
      <c r="H290" s="72" t="str">
        <f>VLOOKUP(A290,JADWAL,7,FALSE)</f>
        <v>Prof. Dr. H. Mahjuddin, M.Pd.I</v>
      </c>
    </row>
    <row r="291" spans="1:8" ht="24">
      <c r="A291" s="34">
        <v>56</v>
      </c>
      <c r="B291" s="41" t="str">
        <f>VLOOKUP(A291,JADWAL,4,FALSE)</f>
        <v>Metodologi Penelitian Hukum Keluarga</v>
      </c>
      <c r="C291" s="42" t="str">
        <f>VLOOKUP(A291,JADWAL,2,FALSE)</f>
        <v>HK-1A</v>
      </c>
      <c r="D291" s="42" t="str">
        <f t="shared" si="236"/>
        <v>Jumat</v>
      </c>
      <c r="E291" s="773" t="str">
        <f t="shared" si="237"/>
        <v>15.30-17.30</v>
      </c>
      <c r="F291" s="43" t="str">
        <f t="shared" si="238"/>
        <v>RU28</v>
      </c>
      <c r="G291" s="41" t="str">
        <f>VLOOKUP(A291,JADWAL,6,FALSE)</f>
        <v>Dr. H. Nur Solikin, S.Ag, M.H.</v>
      </c>
      <c r="H291" s="73" t="str">
        <f>VLOOKUP(A291,JADWAL,7,FALSE)</f>
        <v>Dr. Ishaq, M.Ag.</v>
      </c>
    </row>
    <row r="292" spans="1:8" ht="24">
      <c r="A292" s="34">
        <v>62</v>
      </c>
      <c r="B292" s="46" t="str">
        <f>VLOOKUP(A292,JADWAL,4,FALSE)</f>
        <v xml:space="preserve">Fiqih Kontemporer dalam Hukum Keluarga </v>
      </c>
      <c r="C292" s="47" t="str">
        <f>VLOOKUP(A292,JADWAL,2,FALSE)</f>
        <v>HK-3A</v>
      </c>
      <c r="D292" s="47" t="str">
        <f t="shared" si="236"/>
        <v>Jumat</v>
      </c>
      <c r="E292" s="47" t="str">
        <f t="shared" si="237"/>
        <v>18.00-20.00</v>
      </c>
      <c r="F292" s="48" t="str">
        <f t="shared" si="238"/>
        <v>R23</v>
      </c>
      <c r="G292" s="46" t="str">
        <f>VLOOKUP(A292,JADWAL,6,FALSE)</f>
        <v>Dr. H. Abdullah, S.Ag, M.HI</v>
      </c>
      <c r="H292" s="49" t="str">
        <f>VLOOKUP(A292,JADWAL,7,FALSE)</f>
        <v>Dr. H. Pujiono, M.Ag.</v>
      </c>
    </row>
    <row r="294" spans="1:8">
      <c r="A294" s="8" t="s">
        <v>752</v>
      </c>
      <c r="B294" s="9" t="s">
        <v>371</v>
      </c>
      <c r="F294" s="10"/>
      <c r="G294" s="11"/>
    </row>
    <row r="295" spans="1:8" ht="14.25" customHeight="1">
      <c r="A295" s="12" t="s">
        <v>352</v>
      </c>
      <c r="B295" s="13" t="s">
        <v>324</v>
      </c>
      <c r="C295" s="13" t="s">
        <v>325</v>
      </c>
      <c r="D295" s="13" t="s">
        <v>326</v>
      </c>
      <c r="E295" s="13" t="s">
        <v>327</v>
      </c>
      <c r="F295" s="13" t="s">
        <v>328</v>
      </c>
      <c r="G295" s="864" t="s">
        <v>329</v>
      </c>
      <c r="H295" s="865"/>
    </row>
    <row r="296" spans="1:8" ht="27.75" customHeight="1">
      <c r="A296" s="34">
        <v>5</v>
      </c>
      <c r="B296" s="36" t="str">
        <f t="shared" ref="B296:B299" si="239">VLOOKUP(A296,JADWAL,4,FALSE)</f>
        <v>Sistem Informasi Manajemen Pendidikan</v>
      </c>
      <c r="C296" s="37" t="str">
        <f t="shared" ref="C296:C299" si="240">VLOOKUP(A296,JADWAL,2,FALSE)</f>
        <v>MPI-1A</v>
      </c>
      <c r="D296" s="37" t="str">
        <f t="shared" ref="D296:D299" si="241">VLOOKUP(A296,JADWAL,9,FALSE)</f>
        <v>Kamis</v>
      </c>
      <c r="E296" s="772" t="str">
        <f t="shared" ref="E296:E299" si="242">VLOOKUP(A296,JADWAL,10,FALSE)</f>
        <v>12.45-14.45</v>
      </c>
      <c r="F296" s="38" t="str">
        <f t="shared" ref="F296:F299" si="243">VLOOKUP(A296,JADWAL,11,FALSE)</f>
        <v>RU11</v>
      </c>
      <c r="G296" s="39" t="str">
        <f t="shared" ref="G296:G299" si="244">VLOOKUP(A296,JADWAL,6,FALSE)</f>
        <v>Dr. Khotibul Umam, MA.</v>
      </c>
      <c r="H296" s="40" t="str">
        <f t="shared" ref="H296:H298" si="245">VLOOKUP(A296,JADWAL,7,FALSE)</f>
        <v>Dr. Zainal Abidin, S.Pd.I, M.S.I.</v>
      </c>
    </row>
    <row r="297" spans="1:8" ht="36">
      <c r="A297" s="34">
        <v>14</v>
      </c>
      <c r="B297" s="74" t="str">
        <f t="shared" si="239"/>
        <v>Manajemen Pembiayaan Lembaga Pendidikan</v>
      </c>
      <c r="C297" s="75" t="str">
        <f t="shared" si="240"/>
        <v>MPI-3A</v>
      </c>
      <c r="D297" s="75" t="str">
        <f t="shared" si="241"/>
        <v>Rabu</v>
      </c>
      <c r="E297" s="779" t="str">
        <f t="shared" si="242"/>
        <v>15.15-17.15</v>
      </c>
      <c r="F297" s="68" t="str">
        <f t="shared" si="243"/>
        <v>R14</v>
      </c>
      <c r="G297" s="76" t="str">
        <f t="shared" si="244"/>
        <v>Prof. Dr. H. Moh. Khusnuridlo, M.Pd.</v>
      </c>
      <c r="H297" s="77" t="str">
        <f t="shared" si="245"/>
        <v>Dr. H. Zainuddin Al Haj, Lc, M.Pd.I.</v>
      </c>
    </row>
    <row r="298" spans="1:8" ht="36">
      <c r="A298" s="34">
        <v>30</v>
      </c>
      <c r="B298" s="78" t="str">
        <f t="shared" si="239"/>
        <v>Pengembangan Media Pembelajaran Berbasis IT</v>
      </c>
      <c r="C298" s="79" t="str">
        <f t="shared" si="240"/>
        <v>PAI-1BM</v>
      </c>
      <c r="D298" s="79" t="str">
        <f t="shared" si="241"/>
        <v>Kamis</v>
      </c>
      <c r="E298" s="780" t="str">
        <f t="shared" si="242"/>
        <v>12.45-14.45</v>
      </c>
      <c r="F298" s="80" t="e">
        <f t="shared" si="243"/>
        <v>#REF!</v>
      </c>
      <c r="G298" s="78" t="str">
        <f t="shared" si="244"/>
        <v>Dr. H. Mundir, M.Pd.</v>
      </c>
      <c r="H298" s="81" t="str">
        <f t="shared" si="245"/>
        <v>Dr. Andi Suhardi, M.Pd.</v>
      </c>
    </row>
    <row r="299" spans="1:8">
      <c r="A299" s="34">
        <v>131</v>
      </c>
      <c r="B299" s="82">
        <f t="shared" si="239"/>
        <v>0</v>
      </c>
      <c r="C299" s="83">
        <f t="shared" si="240"/>
        <v>0</v>
      </c>
      <c r="D299" s="83">
        <f t="shared" si="241"/>
        <v>0</v>
      </c>
      <c r="E299" s="83">
        <f t="shared" si="242"/>
        <v>0</v>
      </c>
      <c r="F299" s="84">
        <f t="shared" si="243"/>
        <v>0</v>
      </c>
      <c r="G299" s="82">
        <f t="shared" si="244"/>
        <v>0</v>
      </c>
      <c r="H299" s="85">
        <f>VLOOKUP(A299,JADWAL,8,FALSE)</f>
        <v>0</v>
      </c>
    </row>
    <row r="301" spans="1:8">
      <c r="A301" s="8" t="s">
        <v>752</v>
      </c>
      <c r="B301" s="9" t="s">
        <v>123</v>
      </c>
      <c r="F301" s="10"/>
      <c r="G301" s="11"/>
    </row>
    <row r="302" spans="1:8" ht="14.25" customHeight="1">
      <c r="A302" s="12" t="s">
        <v>352</v>
      </c>
      <c r="B302" s="13" t="s">
        <v>324</v>
      </c>
      <c r="C302" s="13" t="s">
        <v>325</v>
      </c>
      <c r="D302" s="13" t="s">
        <v>326</v>
      </c>
      <c r="E302" s="13" t="s">
        <v>327</v>
      </c>
      <c r="F302" s="13" t="s">
        <v>328</v>
      </c>
      <c r="G302" s="864" t="s">
        <v>329</v>
      </c>
      <c r="H302" s="865"/>
    </row>
    <row r="303" spans="1:8" ht="19.5" customHeight="1">
      <c r="A303" s="34">
        <v>23</v>
      </c>
      <c r="B303" s="17" t="str">
        <f t="shared" ref="B303:B304" si="246">VLOOKUP(A303,JADWAL,4,FALSE)</f>
        <v>Studi Mandiri</v>
      </c>
      <c r="C303" s="18" t="str">
        <f t="shared" ref="C303:C304" si="247">VLOOKUP(A303,JADWAL,2,FALSE)</f>
        <v>MPI-3C</v>
      </c>
      <c r="D303" s="18" t="str">
        <f t="shared" ref="D303:D306" si="248">VLOOKUP(A303,JADWAL,9,FALSE)</f>
        <v>Jumat</v>
      </c>
      <c r="E303" s="770" t="str">
        <f t="shared" ref="E303:E306" si="249">VLOOKUP(A303,JADWAL,10,FALSE)</f>
        <v>18.00-20.00</v>
      </c>
      <c r="F303" s="19" t="str">
        <f t="shared" ref="F303:F306" si="250">VLOOKUP(A303,JADWAL,11,FALSE)</f>
        <v>R16</v>
      </c>
      <c r="G303" s="20" t="str">
        <f t="shared" ref="G303:G304" si="251">VLOOKUP(A303,JADWAL,6,FALSE)</f>
        <v>Prof. Dr. H. Babun Suharto, S.E., M.M.</v>
      </c>
      <c r="H303" s="21" t="str">
        <f t="shared" ref="H303:H304" si="252">VLOOKUP(A303,JADWAL,7,FALSE)</f>
        <v>Dr. H. Zainuddin Al Haj, Lc, M.Pd.I.</v>
      </c>
    </row>
    <row r="304" spans="1:8" ht="48">
      <c r="A304" s="34">
        <v>24</v>
      </c>
      <c r="B304" s="22" t="str">
        <f t="shared" si="246"/>
        <v>Manajemen Penyelenggaraan Pendidikan dan Pelatihan</v>
      </c>
      <c r="C304" s="23" t="str">
        <f t="shared" si="247"/>
        <v>MPI-3C</v>
      </c>
      <c r="D304" s="23" t="str">
        <f t="shared" si="248"/>
        <v>Sabtu</v>
      </c>
      <c r="E304" s="769" t="str">
        <f t="shared" si="249"/>
        <v>07.30-09.30</v>
      </c>
      <c r="F304" s="24" t="str">
        <f t="shared" si="250"/>
        <v>R16</v>
      </c>
      <c r="G304" s="25" t="str">
        <f t="shared" si="251"/>
        <v>Prof. Dr. H. Miftah Arifin, M.Ag.</v>
      </c>
      <c r="H304" s="26" t="str">
        <f t="shared" si="252"/>
        <v>Dr. H. Sofyan Tsauri, M.M.</v>
      </c>
    </row>
    <row r="305" spans="1:8" ht="24">
      <c r="A305" s="34">
        <v>27</v>
      </c>
      <c r="B305" s="22" t="str">
        <f>VLOOKUP(A305,JADWAL,4,FALSE)</f>
        <v>Studi Al-Qur’an dan Al Hadits</v>
      </c>
      <c r="C305" s="23" t="str">
        <f>VLOOKUP(A305,JADWAL,2,FALSE)</f>
        <v>PAI-1BM</v>
      </c>
      <c r="D305" s="23" t="str">
        <f t="shared" si="248"/>
        <v>Selasa</v>
      </c>
      <c r="E305" s="769" t="str">
        <f t="shared" si="249"/>
        <v>15.15-17.15</v>
      </c>
      <c r="F305" s="24" t="e">
        <f t="shared" si="250"/>
        <v>#REF!</v>
      </c>
      <c r="G305" s="25" t="str">
        <f>VLOOKUP(A305,JADWAL,6,FALSE)</f>
        <v>Dr. H. Abdul Haris, M.Ag.</v>
      </c>
      <c r="H305" s="26" t="str">
        <f>VLOOKUP(A305,JADWAL,7,FALSE)</f>
        <v>Dr. H. Kasman, M.Fil.I.</v>
      </c>
    </row>
    <row r="306" spans="1:8">
      <c r="A306" s="34">
        <v>141</v>
      </c>
      <c r="B306" s="27" t="e">
        <f>VLOOKUP(A306,JADWAL,4,FALSE)</f>
        <v>#N/A</v>
      </c>
      <c r="C306" s="28" t="e">
        <f>VLOOKUP(A306,JADWAL,2,FALSE)</f>
        <v>#N/A</v>
      </c>
      <c r="D306" s="28" t="e">
        <f t="shared" si="248"/>
        <v>#N/A</v>
      </c>
      <c r="E306" s="28" t="e">
        <f t="shared" si="249"/>
        <v>#N/A</v>
      </c>
      <c r="F306" s="29" t="e">
        <f t="shared" si="250"/>
        <v>#N/A</v>
      </c>
      <c r="G306" s="27" t="e">
        <f>VLOOKUP(A306,JADWAL,6,FALSE)</f>
        <v>#N/A</v>
      </c>
      <c r="H306" s="33" t="e">
        <f>VLOOKUP(A306,JADWAL,7,FALSE)</f>
        <v>#N/A</v>
      </c>
    </row>
    <row r="308" spans="1:8">
      <c r="A308" s="8" t="s">
        <v>752</v>
      </c>
      <c r="B308" s="9" t="s">
        <v>397</v>
      </c>
      <c r="F308" s="10"/>
      <c r="G308" s="11"/>
    </row>
    <row r="309" spans="1:8" ht="14.25" customHeight="1">
      <c r="A309" s="12" t="s">
        <v>352</v>
      </c>
      <c r="B309" s="13" t="s">
        <v>324</v>
      </c>
      <c r="C309" s="13" t="s">
        <v>325</v>
      </c>
      <c r="D309" s="13" t="s">
        <v>326</v>
      </c>
      <c r="E309" s="13" t="s">
        <v>327</v>
      </c>
      <c r="F309" s="13" t="s">
        <v>328</v>
      </c>
      <c r="G309" s="864" t="s">
        <v>329</v>
      </c>
      <c r="H309" s="865"/>
    </row>
    <row r="310" spans="1:8" ht="36">
      <c r="A310" s="34">
        <v>16</v>
      </c>
      <c r="B310" s="58" t="str">
        <f t="shared" ref="B310:B312" si="253">VLOOKUP(A310,JADWAL,4,FALSE)</f>
        <v>Manajemen Pemasaran Lembaga Pendidikan</v>
      </c>
      <c r="C310" s="59" t="str">
        <f t="shared" ref="C310:C312" si="254">VLOOKUP(A310,JADWAL,2,FALSE)</f>
        <v>MPI-3B</v>
      </c>
      <c r="D310" s="59" t="str">
        <f t="shared" ref="D310:D312" si="255">VLOOKUP(A310,JADWAL,9,FALSE)</f>
        <v>Jumat</v>
      </c>
      <c r="E310" s="777" t="str">
        <f t="shared" ref="E310:E312" si="256">VLOOKUP(A310,JADWAL,10,FALSE)</f>
        <v>13.15-15.15</v>
      </c>
      <c r="F310" s="60" t="str">
        <f t="shared" ref="F310:F312" si="257">VLOOKUP(A310,JADWAL,11,FALSE)</f>
        <v>R15</v>
      </c>
      <c r="G310" s="58" t="str">
        <f t="shared" ref="G310:G312" si="258">VLOOKUP(A310,JADWAL,6,FALSE)</f>
        <v>Dr. H. Suhadi Winoto, M.Pd.</v>
      </c>
      <c r="H310" s="69" t="str">
        <f t="shared" ref="H310:H312" si="259">VLOOKUP(A310,JADWAL,7,FALSE)</f>
        <v>Dr. Zainal Abidin, S.Pd.I, M.S.I.</v>
      </c>
    </row>
    <row r="311" spans="1:8">
      <c r="A311" s="34">
        <v>33</v>
      </c>
      <c r="B311" s="22" t="str">
        <f t="shared" si="253"/>
        <v>Psikologi Pendidikan</v>
      </c>
      <c r="C311" s="23" t="str">
        <f t="shared" si="254"/>
        <v>PAI-1A</v>
      </c>
      <c r="D311" s="23" t="str">
        <f t="shared" si="255"/>
        <v>Rabu</v>
      </c>
      <c r="E311" s="769" t="str">
        <f t="shared" si="256"/>
        <v>12.45-14.45</v>
      </c>
      <c r="F311" s="24" t="str">
        <f t="shared" si="257"/>
        <v>R16</v>
      </c>
      <c r="G311" s="22" t="str">
        <f t="shared" si="258"/>
        <v>Dr. H. Saihan, S.Ag., M.Pd.I.</v>
      </c>
      <c r="H311" s="32" t="str">
        <f t="shared" si="259"/>
        <v>Dr. Mu'alimin, S.Ag.,M.Pd.I.</v>
      </c>
    </row>
    <row r="312" spans="1:8" ht="36">
      <c r="A312" s="34">
        <v>38</v>
      </c>
      <c r="B312" s="27" t="str">
        <f t="shared" si="253"/>
        <v>Pengembangan Media Pembelajaran Berbasis IT</v>
      </c>
      <c r="C312" s="28" t="str">
        <f t="shared" si="254"/>
        <v>PAI-1C</v>
      </c>
      <c r="D312" s="28" t="str">
        <f t="shared" si="255"/>
        <v>Jumat</v>
      </c>
      <c r="E312" s="771" t="str">
        <f t="shared" si="256"/>
        <v>18.00-20.00</v>
      </c>
      <c r="F312" s="29" t="str">
        <f t="shared" si="257"/>
        <v>RU25</v>
      </c>
      <c r="G312" s="27" t="str">
        <f t="shared" si="258"/>
        <v>Dr. H. Mundir, M.Pd.</v>
      </c>
      <c r="H312" s="33" t="str">
        <f t="shared" si="259"/>
        <v>Dr. Moh. Sutomo, M.Pd.</v>
      </c>
    </row>
    <row r="314" spans="1:8">
      <c r="A314" s="8" t="s">
        <v>752</v>
      </c>
      <c r="B314" s="9" t="s">
        <v>370</v>
      </c>
      <c r="F314" s="10"/>
      <c r="G314" s="11"/>
    </row>
    <row r="315" spans="1:8" ht="14.25" customHeight="1">
      <c r="A315" s="12" t="s">
        <v>352</v>
      </c>
      <c r="B315" s="13" t="s">
        <v>324</v>
      </c>
      <c r="C315" s="13" t="s">
        <v>325</v>
      </c>
      <c r="D315" s="13" t="s">
        <v>326</v>
      </c>
      <c r="E315" s="13" t="s">
        <v>327</v>
      </c>
      <c r="F315" s="13" t="s">
        <v>328</v>
      </c>
      <c r="G315" s="864" t="s">
        <v>329</v>
      </c>
      <c r="H315" s="865"/>
    </row>
    <row r="316" spans="1:8" ht="24">
      <c r="A316" s="34">
        <v>16</v>
      </c>
      <c r="B316" s="37" t="str">
        <f t="shared" ref="B316:B317" si="260">VLOOKUP(A316,JADWAL,4,FALSE)</f>
        <v>Manajemen Pemasaran Lembaga Pendidikan</v>
      </c>
      <c r="C316" s="37" t="str">
        <f t="shared" ref="C316:C317" si="261">VLOOKUP(A316,JADWAL,2,FALSE)</f>
        <v>MPI-3B</v>
      </c>
      <c r="D316" s="37" t="str">
        <f t="shared" ref="D316:D317" si="262">VLOOKUP(A316,JADWAL,9,FALSE)</f>
        <v>Jumat</v>
      </c>
      <c r="E316" s="772" t="str">
        <f t="shared" ref="E316:E317" si="263">VLOOKUP(A316,JADWAL,10,FALSE)</f>
        <v>13.15-15.15</v>
      </c>
      <c r="F316" s="38" t="str">
        <f t="shared" ref="F316:F317" si="264">VLOOKUP(A316,JADWAL,11,FALSE)</f>
        <v>R15</v>
      </c>
      <c r="G316" s="39" t="str">
        <f t="shared" ref="G316:G317" si="265">VLOOKUP(A316,JADWAL,6,FALSE)</f>
        <v>Dr. H. Suhadi Winoto, M.Pd.</v>
      </c>
      <c r="H316" s="40" t="str">
        <f t="shared" ref="H316:H317" si="266">VLOOKUP(A316,JADWAL,7,FALSE)</f>
        <v>Dr. Zainal Abidin, S.Pd.I, M.S.I.</v>
      </c>
    </row>
    <row r="317" spans="1:8">
      <c r="A317" s="34">
        <v>115</v>
      </c>
      <c r="B317" s="47" t="str">
        <f t="shared" si="260"/>
        <v>علم اللغة النفسي الإجتماعي</v>
      </c>
      <c r="C317" s="47" t="str">
        <f t="shared" si="261"/>
        <v>PBAI-1</v>
      </c>
      <c r="D317" s="47" t="str">
        <f t="shared" si="262"/>
        <v>Jumat</v>
      </c>
      <c r="E317" s="774" t="str">
        <f t="shared" si="263"/>
        <v>15.30-17.30</v>
      </c>
      <c r="F317" s="48" t="str">
        <f t="shared" si="264"/>
        <v>R21</v>
      </c>
      <c r="G317" s="70" t="str">
        <f t="shared" si="265"/>
        <v>Dr. Maskud, S.Ag., M.Si.</v>
      </c>
      <c r="H317" s="71" t="str">
        <f t="shared" si="266"/>
        <v>Dr. Nur Hasan, M.A.</v>
      </c>
    </row>
    <row r="318" spans="1:8" ht="9" customHeight="1"/>
    <row r="319" spans="1:8">
      <c r="A319" s="8" t="s">
        <v>752</v>
      </c>
      <c r="B319" s="9" t="s">
        <v>419</v>
      </c>
      <c r="F319" s="10"/>
      <c r="G319" s="11"/>
    </row>
    <row r="320" spans="1:8" ht="14.25" customHeight="1">
      <c r="A320" s="12" t="s">
        <v>352</v>
      </c>
      <c r="B320" s="13" t="s">
        <v>324</v>
      </c>
      <c r="C320" s="13" t="s">
        <v>325</v>
      </c>
      <c r="D320" s="13" t="s">
        <v>326</v>
      </c>
      <c r="E320" s="13" t="s">
        <v>327</v>
      </c>
      <c r="F320" s="13" t="s">
        <v>328</v>
      </c>
      <c r="G320" s="864" t="s">
        <v>329</v>
      </c>
      <c r="H320" s="865"/>
    </row>
    <row r="321" spans="1:8" ht="20.25" customHeight="1">
      <c r="A321" s="34">
        <v>92</v>
      </c>
      <c r="B321" s="17" t="str">
        <f t="shared" ref="B321:B324" si="267">VLOOKUP(A321,JADWAL,4,FALSE)</f>
        <v>Studi Produk dan Sertifikasi Halal</v>
      </c>
      <c r="C321" s="18" t="str">
        <f t="shared" ref="C321:C324" si="268">VLOOKUP(A321,JADWAL,2,FALSE)</f>
        <v>ES-3C</v>
      </c>
      <c r="D321" s="18" t="str">
        <f t="shared" ref="D321:D324" si="269">VLOOKUP(A321,JADWAL,9,FALSE)</f>
        <v>Sabtu</v>
      </c>
      <c r="E321" s="18" t="str">
        <f t="shared" ref="E321:E324" si="270">VLOOKUP(A321,JADWAL,10,FALSE)</f>
        <v>09.30-11.30</v>
      </c>
      <c r="F321" s="19" t="str">
        <f t="shared" ref="F321:F324" si="271">VLOOKUP(A321,JADWAL,11,FALSE)</f>
        <v>R14</v>
      </c>
      <c r="G321" s="17" t="str">
        <f t="shared" ref="G321:G324" si="272">VLOOKUP(A321,JADWAL,6,FALSE)</f>
        <v>Dr. Abdul Wadud Nafis, Lc, M.E.I</v>
      </c>
      <c r="H321" s="35" t="str">
        <f t="shared" ref="H321:H324" si="273">VLOOKUP(A321,JADWAL,7,FALSE)</f>
        <v>Dr. H. Abdul Haris, M.Ag.</v>
      </c>
    </row>
    <row r="322" spans="1:8" ht="24">
      <c r="A322" s="34">
        <v>96</v>
      </c>
      <c r="B322" s="22" t="str">
        <f t="shared" si="267"/>
        <v>Pengembangan Teori Dakwah</v>
      </c>
      <c r="C322" s="23" t="str">
        <f t="shared" si="268"/>
        <v>KPI-1</v>
      </c>
      <c r="D322" s="23" t="str">
        <f t="shared" si="269"/>
        <v>Sabtu</v>
      </c>
      <c r="E322" s="769" t="str">
        <f t="shared" si="270"/>
        <v>07.30-09.30</v>
      </c>
      <c r="F322" s="24" t="str">
        <f t="shared" si="271"/>
        <v>R11</v>
      </c>
      <c r="G322" s="22" t="str">
        <f t="shared" si="272"/>
        <v>Prof. Dr. Ahidul Asror, M.Ag.</v>
      </c>
      <c r="H322" s="32" t="str">
        <f t="shared" si="273"/>
        <v>Dr. Sofyan Hadi, M.Pd.</v>
      </c>
    </row>
    <row r="323" spans="1:8" ht="24">
      <c r="A323" s="34">
        <v>106</v>
      </c>
      <c r="B323" s="22" t="str">
        <f t="shared" si="267"/>
        <v>Sejarah Sosial Pendidikan Islam</v>
      </c>
      <c r="C323" s="23" t="str">
        <f t="shared" si="268"/>
        <v>PGMI-1</v>
      </c>
      <c r="D323" s="23" t="str">
        <f t="shared" si="269"/>
        <v>Sabtu</v>
      </c>
      <c r="E323" s="769" t="str">
        <f t="shared" si="270"/>
        <v>07.30-09.30</v>
      </c>
      <c r="F323" s="24" t="str">
        <f t="shared" si="271"/>
        <v>RU12</v>
      </c>
      <c r="G323" s="22" t="str">
        <f t="shared" si="272"/>
        <v>Prof. Dr. H. Miftah Arifin, M.Ag.</v>
      </c>
      <c r="H323" s="32" t="str">
        <f t="shared" si="273"/>
        <v>Dr. M. Khusna Amal, S.Ag., Msi.</v>
      </c>
    </row>
    <row r="324" spans="1:8" ht="24">
      <c r="A324" s="34">
        <v>106</v>
      </c>
      <c r="B324" s="27" t="str">
        <f t="shared" si="267"/>
        <v>Sejarah Sosial Pendidikan Islam</v>
      </c>
      <c r="C324" s="28" t="str">
        <f t="shared" si="268"/>
        <v>PGMI-1</v>
      </c>
      <c r="D324" s="28" t="str">
        <f t="shared" si="269"/>
        <v>Sabtu</v>
      </c>
      <c r="E324" s="771" t="str">
        <f t="shared" si="270"/>
        <v>07.30-09.30</v>
      </c>
      <c r="F324" s="29" t="str">
        <f t="shared" si="271"/>
        <v>RU12</v>
      </c>
      <c r="G324" s="27" t="str">
        <f t="shared" si="272"/>
        <v>Prof. Dr. H. Miftah Arifin, M.Ag.</v>
      </c>
      <c r="H324" s="33" t="str">
        <f t="shared" si="273"/>
        <v>Dr. M. Khusna Amal, S.Ag., Msi.</v>
      </c>
    </row>
    <row r="325" spans="1:8" ht="9" customHeight="1"/>
    <row r="326" spans="1:8">
      <c r="A326" s="8" t="s">
        <v>752</v>
      </c>
      <c r="B326" s="9" t="s">
        <v>379</v>
      </c>
      <c r="F326" s="10"/>
      <c r="G326" s="11"/>
    </row>
    <row r="327" spans="1:8" ht="14.25" customHeight="1">
      <c r="A327" s="12" t="s">
        <v>352</v>
      </c>
      <c r="B327" s="13" t="s">
        <v>324</v>
      </c>
      <c r="C327" s="13" t="s">
        <v>325</v>
      </c>
      <c r="D327" s="13" t="s">
        <v>326</v>
      </c>
      <c r="E327" s="13" t="s">
        <v>327</v>
      </c>
      <c r="F327" s="13" t="s">
        <v>328</v>
      </c>
      <c r="G327" s="864" t="s">
        <v>329</v>
      </c>
      <c r="H327" s="865"/>
    </row>
    <row r="328" spans="1:8" ht="15" customHeight="1">
      <c r="A328" s="34">
        <v>31</v>
      </c>
      <c r="B328" s="18" t="str">
        <f t="shared" ref="B328:B331" si="274">VLOOKUP(A328,JADWAL,4,FALSE)</f>
        <v xml:space="preserve">Filsafat Ilmu </v>
      </c>
      <c r="C328" s="18" t="str">
        <f t="shared" ref="C328:C331" si="275">VLOOKUP(A328,JADWAL,2,FALSE)</f>
        <v>PAI-1A</v>
      </c>
      <c r="D328" s="18" t="str">
        <f t="shared" ref="D328:D331" si="276">VLOOKUP(A328,JADWAL,9,FALSE)</f>
        <v>Selasa</v>
      </c>
      <c r="E328" s="770" t="str">
        <f t="shared" ref="E328:E331" si="277">VLOOKUP(A328,JADWAL,10,FALSE)</f>
        <v>12.45-14.45</v>
      </c>
      <c r="F328" s="19" t="str">
        <f t="shared" ref="F328:F331" si="278">VLOOKUP(A328,JADWAL,11,FALSE)</f>
        <v>R16</v>
      </c>
      <c r="G328" s="17" t="str">
        <f t="shared" ref="G328:G331" si="279">VLOOKUP(A328,JADWAL,6,FALSE)</f>
        <v>Dr. Dyah Nawangsari, M.Ag.</v>
      </c>
      <c r="H328" s="35" t="str">
        <f t="shared" ref="H328:H331" si="280">VLOOKUP(A328,JADWAL,7,FALSE)</f>
        <v>Dr. Fawaizul Umam, M.Ag.</v>
      </c>
    </row>
    <row r="329" spans="1:8" ht="24">
      <c r="A329" s="34">
        <v>76</v>
      </c>
      <c r="B329" s="23" t="str">
        <f t="shared" si="274"/>
        <v>Mikro dan Makro Ekonomi Islam</v>
      </c>
      <c r="C329" s="23" t="str">
        <f t="shared" si="275"/>
        <v>ES-1B</v>
      </c>
      <c r="D329" s="23" t="str">
        <f t="shared" si="276"/>
        <v>Sabtu</v>
      </c>
      <c r="E329" s="769" t="str">
        <f t="shared" si="277"/>
        <v>07.30-09.30</v>
      </c>
      <c r="F329" s="24" t="str">
        <f t="shared" si="278"/>
        <v>RU13</v>
      </c>
      <c r="G329" s="22" t="str">
        <f t="shared" si="279"/>
        <v>Dr. Khairunnisa Musari, S.T.,M.MT.</v>
      </c>
      <c r="H329" s="32" t="str">
        <f t="shared" si="280"/>
        <v>Dr. Imam Suroso, SE, MM.</v>
      </c>
    </row>
    <row r="330" spans="1:8" ht="24">
      <c r="A330" s="34">
        <v>109</v>
      </c>
      <c r="B330" s="23" t="str">
        <f t="shared" si="274"/>
        <v>Evaluasi Pembelajaran MI</v>
      </c>
      <c r="C330" s="23" t="str">
        <f t="shared" si="275"/>
        <v>PGMI-3</v>
      </c>
      <c r="D330" s="23" t="str">
        <f t="shared" si="276"/>
        <v>Jumat</v>
      </c>
      <c r="E330" s="769" t="str">
        <f t="shared" si="277"/>
        <v>15.30-17.30</v>
      </c>
      <c r="F330" s="24" t="str">
        <f t="shared" si="278"/>
        <v>RU11</v>
      </c>
      <c r="G330" s="22" t="str">
        <f t="shared" si="279"/>
        <v>Dr. Hj. St. Mislikhah, M.Ag.</v>
      </c>
      <c r="H330" s="32" t="str">
        <f t="shared" si="280"/>
        <v>Dr. H. Abd. Muhith, S.Ag, M.Pd.I.</v>
      </c>
    </row>
    <row r="331" spans="1:8">
      <c r="A331" s="34">
        <v>128</v>
      </c>
      <c r="B331" s="28">
        <f t="shared" si="274"/>
        <v>0</v>
      </c>
      <c r="C331" s="28">
        <f t="shared" si="275"/>
        <v>0</v>
      </c>
      <c r="D331" s="28">
        <f t="shared" si="276"/>
        <v>0</v>
      </c>
      <c r="E331" s="28">
        <f t="shared" si="277"/>
        <v>0</v>
      </c>
      <c r="F331" s="29">
        <f t="shared" si="278"/>
        <v>0</v>
      </c>
      <c r="G331" s="27">
        <f t="shared" si="279"/>
        <v>0</v>
      </c>
      <c r="H331" s="33">
        <f t="shared" si="280"/>
        <v>0</v>
      </c>
    </row>
    <row r="332" spans="1:8" ht="9" customHeight="1"/>
    <row r="333" spans="1:8">
      <c r="A333" s="8" t="s">
        <v>752</v>
      </c>
      <c r="B333" s="9" t="s">
        <v>435</v>
      </c>
      <c r="F333" s="10"/>
      <c r="G333" s="11"/>
    </row>
    <row r="334" spans="1:8" ht="14.25" customHeight="1">
      <c r="A334" s="12" t="s">
        <v>352</v>
      </c>
      <c r="B334" s="13" t="s">
        <v>324</v>
      </c>
      <c r="C334" s="13" t="s">
        <v>325</v>
      </c>
      <c r="D334" s="13" t="s">
        <v>326</v>
      </c>
      <c r="E334" s="13" t="s">
        <v>327</v>
      </c>
      <c r="F334" s="13" t="s">
        <v>328</v>
      </c>
      <c r="G334" s="864" t="s">
        <v>329</v>
      </c>
      <c r="H334" s="865"/>
    </row>
    <row r="335" spans="1:8" ht="14.25" customHeight="1">
      <c r="A335" s="34">
        <v>107</v>
      </c>
      <c r="B335" s="86" t="str">
        <f t="shared" ref="B335" si="281">VLOOKUP(A335,JADWAL,4,FALSE)</f>
        <v>Studi Alquran dan Hadis</v>
      </c>
      <c r="C335" s="87" t="str">
        <f t="shared" ref="C335" si="282">VLOOKUP(A335,JADWAL,2,FALSE)</f>
        <v>PGMI-1</v>
      </c>
      <c r="D335" s="87" t="str">
        <f t="shared" ref="D335" si="283">VLOOKUP(A335,JADWAL,9,FALSE)</f>
        <v>Sabtu</v>
      </c>
      <c r="E335" s="781" t="str">
        <f t="shared" ref="E335" si="284">VLOOKUP(A335,JADWAL,10,FALSE)</f>
        <v>09.30-11.30</v>
      </c>
      <c r="F335" s="88" t="str">
        <f t="shared" ref="F335" si="285">VLOOKUP(A335,JADWAL,11,FALSE)</f>
        <v>RU12</v>
      </c>
      <c r="G335" s="86" t="str">
        <f t="shared" ref="G335" si="286">VLOOKUP(A335,JADWAL,6,FALSE)</f>
        <v>Dr. H. Aminullah, M.Ag.</v>
      </c>
      <c r="H335" s="89" t="str">
        <f t="shared" ref="H335" si="287">VLOOKUP(A335,JADWAL,7,FALSE)</f>
        <v>Dr. H. Safrudin Edi Wibowo, Lc., M.Ag.</v>
      </c>
    </row>
    <row r="336" spans="1:8" ht="9" customHeight="1"/>
    <row r="337" spans="1:8">
      <c r="A337" s="8" t="s">
        <v>752</v>
      </c>
      <c r="B337" s="9" t="s">
        <v>388</v>
      </c>
      <c r="F337" s="10"/>
      <c r="G337" s="11"/>
    </row>
    <row r="338" spans="1:8" ht="14.25" customHeight="1">
      <c r="A338" s="12" t="s">
        <v>352</v>
      </c>
      <c r="B338" s="13" t="s">
        <v>324</v>
      </c>
      <c r="C338" s="13" t="s">
        <v>325</v>
      </c>
      <c r="D338" s="13" t="s">
        <v>326</v>
      </c>
      <c r="E338" s="13" t="s">
        <v>327</v>
      </c>
      <c r="F338" s="13" t="s">
        <v>328</v>
      </c>
      <c r="G338" s="864" t="s">
        <v>329</v>
      </c>
      <c r="H338" s="865"/>
    </row>
    <row r="339" spans="1:8" ht="12.75" customHeight="1">
      <c r="A339" s="34">
        <v>8</v>
      </c>
      <c r="B339" s="37" t="str">
        <f t="shared" ref="B339:B340" si="288">VLOOKUP(A339,JADWAL,4,FALSE)</f>
        <v>Filsafat Ilmu</v>
      </c>
      <c r="C339" s="37" t="str">
        <f t="shared" ref="C339:C340" si="289">VLOOKUP(A339,JADWAL,2,FALSE)</f>
        <v>MPI-1B</v>
      </c>
      <c r="D339" s="37" t="str">
        <f t="shared" ref="D339:D340" si="290">VLOOKUP(A339,JADWAL,9,FALSE)</f>
        <v>Jumat</v>
      </c>
      <c r="E339" s="772" t="str">
        <f t="shared" ref="E339:E340" si="291">VLOOKUP(A339,JADWAL,10,FALSE)</f>
        <v>18.00-20.00</v>
      </c>
      <c r="F339" s="90" t="str">
        <f t="shared" ref="F339:F340" si="292">VLOOKUP(A339,JADWAL,11,FALSE)</f>
        <v>RU24</v>
      </c>
      <c r="G339" s="36" t="str">
        <f t="shared" ref="G339:G340" si="293">VLOOKUP(A339,JADWAL,6,FALSE)</f>
        <v>H. Moch. Imam Machfudi, S.S., M.Pd. Ph.D.</v>
      </c>
      <c r="H339" s="72" t="str">
        <f t="shared" ref="H339:H340" si="294">VLOOKUP(A339,JADWAL,7,FALSE)</f>
        <v>Dr. H. Matkur, S.Pd.I, M.SI.</v>
      </c>
    </row>
    <row r="340" spans="1:8">
      <c r="A340" s="34">
        <v>42</v>
      </c>
      <c r="B340" s="47" t="str">
        <f t="shared" si="288"/>
        <v>PAI Kontemporer</v>
      </c>
      <c r="C340" s="47" t="str">
        <f t="shared" si="289"/>
        <v>PAI-1D</v>
      </c>
      <c r="D340" s="47" t="str">
        <f t="shared" si="290"/>
        <v>Jumat</v>
      </c>
      <c r="E340" s="774" t="str">
        <f t="shared" si="291"/>
        <v>15.30-17.30</v>
      </c>
      <c r="F340" s="48" t="str">
        <f t="shared" si="292"/>
        <v>RU26</v>
      </c>
      <c r="G340" s="46" t="str">
        <f t="shared" si="293"/>
        <v>Dr. Hj. Hamdanah, M.Hum.</v>
      </c>
      <c r="H340" s="49" t="str">
        <f t="shared" si="294"/>
        <v>Dr. H. Matkur, S.Pd.I, M.SI.</v>
      </c>
    </row>
    <row r="341" spans="1:8" ht="9" customHeight="1"/>
    <row r="342" spans="1:8">
      <c r="A342" s="8" t="s">
        <v>752</v>
      </c>
      <c r="B342" s="9" t="s">
        <v>390</v>
      </c>
      <c r="F342" s="10"/>
      <c r="G342" s="11"/>
    </row>
    <row r="343" spans="1:8" ht="14.25" customHeight="1">
      <c r="A343" s="12" t="s">
        <v>352</v>
      </c>
      <c r="B343" s="13" t="s">
        <v>324</v>
      </c>
      <c r="C343" s="13" t="s">
        <v>325</v>
      </c>
      <c r="D343" s="13" t="s">
        <v>326</v>
      </c>
      <c r="E343" s="13" t="s">
        <v>327</v>
      </c>
      <c r="F343" s="13" t="s">
        <v>328</v>
      </c>
      <c r="G343" s="864" t="s">
        <v>329</v>
      </c>
      <c r="H343" s="865"/>
    </row>
    <row r="344" spans="1:8" s="2" customFormat="1" ht="23.25" customHeight="1">
      <c r="A344" s="91">
        <v>6</v>
      </c>
      <c r="B344" s="92" t="str">
        <f t="shared" ref="B344:B345" si="295">VLOOKUP(A344,JADWAL,4,FALSE)</f>
        <v>Supervisi Pendidikan</v>
      </c>
      <c r="C344" s="92" t="str">
        <f t="shared" ref="C344:C345" si="296">VLOOKUP(A344,JADWAL,2,FALSE)</f>
        <v>MPI-1B</v>
      </c>
      <c r="D344" s="92" t="str">
        <f t="shared" ref="D344:D345" si="297">VLOOKUP(A344,JADWAL,9,FALSE)</f>
        <v>Jumat</v>
      </c>
      <c r="E344" s="782" t="str">
        <f t="shared" ref="E344:E345" si="298">VLOOKUP(A344,JADWAL,10,FALSE)</f>
        <v>13.15-15.15</v>
      </c>
      <c r="F344" s="93" t="str">
        <f t="shared" ref="F344:F345" si="299">VLOOKUP(A344,JADWAL,11,FALSE)</f>
        <v>RU24</v>
      </c>
      <c r="G344" s="92" t="str">
        <f t="shared" ref="G344:G345" si="300">VLOOKUP(A344,JADWAL,6,FALSE)</f>
        <v>Dr. Hj. St. Rodliyah, M.Pd.</v>
      </c>
      <c r="H344" s="94" t="str">
        <f t="shared" ref="H344:H345" si="301">VLOOKUP(A344,JADWAL,7,FALSE)</f>
        <v>Dr. H. Zainuddin Al Haj, Lc, M.Pd.I.</v>
      </c>
    </row>
    <row r="345" spans="1:8" s="2" customFormat="1" ht="24">
      <c r="A345" s="91">
        <v>115</v>
      </c>
      <c r="B345" s="46" t="str">
        <f t="shared" si="295"/>
        <v>علم اللغة النفسي الإجتماعي</v>
      </c>
      <c r="C345" s="46" t="str">
        <f t="shared" si="296"/>
        <v>PBAI-1</v>
      </c>
      <c r="D345" s="46" t="str">
        <f t="shared" si="297"/>
        <v>Jumat</v>
      </c>
      <c r="E345" s="783" t="str">
        <f t="shared" si="298"/>
        <v>15.30-17.30</v>
      </c>
      <c r="F345" s="95" t="str">
        <f t="shared" si="299"/>
        <v>R21</v>
      </c>
      <c r="G345" s="46" t="str">
        <f t="shared" si="300"/>
        <v>Dr. Maskud, S.Ag., M.Si.</v>
      </c>
      <c r="H345" s="49" t="str">
        <f t="shared" si="301"/>
        <v>Dr. Nur Hasan, M.A.</v>
      </c>
    </row>
    <row r="346" spans="1:8" ht="9" customHeight="1"/>
    <row r="347" spans="1:8">
      <c r="A347" s="8" t="s">
        <v>752</v>
      </c>
      <c r="B347" s="9" t="s">
        <v>429</v>
      </c>
      <c r="F347" s="10"/>
      <c r="G347" s="11"/>
    </row>
    <row r="348" spans="1:8" ht="14.25" customHeight="1">
      <c r="A348" s="12" t="s">
        <v>352</v>
      </c>
      <c r="B348" s="13" t="s">
        <v>324</v>
      </c>
      <c r="C348" s="13" t="s">
        <v>325</v>
      </c>
      <c r="D348" s="13" t="s">
        <v>326</v>
      </c>
      <c r="E348" s="13" t="s">
        <v>327</v>
      </c>
      <c r="F348" s="13" t="s">
        <v>328</v>
      </c>
      <c r="G348" s="864" t="s">
        <v>329</v>
      </c>
      <c r="H348" s="865"/>
    </row>
    <row r="349" spans="1:8" ht="24">
      <c r="A349" s="34">
        <v>45</v>
      </c>
      <c r="B349" s="37" t="str">
        <f t="shared" ref="B349:B350" si="302">VLOOKUP(A349,JADWAL,4,FALSE)</f>
        <v>Filsafat Ilmu</v>
      </c>
      <c r="C349" s="37" t="str">
        <f t="shared" ref="C349:C350" si="303">VLOOKUP(A349,JADWAL,2,FALSE)</f>
        <v>PAI-1D</v>
      </c>
      <c r="D349" s="37" t="str">
        <f t="shared" ref="D349:D350" si="304">VLOOKUP(A349,JADWAL,9,FALSE)</f>
        <v>Sabtu</v>
      </c>
      <c r="E349" s="772" t="str">
        <f t="shared" ref="E349:E350" si="305">VLOOKUP(A349,JADWAL,10,FALSE)</f>
        <v>09.30-11.30</v>
      </c>
      <c r="F349" s="38" t="str">
        <f t="shared" ref="F349:F350" si="306">VLOOKUP(A349,JADWAL,11,FALSE)</f>
        <v>RU26</v>
      </c>
      <c r="G349" s="36" t="str">
        <f t="shared" ref="G349:G350" si="307">VLOOKUP(A349,JADWAL,6,FALSE)</f>
        <v>Dr. Dyah Nawangsari, M.Ag.</v>
      </c>
      <c r="H349" s="72" t="str">
        <f t="shared" ref="H349:H350" si="308">VLOOKUP(A349,JADWAL,7,FALSE)</f>
        <v>Dr. H. Ubaidillah, M.Ag.</v>
      </c>
    </row>
    <row r="350" spans="1:8">
      <c r="A350" s="34">
        <v>111</v>
      </c>
      <c r="B350" s="47" t="str">
        <f t="shared" si="302"/>
        <v>Pengembangan Bahan Ajar IPS MI</v>
      </c>
      <c r="C350" s="47" t="str">
        <f t="shared" si="303"/>
        <v>PGMI-3</v>
      </c>
      <c r="D350" s="47" t="str">
        <f t="shared" si="304"/>
        <v>Sabtu</v>
      </c>
      <c r="E350" s="774" t="str">
        <f t="shared" si="305"/>
        <v>07.30-09.30</v>
      </c>
      <c r="F350" s="48" t="str">
        <f t="shared" si="306"/>
        <v>RU11</v>
      </c>
      <c r="G350" s="46" t="str">
        <f t="shared" si="307"/>
        <v>Dr. Moh. Sutomo, M.Pd.</v>
      </c>
      <c r="H350" s="49" t="str">
        <f t="shared" si="308"/>
        <v>Dr. Moh. Na'im, M.Pd.</v>
      </c>
    </row>
    <row r="351" spans="1:8" ht="9" customHeight="1"/>
    <row r="352" spans="1:8">
      <c r="A352" s="8" t="s">
        <v>752</v>
      </c>
      <c r="B352" s="9" t="s">
        <v>395</v>
      </c>
      <c r="F352" s="10"/>
      <c r="G352" s="11"/>
    </row>
    <row r="353" spans="1:8" ht="14.25" customHeight="1">
      <c r="A353" s="12" t="s">
        <v>352</v>
      </c>
      <c r="B353" s="13" t="s">
        <v>324</v>
      </c>
      <c r="C353" s="13" t="s">
        <v>325</v>
      </c>
      <c r="D353" s="13" t="s">
        <v>326</v>
      </c>
      <c r="E353" s="13" t="s">
        <v>327</v>
      </c>
      <c r="F353" s="13" t="s">
        <v>328</v>
      </c>
      <c r="G353" s="864" t="s">
        <v>329</v>
      </c>
      <c r="H353" s="865"/>
    </row>
    <row r="354" spans="1:8" s="2" customFormat="1">
      <c r="A354" s="91">
        <v>22</v>
      </c>
      <c r="B354" s="37" t="str">
        <f t="shared" ref="B354:B356" si="309">VLOOKUP(A354,JADWAL,4,FALSE)</f>
        <v>Manajemen Pemasaran Lembaga Pendidikan</v>
      </c>
      <c r="C354" s="37" t="str">
        <f t="shared" ref="C354:C356" si="310">VLOOKUP(A354,JADWAL,2,FALSE)</f>
        <v>MPI-3C</v>
      </c>
      <c r="D354" s="37" t="str">
        <f t="shared" ref="D354:D356" si="311">VLOOKUP(A354,JADWAL,9,FALSE)</f>
        <v>Jumat</v>
      </c>
      <c r="E354" s="772" t="str">
        <f t="shared" ref="E354:E356" si="312">VLOOKUP(A354,JADWAL,10,FALSE)</f>
        <v>15.30-17.30</v>
      </c>
      <c r="F354" s="38" t="str">
        <f t="shared" ref="F354:F356" si="313">VLOOKUP(A354,JADWAL,11,FALSE)</f>
        <v>R16</v>
      </c>
      <c r="G354" s="37" t="str">
        <f t="shared" ref="G354:G356" si="314">VLOOKUP(A354,JADWAL,6,FALSE)</f>
        <v>Dr. Hj. St. Rodliyah, M.Pd.</v>
      </c>
      <c r="H354" s="96" t="str">
        <f t="shared" ref="H354:H356" si="315">VLOOKUP(A354,JADWAL,7,FALSE)</f>
        <v>Dr. H. Abd. Muis, M.M.</v>
      </c>
    </row>
    <row r="355" spans="1:8" s="2" customFormat="1">
      <c r="A355" s="91">
        <v>26</v>
      </c>
      <c r="B355" s="42" t="str">
        <f t="shared" si="309"/>
        <v>Filsafat Ilmu</v>
      </c>
      <c r="C355" s="42" t="str">
        <f t="shared" si="310"/>
        <v>PAI-1BM</v>
      </c>
      <c r="D355" s="42" t="str">
        <f t="shared" si="311"/>
        <v>Selasa</v>
      </c>
      <c r="E355" s="773" t="str">
        <f t="shared" si="312"/>
        <v>12.45-14.45</v>
      </c>
      <c r="F355" s="43" t="e">
        <f t="shared" si="313"/>
        <v>#REF!</v>
      </c>
      <c r="G355" s="42" t="str">
        <f t="shared" si="314"/>
        <v>Dr. Fawaizul Umam, M.Ag.</v>
      </c>
      <c r="H355" s="97" t="str">
        <f t="shared" si="315"/>
        <v>Dr. Dyah Nawangsari, M.Ag.</v>
      </c>
    </row>
    <row r="356" spans="1:8" s="2" customFormat="1">
      <c r="A356" s="91">
        <v>116</v>
      </c>
      <c r="B356" s="47" t="str">
        <f t="shared" si="309"/>
        <v>وسائل تعليم اللغة العربية</v>
      </c>
      <c r="C356" s="47" t="str">
        <f t="shared" si="310"/>
        <v>PBAI-1</v>
      </c>
      <c r="D356" s="47" t="str">
        <f t="shared" si="311"/>
        <v>Jumat</v>
      </c>
      <c r="E356" s="774" t="str">
        <f t="shared" si="312"/>
        <v>18.00-20.00</v>
      </c>
      <c r="F356" s="48" t="str">
        <f t="shared" si="313"/>
        <v>R21</v>
      </c>
      <c r="G356" s="47" t="str">
        <f t="shared" si="314"/>
        <v>Dr. H. Syamsul Anam, S.Ag, M.Pd.</v>
      </c>
      <c r="H356" s="98" t="str">
        <f t="shared" si="315"/>
        <v>Dr. H. Wildana Wargadinata, Lc., M.Ag.</v>
      </c>
    </row>
    <row r="357" spans="1:8" ht="9" customHeight="1"/>
    <row r="358" spans="1:8">
      <c r="A358" s="8" t="s">
        <v>752</v>
      </c>
      <c r="B358" s="9" t="s">
        <v>424</v>
      </c>
      <c r="F358" s="10"/>
      <c r="G358" s="11"/>
    </row>
    <row r="359" spans="1:8" ht="14.25" customHeight="1">
      <c r="A359" s="12" t="s">
        <v>352</v>
      </c>
      <c r="B359" s="13" t="s">
        <v>324</v>
      </c>
      <c r="C359" s="13" t="s">
        <v>325</v>
      </c>
      <c r="D359" s="13" t="s">
        <v>326</v>
      </c>
      <c r="E359" s="13" t="s">
        <v>327</v>
      </c>
      <c r="F359" s="13" t="s">
        <v>328</v>
      </c>
      <c r="G359" s="14" t="s">
        <v>329</v>
      </c>
      <c r="H359" s="15"/>
    </row>
    <row r="360" spans="1:8" ht="13.5" customHeight="1">
      <c r="A360" s="34">
        <v>4</v>
      </c>
      <c r="B360" s="18" t="str">
        <f t="shared" ref="B360:B361" si="316">VLOOKUP(A360,JADWAL,4,FALSE)</f>
        <v>Filsafat Ilmu</v>
      </c>
      <c r="C360" s="18" t="str">
        <f t="shared" ref="C360:C361" si="317">VLOOKUP(A360,JADWAL,2,FALSE)</f>
        <v>MPI-1A</v>
      </c>
      <c r="D360" s="18" t="str">
        <f t="shared" ref="D360:D361" si="318">VLOOKUP(A360,JADWAL,9,FALSE)</f>
        <v>Rabu</v>
      </c>
      <c r="E360" s="770" t="str">
        <f t="shared" ref="E360:E361" si="319">VLOOKUP(A360,JADWAL,10,FALSE)</f>
        <v>15.15-17.15</v>
      </c>
      <c r="F360" s="19" t="str">
        <f t="shared" ref="F360:F361" si="320">VLOOKUP(A360,JADWAL,11,FALSE)</f>
        <v>RU11</v>
      </c>
      <c r="G360" s="17" t="str">
        <f t="shared" ref="G360:G361" si="321">VLOOKUP(A360,JADWAL,6,FALSE)</f>
        <v>H. Moch. Imam Machfudi, S.S., M.Pd. Ph.D.</v>
      </c>
      <c r="H360" s="35" t="str">
        <f t="shared" ref="H360:H361" si="322">VLOOKUP(A360,JADWAL,7,FALSE)</f>
        <v>Dr. Win Usuluddin, M.Hum.</v>
      </c>
    </row>
    <row r="361" spans="1:8" ht="24">
      <c r="A361" s="34">
        <v>7</v>
      </c>
      <c r="B361" s="28" t="str">
        <f t="shared" si="316"/>
        <v>Manajemen Institusi pendidikan Islam</v>
      </c>
      <c r="C361" s="28" t="str">
        <f t="shared" si="317"/>
        <v>MPI-1B</v>
      </c>
      <c r="D361" s="28" t="str">
        <f t="shared" si="318"/>
        <v>Jumat</v>
      </c>
      <c r="E361" s="771" t="str">
        <f t="shared" si="319"/>
        <v>15.30-17.30</v>
      </c>
      <c r="F361" s="29" t="str">
        <f t="shared" si="320"/>
        <v>RU24</v>
      </c>
      <c r="G361" s="27" t="str">
        <f t="shared" si="321"/>
        <v>Prof. Dr. Hj. Titiek Rohanah Hidayati, M.Pd.</v>
      </c>
      <c r="H361" s="33" t="str">
        <f t="shared" si="322"/>
        <v>Dr. Hj. Erma Fatmawati, M.Pd.I</v>
      </c>
    </row>
    <row r="362" spans="1:8" ht="9" customHeight="1"/>
    <row r="363" spans="1:8">
      <c r="A363" s="8" t="s">
        <v>752</v>
      </c>
      <c r="B363" s="9" t="s">
        <v>408</v>
      </c>
      <c r="F363" s="10"/>
      <c r="G363" s="11"/>
    </row>
    <row r="364" spans="1:8" ht="14.25" customHeight="1">
      <c r="A364" s="12" t="s">
        <v>352</v>
      </c>
      <c r="B364" s="13" t="s">
        <v>324</v>
      </c>
      <c r="C364" s="13" t="s">
        <v>325</v>
      </c>
      <c r="D364" s="13" t="s">
        <v>326</v>
      </c>
      <c r="E364" s="13" t="s">
        <v>327</v>
      </c>
      <c r="F364" s="13" t="s">
        <v>328</v>
      </c>
      <c r="G364" s="14" t="s">
        <v>329</v>
      </c>
      <c r="H364" s="15"/>
    </row>
    <row r="365" spans="1:8" s="2" customFormat="1" ht="18" customHeight="1">
      <c r="A365" s="91">
        <v>88</v>
      </c>
      <c r="B365" s="36" t="str">
        <f t="shared" ref="B365:B368" si="323">VLOOKUP(A365,JADWAL,4,FALSE)</f>
        <v>Manajemen Pemasaran Islam</v>
      </c>
      <c r="C365" s="37" t="str">
        <f t="shared" ref="C365:C368" si="324">VLOOKUP(A365,JADWAL,2,FALSE)</f>
        <v>ES-3C</v>
      </c>
      <c r="D365" s="37" t="str">
        <f t="shared" ref="D365:D368" si="325">VLOOKUP(A365,JADWAL,9,FALSE)</f>
        <v>Jumat</v>
      </c>
      <c r="E365" s="772" t="str">
        <f t="shared" ref="E365:E368" si="326">VLOOKUP(A365,JADWAL,10,FALSE)</f>
        <v>13.15-15.15</v>
      </c>
      <c r="F365" s="99" t="str">
        <f t="shared" ref="F365:F368" si="327">VLOOKUP(A365,JADWAL,11,FALSE)</f>
        <v>R14</v>
      </c>
      <c r="G365" s="44" t="str">
        <f t="shared" ref="G365:G368" si="328">VLOOKUP(A365,JADWAL,6,FALSE)</f>
        <v>Dr. Khamdan Rifa'i, S.E., M.Si.</v>
      </c>
      <c r="H365" s="45" t="str">
        <f t="shared" ref="H365" si="329">VLOOKUP(A365,JADWAL,7,FALSE)</f>
        <v>Dr. H. Misbahul Munir, M.M.</v>
      </c>
    </row>
    <row r="366" spans="1:8" s="2" customFormat="1" ht="24">
      <c r="A366" s="91">
        <v>91</v>
      </c>
      <c r="B366" s="41" t="str">
        <f t="shared" si="323"/>
        <v xml:space="preserve">Manajemen Risiko Keuangan Islam </v>
      </c>
      <c r="C366" s="42" t="str">
        <f t="shared" si="324"/>
        <v>ES-3C</v>
      </c>
      <c r="D366" s="42" t="str">
        <f t="shared" si="325"/>
        <v>Sabtu</v>
      </c>
      <c r="E366" s="773" t="str">
        <f t="shared" si="326"/>
        <v>07.30-09.30</v>
      </c>
      <c r="F366" s="43" t="str">
        <f t="shared" si="327"/>
        <v>R14</v>
      </c>
      <c r="G366" s="41" t="str">
        <f t="shared" si="328"/>
        <v>Dr. Muhammad Miqdad, SE.MM. Ak., CA.</v>
      </c>
      <c r="H366" s="73" t="str">
        <f>VLOOKUP(A366,JADWAL,7,FALSE)</f>
        <v>Dr. H. Moh. Armoyu, MM.</v>
      </c>
    </row>
    <row r="367" spans="1:8" s="2" customFormat="1">
      <c r="A367" s="91">
        <v>93</v>
      </c>
      <c r="B367" s="41" t="str">
        <f t="shared" si="323"/>
        <v>Filsafat Komunikasi</v>
      </c>
      <c r="C367" s="42" t="str">
        <f t="shared" si="324"/>
        <v>KPI-1</v>
      </c>
      <c r="D367" s="42" t="str">
        <f t="shared" si="325"/>
        <v>Jumat</v>
      </c>
      <c r="E367" s="773" t="str">
        <f t="shared" si="326"/>
        <v>13.15-15.15</v>
      </c>
      <c r="F367" s="43" t="str">
        <f t="shared" si="327"/>
        <v>R11</v>
      </c>
      <c r="G367" s="41" t="str">
        <f t="shared" si="328"/>
        <v>Dr. Win Usuluddin, M.Hum.</v>
      </c>
      <c r="H367" s="73" t="str">
        <f>VLOOKUP(A367,JADWAL,7,FALSE)</f>
        <v>Dr. Fawaizul Umam, M.Ag.</v>
      </c>
    </row>
    <row r="368" spans="1:8" s="2" customFormat="1" ht="24">
      <c r="A368" s="91">
        <v>98</v>
      </c>
      <c r="B368" s="46" t="str">
        <f t="shared" si="323"/>
        <v>Teori-Teori Media</v>
      </c>
      <c r="C368" s="47" t="str">
        <f t="shared" si="324"/>
        <v>KPI-3</v>
      </c>
      <c r="D368" s="47" t="str">
        <f t="shared" si="325"/>
        <v>Jumat</v>
      </c>
      <c r="E368" s="774" t="str">
        <f t="shared" si="326"/>
        <v>13.15-15.15</v>
      </c>
      <c r="F368" s="48" t="str">
        <f t="shared" si="327"/>
        <v>R12</v>
      </c>
      <c r="G368" s="70" t="str">
        <f t="shared" si="328"/>
        <v>Dr. M. Khusna Amal, S.Ag., Msi.</v>
      </c>
      <c r="H368" s="71" t="str">
        <f t="shared" ref="H368" si="330">VLOOKUP(A368,JADWAL,7,FALSE)</f>
        <v>Dr. Kun Wazis, S.Sos, M.I.Kom.</v>
      </c>
    </row>
    <row r="369" spans="1:8" ht="9" customHeight="1"/>
    <row r="370" spans="1:8" ht="9" customHeight="1"/>
    <row r="371" spans="1:8">
      <c r="A371" s="8" t="s">
        <v>752</v>
      </c>
      <c r="B371" s="9" t="s">
        <v>427</v>
      </c>
      <c r="F371" s="10"/>
      <c r="G371" s="11"/>
    </row>
    <row r="372" spans="1:8" ht="14.25" customHeight="1">
      <c r="A372" s="12" t="s">
        <v>352</v>
      </c>
      <c r="B372" s="13" t="s">
        <v>324</v>
      </c>
      <c r="C372" s="13" t="s">
        <v>325</v>
      </c>
      <c r="D372" s="13" t="s">
        <v>326</v>
      </c>
      <c r="E372" s="13" t="s">
        <v>327</v>
      </c>
      <c r="F372" s="13" t="s">
        <v>328</v>
      </c>
      <c r="G372" s="14" t="s">
        <v>329</v>
      </c>
      <c r="H372" s="15"/>
    </row>
    <row r="373" spans="1:8">
      <c r="A373" s="34">
        <v>50</v>
      </c>
      <c r="B373" s="18" t="str">
        <f t="shared" ref="B373" si="331">VLOOKUP(A373,JADWAL,4,FALSE)</f>
        <v>Evaluasi Pembelajaran PAI</v>
      </c>
      <c r="C373" s="18" t="str">
        <f t="shared" ref="C373" si="332">VLOOKUP(A373,JADWAL,2,FALSE)</f>
        <v>PAI-3B</v>
      </c>
      <c r="D373" s="18" t="str">
        <f t="shared" ref="D373:D374" si="333">VLOOKUP(A373,JADWAL,9,FALSE)</f>
        <v>Jumat</v>
      </c>
      <c r="E373" s="770" t="str">
        <f t="shared" ref="E373:E374" si="334">VLOOKUP(A373,JADWAL,10,FALSE)</f>
        <v>15.30-17.30</v>
      </c>
      <c r="F373" s="19" t="str">
        <f t="shared" ref="F373:F374" si="335">VLOOKUP(A373,JADWAL,11,FALSE)</f>
        <v>R25</v>
      </c>
      <c r="G373" s="17" t="str">
        <f t="shared" ref="G373" si="336">VLOOKUP(A373,JADWAL,6,FALSE)</f>
        <v>Dr. H. Moh. Sahlan, M.Ag.</v>
      </c>
      <c r="H373" s="35" t="s">
        <v>427</v>
      </c>
    </row>
    <row r="374" spans="1:8" ht="24">
      <c r="A374" s="34">
        <v>53</v>
      </c>
      <c r="B374" s="27" t="str">
        <f>VLOOKUP(A374,JADWAL,4,FALSE)</f>
        <v>Desain dan Analisis pembelajaran  PAI</v>
      </c>
      <c r="C374" s="28" t="str">
        <f>VLOOKUP(A374,JADWAL,2,FALSE)</f>
        <v>PAI-3C</v>
      </c>
      <c r="D374" s="28" t="str">
        <f t="shared" si="333"/>
        <v>Jumat</v>
      </c>
      <c r="E374" s="771" t="str">
        <f t="shared" si="334"/>
        <v>15.30-17.30</v>
      </c>
      <c r="F374" s="29" t="str">
        <f t="shared" si="335"/>
        <v>R26</v>
      </c>
      <c r="G374" s="27" t="str">
        <f>VLOOKUP(A374,JADWAL,6,FALSE)</f>
        <v>Dr. H. Mashudi, M.Pd.</v>
      </c>
      <c r="H374" s="33" t="str">
        <f>VLOOKUP(A374,JADWAL,7,FALSE)</f>
        <v>Dr. H. Hadi Purnomo, M.Pd.</v>
      </c>
    </row>
    <row r="375" spans="1:8" ht="9" customHeight="1"/>
    <row r="376" spans="1:8">
      <c r="A376" s="8" t="s">
        <v>752</v>
      </c>
      <c r="B376" s="9" t="s">
        <v>282</v>
      </c>
      <c r="F376" s="10"/>
      <c r="G376" s="11"/>
    </row>
    <row r="377" spans="1:8" ht="14.25" customHeight="1">
      <c r="A377" s="12" t="s">
        <v>352</v>
      </c>
      <c r="B377" s="13" t="s">
        <v>324</v>
      </c>
      <c r="C377" s="13" t="s">
        <v>325</v>
      </c>
      <c r="D377" s="13" t="s">
        <v>326</v>
      </c>
      <c r="E377" s="13" t="s">
        <v>327</v>
      </c>
      <c r="F377" s="13" t="s">
        <v>328</v>
      </c>
      <c r="G377" s="14" t="s">
        <v>329</v>
      </c>
      <c r="H377" s="15"/>
    </row>
    <row r="378" spans="1:8" s="2" customFormat="1" ht="12" customHeight="1">
      <c r="A378" s="91">
        <v>69</v>
      </c>
      <c r="B378" s="36" t="str">
        <f t="shared" ref="B378:B379" si="337">VLOOKUP(A378,JADWAL,4,FALSE)</f>
        <v xml:space="preserve">Filsafat Ilmu </v>
      </c>
      <c r="C378" s="37" t="str">
        <f t="shared" ref="C378:C379" si="338">VLOOKUP(A378,JADWAL,2,FALSE)</f>
        <v>ES-1A</v>
      </c>
      <c r="D378" s="37" t="str">
        <f t="shared" ref="D378:D379" si="339">VLOOKUP(A378,JADWAL,9,FALSE)</f>
        <v>Selasa</v>
      </c>
      <c r="E378" s="772" t="str">
        <f t="shared" ref="E378:E379" si="340">VLOOKUP(A378,JADWAL,10,FALSE)</f>
        <v>15.15-17.15</v>
      </c>
      <c r="F378" s="38" t="str">
        <f t="shared" ref="F378:F379" si="341">VLOOKUP(A378,JADWAL,11,FALSE)</f>
        <v>R11</v>
      </c>
      <c r="G378" s="36" t="str">
        <f t="shared" ref="G378:G379" si="342">VLOOKUP(A378,JADWAL,6,FALSE)</f>
        <v>Prof. Dr. Ahidul Asror, M.Ag.</v>
      </c>
      <c r="H378" s="72" t="str">
        <f t="shared" ref="H378:H379" si="343">VLOOKUP(A378,JADWAL,7,FALSE)</f>
        <v>Dr. H. Ubaidillah, M.Ag.</v>
      </c>
    </row>
    <row r="379" spans="1:8" s="2" customFormat="1" ht="24">
      <c r="A379" s="91">
        <v>99</v>
      </c>
      <c r="B379" s="46" t="str">
        <f t="shared" si="337"/>
        <v>Manajemen Industri Media Islam</v>
      </c>
      <c r="C379" s="47" t="str">
        <f t="shared" si="338"/>
        <v>KPI-3</v>
      </c>
      <c r="D379" s="47" t="str">
        <f t="shared" si="339"/>
        <v>Jumat</v>
      </c>
      <c r="E379" s="774" t="str">
        <f t="shared" si="340"/>
        <v>15.30-17.30</v>
      </c>
      <c r="F379" s="48" t="str">
        <f t="shared" si="341"/>
        <v>R12</v>
      </c>
      <c r="G379" s="46" t="str">
        <f t="shared" si="342"/>
        <v>Dr. Nurul Widyawati IR, S,Sos, M.Si</v>
      </c>
      <c r="H379" s="49" t="str">
        <f t="shared" si="343"/>
        <v>Dr. Choirul Arif, M.Si.</v>
      </c>
    </row>
    <row r="380" spans="1:8" ht="9" customHeight="1"/>
    <row r="381" spans="1:8">
      <c r="A381" s="8" t="s">
        <v>752</v>
      </c>
      <c r="B381" s="9" t="s">
        <v>757</v>
      </c>
      <c r="F381" s="10"/>
      <c r="G381" s="11"/>
    </row>
    <row r="382" spans="1:8" ht="14.25" customHeight="1">
      <c r="A382" s="12" t="s">
        <v>352</v>
      </c>
      <c r="B382" s="13" t="s">
        <v>324</v>
      </c>
      <c r="C382" s="13" t="s">
        <v>325</v>
      </c>
      <c r="D382" s="13" t="s">
        <v>326</v>
      </c>
      <c r="E382" s="13" t="s">
        <v>327</v>
      </c>
      <c r="F382" s="13" t="s">
        <v>328</v>
      </c>
      <c r="G382" s="14" t="s">
        <v>329</v>
      </c>
      <c r="H382" s="15"/>
    </row>
    <row r="383" spans="1:8" s="2" customFormat="1" ht="12.75" customHeight="1">
      <c r="A383" s="91">
        <v>104</v>
      </c>
      <c r="B383" s="36" t="str">
        <f t="shared" ref="B383:B385" si="344">VLOOKUP(A383,JADWAL,4,FALSE)</f>
        <v>Filsafat Ilmu</v>
      </c>
      <c r="C383" s="37" t="str">
        <f t="shared" ref="C383:C385" si="345">VLOOKUP(A383,JADWAL,2,FALSE)</f>
        <v>PGMI-1</v>
      </c>
      <c r="D383" s="37" t="str">
        <f t="shared" ref="D383:D385" si="346">VLOOKUP(A383,JADWAL,9,FALSE)</f>
        <v>Jumat</v>
      </c>
      <c r="E383" s="772" t="str">
        <f t="shared" ref="E383:E385" si="347">VLOOKUP(A383,JADWAL,10,FALSE)</f>
        <v>15.30-17.30</v>
      </c>
      <c r="F383" s="38" t="str">
        <f t="shared" ref="F383:F385" si="348">VLOOKUP(A383,JADWAL,11,FALSE)</f>
        <v>RU12</v>
      </c>
      <c r="G383" s="39" t="str">
        <f t="shared" ref="G383:G385" si="349">VLOOKUP(A383,JADWAL,6,FALSE)</f>
        <v>Dr. Dyah Nawangsari, M.Ag.</v>
      </c>
      <c r="H383" s="40" t="s">
        <v>452</v>
      </c>
    </row>
    <row r="384" spans="1:8" s="2" customFormat="1" ht="24">
      <c r="A384" s="91">
        <v>105</v>
      </c>
      <c r="B384" s="41" t="str">
        <f t="shared" si="344"/>
        <v xml:space="preserve">Analisis dan Desain Pembelajaran MI </v>
      </c>
      <c r="C384" s="42" t="str">
        <f t="shared" si="345"/>
        <v>PGMI-1</v>
      </c>
      <c r="D384" s="42" t="str">
        <f t="shared" si="346"/>
        <v>Jumat</v>
      </c>
      <c r="E384" s="773" t="str">
        <f t="shared" si="347"/>
        <v>18.00-20.00</v>
      </c>
      <c r="F384" s="43" t="str">
        <f t="shared" si="348"/>
        <v>RU12</v>
      </c>
      <c r="G384" s="44" t="str">
        <f t="shared" si="349"/>
        <v>Dr. H. Mustajab, S.Ag, M.Pd.I.</v>
      </c>
      <c r="H384" t="s">
        <v>452</v>
      </c>
    </row>
    <row r="385" spans="1:8" s="2" customFormat="1" ht="24">
      <c r="A385" s="91">
        <v>107</v>
      </c>
      <c r="B385" s="46" t="str">
        <f t="shared" si="344"/>
        <v>Studi Alquran dan Hadis</v>
      </c>
      <c r="C385" s="47" t="str">
        <f t="shared" si="345"/>
        <v>PGMI-1</v>
      </c>
      <c r="D385" s="47" t="str">
        <f t="shared" si="346"/>
        <v>Sabtu</v>
      </c>
      <c r="E385" s="774" t="str">
        <f t="shared" si="347"/>
        <v>09.30-11.30</v>
      </c>
      <c r="F385" s="48" t="str">
        <f t="shared" si="348"/>
        <v>RU12</v>
      </c>
      <c r="G385" s="70" t="str">
        <f t="shared" si="349"/>
        <v>Dr. H. Aminullah, M.Ag.</v>
      </c>
      <c r="H385" t="s">
        <v>435</v>
      </c>
    </row>
    <row r="386" spans="1:8" ht="9" customHeight="1"/>
    <row r="387" spans="1:8">
      <c r="A387" s="8" t="s">
        <v>752</v>
      </c>
      <c r="B387" s="9" t="s">
        <v>426</v>
      </c>
      <c r="F387" s="10"/>
      <c r="G387" s="11"/>
    </row>
    <row r="388" spans="1:8" ht="14.25" customHeight="1">
      <c r="A388" s="12" t="s">
        <v>352</v>
      </c>
      <c r="B388" s="13" t="s">
        <v>324</v>
      </c>
      <c r="C388" s="13" t="s">
        <v>325</v>
      </c>
      <c r="D388" s="13" t="s">
        <v>326</v>
      </c>
      <c r="E388" s="13" t="s">
        <v>327</v>
      </c>
      <c r="F388" s="13" t="s">
        <v>328</v>
      </c>
      <c r="G388" s="14" t="s">
        <v>329</v>
      </c>
      <c r="H388" s="15"/>
    </row>
    <row r="389" spans="1:8" ht="24">
      <c r="A389" s="34">
        <v>40</v>
      </c>
      <c r="B389" s="87" t="str">
        <f>VLOOKUP(A389,JADWAL,4,FALSE)</f>
        <v>Studi Al-Qur’an dan Al Hadits</v>
      </c>
      <c r="C389" s="87" t="str">
        <f>VLOOKUP(A389,JADWAL,2,FALSE)</f>
        <v>PAI-1C</v>
      </c>
      <c r="D389" s="87" t="str">
        <f t="shared" ref="D389" si="350">VLOOKUP(A389,JADWAL,9,FALSE)</f>
        <v>Sabtu</v>
      </c>
      <c r="E389" s="781" t="str">
        <f t="shared" ref="E389" si="351">VLOOKUP(A389,JADWAL,10,FALSE)</f>
        <v>09.30-11.30</v>
      </c>
      <c r="F389" s="88" t="str">
        <f t="shared" ref="F389" si="352">VLOOKUP(A389,JADWAL,11,FALSE)</f>
        <v>RU25</v>
      </c>
      <c r="G389" s="86" t="str">
        <f>VLOOKUP(A389,JADWAL,6,FALSE)</f>
        <v>Prof. Dr. M. Noor Harisuddin, M.Fil.I.</v>
      </c>
      <c r="H389" s="89" t="str">
        <f>VLOOKUP(A389,JADWAL,7,FALSE)</f>
        <v>Dr. H. Sutrisno RS, M.H.I.</v>
      </c>
    </row>
    <row r="391" spans="1:8">
      <c r="A391" s="8" t="s">
        <v>752</v>
      </c>
      <c r="B391" s="9" t="s">
        <v>234</v>
      </c>
      <c r="F391" s="10"/>
      <c r="G391" s="11"/>
    </row>
    <row r="392" spans="1:8" ht="14.25" customHeight="1">
      <c r="A392" s="12" t="s">
        <v>352</v>
      </c>
      <c r="B392" s="13" t="s">
        <v>324</v>
      </c>
      <c r="C392" s="13" t="s">
        <v>325</v>
      </c>
      <c r="D392" s="13" t="s">
        <v>326</v>
      </c>
      <c r="E392" s="13" t="s">
        <v>327</v>
      </c>
      <c r="F392" s="13" t="s">
        <v>328</v>
      </c>
      <c r="G392" s="14" t="s">
        <v>329</v>
      </c>
      <c r="H392" s="15"/>
    </row>
    <row r="393" spans="1:8">
      <c r="A393" s="34">
        <v>58</v>
      </c>
      <c r="B393" s="37" t="str">
        <f>VLOOKUP(A393,JADWAL,4,FALSE)</f>
        <v>Studi Al Quran dan Al Hadis</v>
      </c>
      <c r="C393" s="37" t="str">
        <f>VLOOKUP(A393,JADWAL,2,FALSE)</f>
        <v>HK-1A</v>
      </c>
      <c r="D393" s="37" t="str">
        <f t="shared" ref="D393:D396" si="353">VLOOKUP(A393,JADWAL,9,FALSE)</f>
        <v>Sabtu</v>
      </c>
      <c r="E393" s="772" t="str">
        <f t="shared" ref="E393:E396" si="354">VLOOKUP(A393,JADWAL,10,FALSE)</f>
        <v>07.30-09.30</v>
      </c>
      <c r="F393" s="38" t="str">
        <f t="shared" ref="F393:F396" si="355">VLOOKUP(A393,JADWAL,11,FALSE)</f>
        <v>RU28</v>
      </c>
      <c r="G393" s="37" t="str">
        <f>VLOOKUP(A393,JADWAL,6,FALSE)</f>
        <v>Dr. H. Abdullah, S.Ag, M.HI</v>
      </c>
      <c r="H393" s="96" t="str">
        <f>VLOOKUP(A393,JADWAL,7,FALSE)</f>
        <v>Dr. H. Rafid Abbas, MA.</v>
      </c>
    </row>
    <row r="394" spans="1:8">
      <c r="A394" s="34">
        <v>63</v>
      </c>
      <c r="B394" s="42" t="str">
        <f>VLOOKUP(A394,JADWAL,4,FALSE)</f>
        <v xml:space="preserve">Hukum Acara Peradilan Agama </v>
      </c>
      <c r="C394" s="42" t="str">
        <f>VLOOKUP(A394,JADWAL,2,FALSE)</f>
        <v>HK-3A</v>
      </c>
      <c r="D394" s="42" t="str">
        <f t="shared" si="353"/>
        <v>Sabtu</v>
      </c>
      <c r="E394" s="773" t="str">
        <f t="shared" si="354"/>
        <v>07.30-09.30</v>
      </c>
      <c r="F394" s="43" t="str">
        <f t="shared" si="355"/>
        <v>R23</v>
      </c>
      <c r="G394" s="42" t="str">
        <f>VLOOKUP(A394,JADWAL,6,FALSE)</f>
        <v>Prof. Dr. M. Noor Harisuddin, M.Fil.I.</v>
      </c>
      <c r="H394" s="97" t="str">
        <f>VLOOKUP(A394,JADWAL,7,FALSE)</f>
        <v>Dr. Sri Lumatus Sa'adah, S.Ag., M.H.I.</v>
      </c>
    </row>
    <row r="395" spans="1:8">
      <c r="A395" s="34">
        <v>77</v>
      </c>
      <c r="B395" s="42" t="str">
        <f t="shared" ref="B395:B396" si="356">VLOOKUP(A395,JADWAL,4,FALSE)</f>
        <v>Ekonomi Zakat, Infaq, Shadaqah dan Waqaf</v>
      </c>
      <c r="C395" s="42" t="str">
        <f t="shared" ref="C395:C396" si="357">VLOOKUP(A395,JADWAL,2,FALSE)</f>
        <v>ES-1B</v>
      </c>
      <c r="D395" s="42" t="str">
        <f t="shared" si="353"/>
        <v>Sabtu</v>
      </c>
      <c r="E395" s="42" t="str">
        <f t="shared" si="354"/>
        <v>09.30-11.30</v>
      </c>
      <c r="F395" s="43" t="str">
        <f t="shared" si="355"/>
        <v>RU13</v>
      </c>
      <c r="G395" s="42" t="str">
        <f t="shared" ref="G395:G396" si="358">VLOOKUP(A395,JADWAL,6,FALSE)</f>
        <v>Dr. H. Pujiono, M.Ag.</v>
      </c>
      <c r="H395" s="97" t="str">
        <f t="shared" ref="H395:H396" si="359">VLOOKUP(A395,JADWAL,7,FALSE)</f>
        <v>Dr. Khamdan Rifa'i, S.E., M.Si.</v>
      </c>
    </row>
    <row r="396" spans="1:8">
      <c r="A396" s="34">
        <v>81</v>
      </c>
      <c r="B396" s="47" t="str">
        <f t="shared" si="356"/>
        <v xml:space="preserve">Manajemen Risiko Keuangan Islam </v>
      </c>
      <c r="C396" s="47" t="str">
        <f t="shared" si="357"/>
        <v>ES-3A</v>
      </c>
      <c r="D396" s="47" t="str">
        <f t="shared" si="353"/>
        <v>Rabu</v>
      </c>
      <c r="E396" s="774" t="str">
        <f t="shared" si="354"/>
        <v>15.15-17.15</v>
      </c>
      <c r="F396" s="48" t="str">
        <f t="shared" si="355"/>
        <v>R12</v>
      </c>
      <c r="G396" s="47" t="str">
        <f t="shared" si="358"/>
        <v>Dr. Muhammad Miqdad, SE.MM. Ak., CA.</v>
      </c>
      <c r="H396" s="98" t="str">
        <f t="shared" si="359"/>
        <v>Dr. H. Moh. Armoyu, MM.</v>
      </c>
    </row>
    <row r="398" spans="1:8">
      <c r="A398" s="8" t="s">
        <v>752</v>
      </c>
      <c r="B398" s="9" t="s">
        <v>436</v>
      </c>
      <c r="F398" s="10"/>
      <c r="G398" s="11"/>
    </row>
    <row r="399" spans="1:8" ht="14.25" customHeight="1">
      <c r="A399" s="12" t="s">
        <v>352</v>
      </c>
      <c r="B399" s="13" t="s">
        <v>324</v>
      </c>
      <c r="C399" s="13" t="s">
        <v>325</v>
      </c>
      <c r="D399" s="13" t="s">
        <v>326</v>
      </c>
      <c r="E399" s="13" t="s">
        <v>327</v>
      </c>
      <c r="F399" s="13" t="s">
        <v>328</v>
      </c>
      <c r="G399" s="14" t="s">
        <v>329</v>
      </c>
      <c r="H399" s="15"/>
    </row>
    <row r="400" spans="1:8" ht="12" customHeight="1">
      <c r="A400" s="34">
        <v>75</v>
      </c>
      <c r="B400" s="17" t="str">
        <f>VLOOKUP(A400,JADWAL,4,FALSE)</f>
        <v>Sejarah Pemikiran dan Prinsip Ekonomi Islam</v>
      </c>
      <c r="C400" s="18" t="str">
        <f>VLOOKUP(A400,JADWAL,2,FALSE)</f>
        <v>ES-1B</v>
      </c>
      <c r="D400" s="18" t="str">
        <f t="shared" ref="D400:D401" si="360">VLOOKUP(A400,JADWAL,9,FALSE)</f>
        <v>Jumat</v>
      </c>
      <c r="E400" s="770" t="str">
        <f t="shared" ref="E400:E401" si="361">VLOOKUP(A400,JADWAL,10,FALSE)</f>
        <v>18.00-20.00</v>
      </c>
      <c r="F400" s="100" t="str">
        <f t="shared" ref="F400:F401" si="362">VLOOKUP(A400,JADWAL,11,FALSE)</f>
        <v>RU13</v>
      </c>
      <c r="G400" s="17" t="str">
        <f>VLOOKUP(A400,JADWAL,6,FALSE)</f>
        <v>Dr. Abdul Wadud Nafis, Lc, M.E.I</v>
      </c>
      <c r="H400" s="35" t="str">
        <f>VLOOKUP(A400,JADWAL,7,FALSE)</f>
        <v>Dr. H. Abdul Rokhim, S.Ag., M.E.I</v>
      </c>
    </row>
    <row r="401" spans="1:8" ht="24">
      <c r="A401" s="34">
        <v>27</v>
      </c>
      <c r="B401" s="27" t="str">
        <f>VLOOKUP(A401,JADWAL,4,FALSE)</f>
        <v>Studi Al-Qur’an dan Al Hadits</v>
      </c>
      <c r="C401" s="28" t="str">
        <f>VLOOKUP(A401,JADWAL,2,FALSE)</f>
        <v>PAI-1BM</v>
      </c>
      <c r="D401" s="28" t="str">
        <f t="shared" si="360"/>
        <v>Selasa</v>
      </c>
      <c r="E401" s="771" t="str">
        <f t="shared" si="361"/>
        <v>15.15-17.15</v>
      </c>
      <c r="F401" s="101" t="e">
        <f t="shared" si="362"/>
        <v>#REF!</v>
      </c>
      <c r="G401" s="27" t="str">
        <f>VLOOKUP(A401,JADWAL,6,FALSE)</f>
        <v>Dr. H. Abdul Haris, M.Ag.</v>
      </c>
      <c r="H401" s="33" t="str">
        <f>VLOOKUP(A401,JADWAL,7,FALSE)</f>
        <v>Dr. H. Kasman, M.Fil.I.</v>
      </c>
    </row>
    <row r="403" spans="1:8">
      <c r="A403" s="8" t="s">
        <v>752</v>
      </c>
      <c r="B403" s="9" t="s">
        <v>437</v>
      </c>
      <c r="F403" s="10"/>
      <c r="G403" s="11"/>
    </row>
    <row r="404" spans="1:8" ht="14.25" customHeight="1">
      <c r="A404" s="12" t="s">
        <v>352</v>
      </c>
      <c r="B404" s="13" t="s">
        <v>324</v>
      </c>
      <c r="C404" s="13" t="s">
        <v>325</v>
      </c>
      <c r="D404" s="13" t="s">
        <v>326</v>
      </c>
      <c r="E404" s="13" t="s">
        <v>327</v>
      </c>
      <c r="F404" s="13" t="s">
        <v>328</v>
      </c>
      <c r="G404" s="14" t="s">
        <v>329</v>
      </c>
      <c r="H404" s="15"/>
    </row>
    <row r="405" spans="1:8" ht="12" customHeight="1">
      <c r="A405" s="34">
        <v>112</v>
      </c>
      <c r="B405" s="86" t="str">
        <f t="shared" ref="B405" si="363">VLOOKUP(A405,JADWAL,4,FALSE)</f>
        <v>Analisis Perkembangan Psikologi Anak</v>
      </c>
      <c r="C405" s="87" t="str">
        <f t="shared" ref="C405" si="364">VLOOKUP(A405,JADWAL,2,FALSE)</f>
        <v>PGMI-3</v>
      </c>
      <c r="D405" s="87" t="str">
        <f t="shared" ref="D405" si="365">VLOOKUP(A405,JADWAL,9,FALSE)</f>
        <v>Sabtu</v>
      </c>
      <c r="E405" s="781" t="str">
        <f t="shared" ref="E405" si="366">VLOOKUP(A405,JADWAL,10,FALSE)</f>
        <v>09.30-11.30</v>
      </c>
      <c r="F405" s="88" t="str">
        <f t="shared" ref="F405" si="367">VLOOKUP(A405,JADWAL,11,FALSE)</f>
        <v>RU11</v>
      </c>
      <c r="G405" s="86" t="str">
        <f t="shared" ref="G405" si="368">VLOOKUP(A405,JADWAL,6,FALSE)</f>
        <v>Dr. Mu'alimin, S.Ag.,M.Pd.I.</v>
      </c>
      <c r="H405" s="89" t="str">
        <f t="shared" ref="H405" si="369">VLOOKUP(A405,JADWAL,7,FALSE)</f>
        <v>Dr. Esa Nurwahyuni, M.Pd.</v>
      </c>
    </row>
    <row r="407" spans="1:8">
      <c r="A407" s="8" t="s">
        <v>752</v>
      </c>
      <c r="B407" s="9" t="s">
        <v>438</v>
      </c>
      <c r="F407" s="10"/>
      <c r="G407" s="11"/>
    </row>
    <row r="408" spans="1:8" ht="14.25" customHeight="1">
      <c r="A408" s="12" t="s">
        <v>352</v>
      </c>
      <c r="B408" s="13" t="s">
        <v>324</v>
      </c>
      <c r="C408" s="13" t="s">
        <v>325</v>
      </c>
      <c r="D408" s="13" t="s">
        <v>326</v>
      </c>
      <c r="E408" s="13" t="s">
        <v>327</v>
      </c>
      <c r="F408" s="13" t="s">
        <v>328</v>
      </c>
      <c r="G408" s="14" t="s">
        <v>329</v>
      </c>
      <c r="H408" s="15"/>
    </row>
    <row r="409" spans="1:8" ht="17.25" customHeight="1">
      <c r="A409" s="34">
        <v>18</v>
      </c>
      <c r="B409" s="17" t="str">
        <f>VLOOKUP(A409,JADWAL,4,FALSE)</f>
        <v>MMT Pendidikan</v>
      </c>
      <c r="C409" s="18" t="str">
        <f>VLOOKUP(A409,JADWAL,2,FALSE)</f>
        <v>MPI-3B</v>
      </c>
      <c r="D409" s="18" t="str">
        <f t="shared" ref="D409:D410" si="370">VLOOKUP(A409,JADWAL,9,FALSE)</f>
        <v>Jumat</v>
      </c>
      <c r="E409" s="770" t="str">
        <f t="shared" ref="E409:E410" si="371">VLOOKUP(A409,JADWAL,10,FALSE)</f>
        <v>18.00-20.00</v>
      </c>
      <c r="F409" s="19" t="str">
        <f t="shared" ref="F409:F410" si="372">VLOOKUP(A409,JADWAL,11,FALSE)</f>
        <v>R15</v>
      </c>
      <c r="G409" s="17" t="str">
        <f>VLOOKUP(A409,JADWAL,6,FALSE)</f>
        <v>Prof. Dr. Hj. Titiek Rohanah Hidayati, M.Pd.</v>
      </c>
      <c r="H409" s="35" t="str">
        <f>VLOOKUP(A409,JADWAL,7,FALSE)</f>
        <v>Dr. H. Abd. Muhith, S.Ag, M.Pd.I.</v>
      </c>
    </row>
    <row r="410" spans="1:8" ht="24">
      <c r="A410" s="34">
        <v>23</v>
      </c>
      <c r="B410" s="27" t="str">
        <f>VLOOKUP(A410,JADWAL,4,FALSE)</f>
        <v>Studi Mandiri</v>
      </c>
      <c r="C410" s="28" t="str">
        <f>VLOOKUP(A410,JADWAL,2,FALSE)</f>
        <v>MPI-3C</v>
      </c>
      <c r="D410" s="28" t="str">
        <f t="shared" si="370"/>
        <v>Jumat</v>
      </c>
      <c r="E410" s="771" t="str">
        <f t="shared" si="371"/>
        <v>18.00-20.00</v>
      </c>
      <c r="F410" s="29" t="str">
        <f t="shared" si="372"/>
        <v>R16</v>
      </c>
      <c r="G410" s="27" t="str">
        <f>VLOOKUP(A410,JADWAL,6,FALSE)</f>
        <v>Prof. Dr. H. Babun Suharto, S.E., M.M.</v>
      </c>
      <c r="H410" s="33" t="str">
        <f>VLOOKUP(A410,JADWAL,7,FALSE)</f>
        <v>Dr. H. Zainuddin Al Haj, Lc, M.Pd.I.</v>
      </c>
    </row>
    <row r="412" spans="1:8">
      <c r="A412" s="8" t="s">
        <v>752</v>
      </c>
      <c r="B412" s="9" t="s">
        <v>386</v>
      </c>
      <c r="F412" s="10"/>
      <c r="G412" s="11"/>
    </row>
    <row r="413" spans="1:8" ht="14.25" customHeight="1">
      <c r="A413" s="12" t="s">
        <v>352</v>
      </c>
      <c r="B413" s="13" t="s">
        <v>324</v>
      </c>
      <c r="C413" s="13" t="s">
        <v>325</v>
      </c>
      <c r="D413" s="13" t="s">
        <v>326</v>
      </c>
      <c r="E413" s="13" t="s">
        <v>327</v>
      </c>
      <c r="F413" s="13" t="s">
        <v>328</v>
      </c>
      <c r="G413" s="14" t="s">
        <v>329</v>
      </c>
      <c r="H413" s="15"/>
    </row>
    <row r="414" spans="1:8" ht="24">
      <c r="A414" s="34">
        <v>2</v>
      </c>
      <c r="B414" s="87" t="str">
        <f>VLOOKUP(A414,JADWAL,4,FALSE)</f>
        <v>Manajemen Institusi pendidikan Islam</v>
      </c>
      <c r="C414" s="87" t="str">
        <f>VLOOKUP(A414,JADWAL,2,FALSE)</f>
        <v>MPI-1A</v>
      </c>
      <c r="D414" s="87" t="str">
        <f t="shared" ref="D414" si="373">VLOOKUP(A414,JADWAL,9,FALSE)</f>
        <v>Selasa</v>
      </c>
      <c r="E414" s="781" t="str">
        <f t="shared" ref="E414" si="374">VLOOKUP(A414,JADWAL,10,FALSE)</f>
        <v>15.15-17.15</v>
      </c>
      <c r="F414" s="88" t="str">
        <f t="shared" ref="F414" si="375">VLOOKUP(A414,JADWAL,11,FALSE)</f>
        <v>RU11</v>
      </c>
      <c r="G414" s="86" t="str">
        <f>VLOOKUP(A414,JADWAL,6,FALSE)</f>
        <v>Dr. H. Suhadi Winoto, M.Pd.</v>
      </c>
      <c r="H414" s="89" t="str">
        <f>VLOOKUP(A414,JADWAL,7,FALSE)</f>
        <v>Dr. H. Sofyan Tsauri, M.M.</v>
      </c>
    </row>
    <row r="416" spans="1:8">
      <c r="A416" s="8" t="s">
        <v>752</v>
      </c>
      <c r="B416" s="9" t="s">
        <v>412</v>
      </c>
      <c r="F416" s="10"/>
      <c r="G416" s="11"/>
    </row>
    <row r="417" spans="1:8" ht="14.25" customHeight="1">
      <c r="A417" s="12" t="s">
        <v>352</v>
      </c>
      <c r="B417" s="13" t="s">
        <v>324</v>
      </c>
      <c r="C417" s="13" t="s">
        <v>325</v>
      </c>
      <c r="D417" s="13" t="s">
        <v>326</v>
      </c>
      <c r="E417" s="13" t="s">
        <v>327</v>
      </c>
      <c r="F417" s="13" t="s">
        <v>328</v>
      </c>
      <c r="G417" s="14" t="s">
        <v>329</v>
      </c>
      <c r="H417" s="15"/>
    </row>
    <row r="418" spans="1:8" ht="18.75" customHeight="1">
      <c r="A418" s="34">
        <v>66</v>
      </c>
      <c r="B418" s="36" t="str">
        <f t="shared" ref="B418:B419" si="376">VLOOKUP(A418,JADWAL,4,FALSE)</f>
        <v xml:space="preserve">Hukum Perdata Islam Di Indonesia </v>
      </c>
      <c r="C418" s="37" t="str">
        <f t="shared" ref="C418:C419" si="377">VLOOKUP(A418,JADWAL,2,FALSE)</f>
        <v>HK-3B</v>
      </c>
      <c r="D418" s="37" t="str">
        <f t="shared" ref="D418:D419" si="378">VLOOKUP(A418,JADWAL,9,FALSE)</f>
        <v>Jumat</v>
      </c>
      <c r="E418" s="37" t="str">
        <f t="shared" ref="E418:E419" si="379">VLOOKUP(A418,JADWAL,10,FALSE)</f>
        <v>18.00-20.00</v>
      </c>
      <c r="F418" s="38" t="str">
        <f t="shared" ref="F418:F419" si="380">VLOOKUP(A418,JADWAL,11,FALSE)</f>
        <v>R24</v>
      </c>
      <c r="G418" s="36" t="str">
        <f t="shared" ref="G418:G419" si="381">VLOOKUP(A418,JADWAL,6,FALSE)</f>
        <v>Dr. H. Nur Solikin, S.Ag, M.H.</v>
      </c>
      <c r="H418" s="72" t="str">
        <f t="shared" ref="H418:H419" si="382">VLOOKUP(A418,JADWAL,7,FALSE)</f>
        <v>Dr. H. Ahmad Junaidi, S.Pd, M.Ag.</v>
      </c>
    </row>
    <row r="419" spans="1:8" ht="24">
      <c r="A419" s="34">
        <v>67</v>
      </c>
      <c r="B419" s="46" t="str">
        <f t="shared" si="376"/>
        <v xml:space="preserve">Fiqih Kontemporer dalam Hukum Keluarga </v>
      </c>
      <c r="C419" s="47" t="str">
        <f t="shared" si="377"/>
        <v>HK-3B</v>
      </c>
      <c r="D419" s="47" t="str">
        <f t="shared" si="378"/>
        <v>Sabtu</v>
      </c>
      <c r="E419" s="774" t="str">
        <f t="shared" si="379"/>
        <v>07.30-09.30</v>
      </c>
      <c r="F419" s="48" t="str">
        <f t="shared" si="380"/>
        <v>R24</v>
      </c>
      <c r="G419" s="46" t="str">
        <f t="shared" si="381"/>
        <v>Dr. H. Abdullah, S.Ag, M.HI</v>
      </c>
      <c r="H419" s="49" t="str">
        <f t="shared" si="382"/>
        <v>Dr. Ishaq, M.Ag.</v>
      </c>
    </row>
    <row r="421" spans="1:8">
      <c r="A421" s="8" t="s">
        <v>752</v>
      </c>
      <c r="B421" s="9" t="s">
        <v>420</v>
      </c>
      <c r="F421" s="10"/>
      <c r="G421" s="11"/>
    </row>
    <row r="422" spans="1:8" ht="14.25" customHeight="1">
      <c r="A422" s="12" t="s">
        <v>352</v>
      </c>
      <c r="B422" s="13" t="s">
        <v>324</v>
      </c>
      <c r="C422" s="13" t="s">
        <v>325</v>
      </c>
      <c r="D422" s="13" t="s">
        <v>326</v>
      </c>
      <c r="E422" s="13" t="s">
        <v>327</v>
      </c>
      <c r="F422" s="13" t="s">
        <v>328</v>
      </c>
      <c r="G422" s="14" t="s">
        <v>329</v>
      </c>
      <c r="H422" s="15"/>
    </row>
    <row r="423" spans="1:8" ht="24">
      <c r="A423" s="34">
        <v>32</v>
      </c>
      <c r="B423" s="37" t="str">
        <f t="shared" ref="B423:B424" si="383">VLOOKUP(A423,JADWAL,4,FALSE)</f>
        <v>Studi Al-Qur’an dan Al Hadits</v>
      </c>
      <c r="C423" s="37" t="str">
        <f t="shared" ref="C423:C424" si="384">VLOOKUP(A423,JADWAL,2,FALSE)</f>
        <v>PAI-1A</v>
      </c>
      <c r="D423" s="37" t="str">
        <f t="shared" ref="D423:D424" si="385">VLOOKUP(A423,JADWAL,9,FALSE)</f>
        <v>Selasa</v>
      </c>
      <c r="E423" s="772" t="str">
        <f t="shared" ref="E423:E424" si="386">VLOOKUP(A423,JADWAL,10,FALSE)</f>
        <v>15.15-17.15</v>
      </c>
      <c r="F423" s="38" t="str">
        <f t="shared" ref="F423:F424" si="387">VLOOKUP(A423,JADWAL,11,FALSE)</f>
        <v>R16</v>
      </c>
      <c r="G423" s="36" t="str">
        <f t="shared" ref="G423:G424" si="388">VLOOKUP(A423,JADWAL,6,FALSE)</f>
        <v>Prof. Dr. H. Mahjuddin, M.Pd.I</v>
      </c>
      <c r="H423" s="72" t="str">
        <f t="shared" ref="H423:H424" si="389">VLOOKUP(A423,JADWAL,7,FALSE)</f>
        <v>Dr. H. Aminullah, M.Ag.</v>
      </c>
    </row>
    <row r="424" spans="1:8" ht="24">
      <c r="A424" s="34">
        <v>83</v>
      </c>
      <c r="B424" s="47" t="str">
        <f t="shared" si="383"/>
        <v>Ekonomi zakat, Infaq, shodaqah dan wakaf</v>
      </c>
      <c r="C424" s="47" t="str">
        <f t="shared" si="384"/>
        <v>ES-3B</v>
      </c>
      <c r="D424" s="47" t="str">
        <f t="shared" si="385"/>
        <v>Jumat</v>
      </c>
      <c r="E424" s="774" t="str">
        <f t="shared" si="386"/>
        <v>13.15-15.15</v>
      </c>
      <c r="F424" s="48" t="str">
        <f t="shared" si="387"/>
        <v>R13</v>
      </c>
      <c r="G424" s="46" t="str">
        <f t="shared" si="388"/>
        <v>Dr. Moch. Chotib, S.Ag., M.M.</v>
      </c>
      <c r="H424" s="49" t="str">
        <f t="shared" si="389"/>
        <v>Dr. Nurul Widyawati IR, S,Sos, M.Si</v>
      </c>
    </row>
    <row r="426" spans="1:8">
      <c r="A426" s="8" t="s">
        <v>752</v>
      </c>
      <c r="B426" s="9" t="s">
        <v>407</v>
      </c>
      <c r="F426" s="10"/>
      <c r="G426" s="11"/>
    </row>
    <row r="427" spans="1:8" ht="14.25" customHeight="1">
      <c r="A427" s="12" t="s">
        <v>352</v>
      </c>
      <c r="B427" s="13" t="s">
        <v>324</v>
      </c>
      <c r="C427" s="13" t="s">
        <v>325</v>
      </c>
      <c r="D427" s="13" t="s">
        <v>326</v>
      </c>
      <c r="E427" s="13" t="s">
        <v>327</v>
      </c>
      <c r="F427" s="13" t="s">
        <v>328</v>
      </c>
      <c r="G427" s="14" t="s">
        <v>329</v>
      </c>
      <c r="H427" s="15"/>
    </row>
    <row r="428" spans="1:8" ht="13.5" customHeight="1">
      <c r="A428" s="34">
        <v>71</v>
      </c>
      <c r="B428" s="36" t="str">
        <f t="shared" ref="B428:B431" si="390">VLOOKUP(A428,JADWAL,4,FALSE)</f>
        <v>Sejarah Pemikiran dan Prinsip Ekonomi Islam</v>
      </c>
      <c r="C428" s="37" t="str">
        <f t="shared" ref="C428:C431" si="391">VLOOKUP(A428,JADWAL,2,FALSE)</f>
        <v>ES-1A</v>
      </c>
      <c r="D428" s="37" t="str">
        <f t="shared" ref="D428:D431" si="392">VLOOKUP(A428,JADWAL,9,FALSE)</f>
        <v>Rabu</v>
      </c>
      <c r="E428" s="772" t="str">
        <f t="shared" ref="E428:E431" si="393">VLOOKUP(A428,JADWAL,10,FALSE)</f>
        <v>15.15-17.15</v>
      </c>
      <c r="F428" s="38" t="str">
        <f t="shared" ref="F428:F431" si="394">VLOOKUP(A428,JADWAL,11,FALSE)</f>
        <v>R11</v>
      </c>
      <c r="G428" s="36" t="str">
        <f t="shared" ref="G428:G431" si="395">VLOOKUP(A428,JADWAL,6,FALSE)</f>
        <v>Dr. Abdul Wadud Nafis, Lc, M.E.I</v>
      </c>
      <c r="H428" s="72" t="str">
        <f t="shared" ref="H428:H431" si="396">VLOOKUP(A428,JADWAL,7,FALSE)</f>
        <v>Dr. H. Abdul Rokhim, S.Ag., M.E.I</v>
      </c>
    </row>
    <row r="429" spans="1:8" ht="24">
      <c r="A429" s="34">
        <v>80</v>
      </c>
      <c r="B429" s="41" t="str">
        <f t="shared" si="390"/>
        <v>Ekonomi zakat, Infaq, shodaqah dan wakaf</v>
      </c>
      <c r="C429" s="42" t="str">
        <f t="shared" si="391"/>
        <v>ES-3A</v>
      </c>
      <c r="D429" s="42" t="str">
        <f t="shared" si="392"/>
        <v>Rabu</v>
      </c>
      <c r="E429" s="773" t="str">
        <f t="shared" si="393"/>
        <v>12.45-14.45</v>
      </c>
      <c r="F429" s="43" t="str">
        <f t="shared" si="394"/>
        <v>R12</v>
      </c>
      <c r="G429" s="41" t="str">
        <f t="shared" si="395"/>
        <v>Dr. Moch. Chotib, S.Ag., M.M.</v>
      </c>
      <c r="H429" s="73" t="str">
        <f t="shared" si="396"/>
        <v>Dr. Nurul Widyawati IR, S,Sos, M.Si</v>
      </c>
    </row>
    <row r="430" spans="1:8" ht="24">
      <c r="A430" s="34">
        <v>85</v>
      </c>
      <c r="B430" s="41" t="str">
        <f t="shared" si="390"/>
        <v>Manajemen Pemasaran Islam</v>
      </c>
      <c r="C430" s="42" t="str">
        <f t="shared" si="391"/>
        <v>ES-3B</v>
      </c>
      <c r="D430" s="42" t="str">
        <f t="shared" si="392"/>
        <v>Jumat</v>
      </c>
      <c r="E430" s="773" t="str">
        <f t="shared" si="393"/>
        <v>18.00-20.00</v>
      </c>
      <c r="F430" s="43" t="str">
        <f t="shared" si="394"/>
        <v>R13</v>
      </c>
      <c r="G430" s="41" t="str">
        <f t="shared" si="395"/>
        <v>Dr. Khamdan Rifa'i, S.E., M.Si.</v>
      </c>
      <c r="H430" s="73" t="str">
        <f t="shared" si="396"/>
        <v>Dr. H. Misbahul Munir, M.M.</v>
      </c>
    </row>
    <row r="431" spans="1:8" ht="24">
      <c r="A431" s="34">
        <v>89</v>
      </c>
      <c r="B431" s="46" t="str">
        <f t="shared" si="390"/>
        <v>Ekonomi zakat, Infaq, shodaqah dan wakaf</v>
      </c>
      <c r="C431" s="47" t="str">
        <f t="shared" si="391"/>
        <v>ES-3C</v>
      </c>
      <c r="D431" s="47" t="str">
        <f t="shared" si="392"/>
        <v>Jumat</v>
      </c>
      <c r="E431" s="774" t="str">
        <f t="shared" si="393"/>
        <v>15.30-17.30</v>
      </c>
      <c r="F431" s="48" t="str">
        <f t="shared" si="394"/>
        <v>R14</v>
      </c>
      <c r="G431" s="46" t="str">
        <f t="shared" si="395"/>
        <v>Dr. Moch. Chotib, S.Ag., M.M.</v>
      </c>
      <c r="H431" s="49" t="str">
        <f t="shared" si="396"/>
        <v>Dr. Ishaq, M.Ag.</v>
      </c>
    </row>
    <row r="433" spans="1:8">
      <c r="A433" s="8" t="s">
        <v>752</v>
      </c>
      <c r="B433" s="9" t="s">
        <v>432</v>
      </c>
      <c r="F433" s="10"/>
      <c r="G433" s="11"/>
    </row>
    <row r="434" spans="1:8" ht="14.25" customHeight="1">
      <c r="A434" s="12" t="s">
        <v>352</v>
      </c>
      <c r="B434" s="13" t="s">
        <v>324</v>
      </c>
      <c r="C434" s="13" t="s">
        <v>325</v>
      </c>
      <c r="D434" s="13" t="s">
        <v>326</v>
      </c>
      <c r="E434" s="13" t="s">
        <v>327</v>
      </c>
      <c r="F434" s="13" t="s">
        <v>328</v>
      </c>
      <c r="G434" s="14" t="s">
        <v>329</v>
      </c>
      <c r="H434" s="15"/>
    </row>
    <row r="435" spans="1:8" ht="24">
      <c r="A435" s="34">
        <v>60</v>
      </c>
      <c r="B435" s="87" t="str">
        <f>VLOOKUP(A435,JADWAL,4,FALSE)</f>
        <v xml:space="preserve">Hukum Perdata Islam Di Indonesia </v>
      </c>
      <c r="C435" s="87" t="str">
        <f>VLOOKUP(A435,JADWAL,2,FALSE)</f>
        <v>HK-3A</v>
      </c>
      <c r="D435" s="87" t="str">
        <f t="shared" ref="D435" si="397">VLOOKUP(A435,JADWAL,9,FALSE)</f>
        <v>Jumat</v>
      </c>
      <c r="E435" s="781" t="str">
        <f t="shared" ref="E435" si="398">VLOOKUP(A435,JADWAL,10,FALSE)</f>
        <v>13.15-15.15</v>
      </c>
      <c r="F435" s="88" t="str">
        <f t="shared" ref="F435" si="399">VLOOKUP(A435,JADWAL,11,FALSE)</f>
        <v>R23</v>
      </c>
      <c r="G435" s="86" t="str">
        <f>VLOOKUP(A435,JADWAL,6,FALSE)</f>
        <v>Dr. H. Nur Solikin, S.Ag, M.H.</v>
      </c>
      <c r="H435" s="89" t="str">
        <f>VLOOKUP(A435,JADWAL,7,FALSE)</f>
        <v>Dr. H. Ahmad Junaidi, S.Pd, M.Ag.</v>
      </c>
    </row>
    <row r="437" spans="1:8">
      <c r="A437" s="8" t="s">
        <v>752</v>
      </c>
      <c r="B437" s="9" t="s">
        <v>433</v>
      </c>
      <c r="F437" s="10"/>
      <c r="G437" s="11"/>
    </row>
    <row r="438" spans="1:8" ht="14.25" customHeight="1">
      <c r="A438" s="12" t="s">
        <v>352</v>
      </c>
      <c r="B438" s="13" t="s">
        <v>324</v>
      </c>
      <c r="C438" s="13" t="s">
        <v>325</v>
      </c>
      <c r="D438" s="13" t="s">
        <v>326</v>
      </c>
      <c r="E438" s="13" t="s">
        <v>327</v>
      </c>
      <c r="F438" s="13" t="s">
        <v>328</v>
      </c>
      <c r="G438" s="14" t="s">
        <v>329</v>
      </c>
      <c r="H438" s="15"/>
    </row>
    <row r="439" spans="1:8">
      <c r="A439" s="34">
        <v>3</v>
      </c>
      <c r="B439" s="87" t="str">
        <f t="shared" ref="B439" si="400">VLOOKUP(A439,JADWAL,4,FALSE)</f>
        <v>Studi Al Qur'an dan Hadist</v>
      </c>
      <c r="C439" s="87" t="str">
        <f t="shared" ref="C439" si="401">VLOOKUP(A439,JADWAL,2,FALSE)</f>
        <v>MPI-1A</v>
      </c>
      <c r="D439" s="87" t="str">
        <f t="shared" ref="D439" si="402">VLOOKUP(A439,JADWAL,9,FALSE)</f>
        <v>Rabu</v>
      </c>
      <c r="E439" s="781" t="str">
        <f t="shared" ref="E439" si="403">VLOOKUP(A439,JADWAL,10,FALSE)</f>
        <v>12.45-14.45</v>
      </c>
      <c r="F439" s="88" t="str">
        <f t="shared" ref="F439" si="404">VLOOKUP(A439,JADWAL,11,FALSE)</f>
        <v>RU11</v>
      </c>
      <c r="G439" s="86" t="str">
        <f t="shared" ref="G439" si="405">VLOOKUP(A439,JADWAL,6,FALSE)</f>
        <v>Dr. H. Sutrisno RS., M.H.I.</v>
      </c>
      <c r="H439" s="102" t="str">
        <f t="shared" ref="H439" si="406">VLOOKUP(A439,JADWAL,7,FALSE)</f>
        <v>Dr. H. Rafid Abbas, MA.</v>
      </c>
    </row>
    <row r="441" spans="1:8">
      <c r="A441" s="8" t="s">
        <v>752</v>
      </c>
      <c r="B441" s="9" t="s">
        <v>430</v>
      </c>
      <c r="F441" s="10"/>
      <c r="G441" s="11"/>
    </row>
    <row r="442" spans="1:8" ht="14.25" customHeight="1">
      <c r="A442" s="12" t="s">
        <v>352</v>
      </c>
      <c r="B442" s="13" t="s">
        <v>324</v>
      </c>
      <c r="C442" s="13" t="s">
        <v>325</v>
      </c>
      <c r="D442" s="13" t="s">
        <v>326</v>
      </c>
      <c r="E442" s="13" t="s">
        <v>327</v>
      </c>
      <c r="F442" s="13" t="s">
        <v>328</v>
      </c>
      <c r="G442" s="14" t="s">
        <v>329</v>
      </c>
      <c r="H442" s="15"/>
    </row>
    <row r="443" spans="1:8" ht="16.5" customHeight="1">
      <c r="A443" s="34">
        <v>100</v>
      </c>
      <c r="B443" s="86" t="str">
        <f t="shared" ref="B443" si="407">VLOOKUP(A443,JADWAL,4,FALSE)</f>
        <v>Media Elektronik dan Isu Kontemporer</v>
      </c>
      <c r="C443" s="87" t="str">
        <f t="shared" ref="C443" si="408">VLOOKUP(A443,JADWAL,2,FALSE)</f>
        <v>KPI-3</v>
      </c>
      <c r="D443" s="87" t="str">
        <f t="shared" ref="D443" si="409">VLOOKUP(A443,JADWAL,9,FALSE)</f>
        <v>Jumat</v>
      </c>
      <c r="E443" s="781" t="str">
        <f t="shared" ref="E443" si="410">VLOOKUP(A443,JADWAL,10,FALSE)</f>
        <v>18.00-20.00</v>
      </c>
      <c r="F443" s="88" t="str">
        <f t="shared" ref="F443" si="411">VLOOKUP(A443,JADWAL,11,FALSE)</f>
        <v>R12</v>
      </c>
      <c r="G443" s="86" t="str">
        <f t="shared" ref="G443" si="412">VLOOKUP(A443,JADWAL,6,FALSE)</f>
        <v>Dr. Kun Wazis, S.Sos, M.I.Kom.</v>
      </c>
      <c r="H443" s="89" t="str">
        <f t="shared" ref="H443" si="413">VLOOKUP(A443,JADWAL,7,FALSE)</f>
        <v>Dr. Imam Bonjol Juhari, S.Ag., M.Si.</v>
      </c>
    </row>
    <row r="446" spans="1:8">
      <c r="A446" s="8" t="s">
        <v>752</v>
      </c>
      <c r="B446" s="9" t="s">
        <v>401</v>
      </c>
      <c r="F446" s="10"/>
      <c r="G446" s="11"/>
    </row>
    <row r="447" spans="1:8" ht="14.25" customHeight="1">
      <c r="A447" s="12" t="s">
        <v>352</v>
      </c>
      <c r="B447" s="13" t="s">
        <v>324</v>
      </c>
      <c r="C447" s="13" t="s">
        <v>325</v>
      </c>
      <c r="D447" s="13" t="s">
        <v>326</v>
      </c>
      <c r="E447" s="13" t="s">
        <v>327</v>
      </c>
      <c r="F447" s="13" t="s">
        <v>328</v>
      </c>
      <c r="G447" s="14" t="s">
        <v>329</v>
      </c>
      <c r="H447" s="15"/>
    </row>
    <row r="448" spans="1:8" ht="14.25" customHeight="1">
      <c r="A448" s="34">
        <v>123</v>
      </c>
      <c r="B448" s="103" t="str">
        <f t="shared" ref="B448:B452" si="414">VLOOKUP(A448,JADWAL,4,FALSE)</f>
        <v>اعداد معلم اللغة العربية</v>
      </c>
      <c r="C448" s="104" t="str">
        <f t="shared" ref="C448:C452" si="415">VLOOKUP(A448,JADWAL,2,FALSE)</f>
        <v>PBAI-3</v>
      </c>
      <c r="D448" s="104" t="str">
        <f t="shared" ref="D448:D452" si="416">VLOOKUP(A448,JADWAL,9,FALSE)</f>
        <v>Sabtu</v>
      </c>
      <c r="E448" s="104" t="str">
        <f t="shared" ref="E448:E452" si="417">VLOOKUP(A448,JADWAL,10,FALSE)</f>
        <v>09.30-11.30</v>
      </c>
      <c r="F448" s="100" t="str">
        <f t="shared" ref="F448:F452" si="418">VLOOKUP(A448,JADWAL,11,FALSE)</f>
        <v>R22</v>
      </c>
      <c r="G448" s="103" t="str">
        <f t="shared" ref="G448:G452" si="419">VLOOKUP(A448,JADWAL,6,FALSE)</f>
        <v>Dr. Maskud, S.Ag., M.Si.</v>
      </c>
      <c r="H448" s="105" t="str">
        <f t="shared" ref="H448:H452" si="420">VLOOKUP(A448,JADWAL,7,FALSE)</f>
        <v>Dr. H. Wildana Wargadinata, Lc., M.Ag.</v>
      </c>
    </row>
    <row r="449" spans="1:8" ht="48">
      <c r="A449" s="34">
        <v>124</v>
      </c>
      <c r="B449" s="50" t="str">
        <f t="shared" si="414"/>
        <v>Manajemen Pendidikan dalam Perspektif Al-Quran dan Hadist</v>
      </c>
      <c r="C449" s="51" t="str">
        <f t="shared" si="415"/>
        <v>MPI3-1A</v>
      </c>
      <c r="D449" s="51" t="str">
        <f t="shared" si="416"/>
        <v>Jumat</v>
      </c>
      <c r="E449" s="775" t="str">
        <f t="shared" si="417"/>
        <v>13.15-15.15</v>
      </c>
      <c r="F449" s="52" t="str">
        <f t="shared" si="418"/>
        <v>RU22</v>
      </c>
      <c r="G449" s="50" t="str">
        <f t="shared" si="419"/>
        <v>Prof. Dr. Phil. HM. Nur Kholis Setiawan, M.A.</v>
      </c>
      <c r="H449" s="53" t="str">
        <f t="shared" si="420"/>
        <v>Prof. Dr. H Abd. Halim Soebahar, MA.</v>
      </c>
    </row>
    <row r="450" spans="1:8" ht="24">
      <c r="A450" s="34">
        <v>125</v>
      </c>
      <c r="B450" s="50" t="str">
        <f t="shared" si="414"/>
        <v>Filsafat Ilmu</v>
      </c>
      <c r="C450" s="51" t="str">
        <f t="shared" si="415"/>
        <v>MPI3-1A</v>
      </c>
      <c r="D450" s="51" t="str">
        <f t="shared" si="416"/>
        <v>Jumat</v>
      </c>
      <c r="E450" s="775" t="str">
        <f t="shared" si="417"/>
        <v>15.30-17.30</v>
      </c>
      <c r="F450" s="52" t="str">
        <f t="shared" si="418"/>
        <v>RU22</v>
      </c>
      <c r="G450" s="50" t="str">
        <f t="shared" si="419"/>
        <v>Prof. H. Masdar Hilmy, MA., Ph.D.</v>
      </c>
      <c r="H450" s="53" t="str">
        <f t="shared" si="420"/>
        <v>Dr. H. Aminullah, M.Ag.</v>
      </c>
    </row>
    <row r="451" spans="1:8" ht="36">
      <c r="A451" s="34">
        <v>126</v>
      </c>
      <c r="B451" s="50" t="str">
        <f t="shared" si="414"/>
        <v>Manajemen Institusi Pendidikan Islam Berbasis IT</v>
      </c>
      <c r="C451" s="51" t="str">
        <f t="shared" si="415"/>
        <v>MPI3-1A</v>
      </c>
      <c r="D451" s="51" t="str">
        <f t="shared" si="416"/>
        <v>Jumat</v>
      </c>
      <c r="E451" s="775" t="str">
        <f t="shared" si="417"/>
        <v>18.00-20.00</v>
      </c>
      <c r="F451" s="52" t="str">
        <f t="shared" si="418"/>
        <v>RU22</v>
      </c>
      <c r="G451" s="50" t="str">
        <f t="shared" si="419"/>
        <v>Prof. Dr. H. Moh. Khusnuridlo, M.Pd.</v>
      </c>
      <c r="H451" s="53" t="str">
        <f t="shared" si="420"/>
        <v>Dr. H. Imam Syafe’i, M.Pd.</v>
      </c>
    </row>
    <row r="452" spans="1:8" ht="36">
      <c r="A452" s="34">
        <v>127</v>
      </c>
      <c r="B452" s="27" t="str">
        <f t="shared" si="414"/>
        <v>Pengembangan Mutu Lembaga Pendidikan Islam</v>
      </c>
      <c r="C452" s="28" t="str">
        <f t="shared" si="415"/>
        <v>MPI3-1A</v>
      </c>
      <c r="D452" s="28" t="str">
        <f t="shared" si="416"/>
        <v>Sabtu</v>
      </c>
      <c r="E452" s="771" t="str">
        <f t="shared" si="417"/>
        <v>07.30-09.30</v>
      </c>
      <c r="F452" s="29" t="str">
        <f t="shared" si="418"/>
        <v>RU22</v>
      </c>
      <c r="G452" s="27" t="str">
        <f t="shared" si="419"/>
        <v>Prof. Dr. H. Babun Suharto, S.E., M.M.</v>
      </c>
      <c r="H452" s="33" t="str">
        <f t="shared" si="420"/>
        <v>Prof. H. Masdar Hilmy, MA., Ph.D.</v>
      </c>
    </row>
    <row r="453" spans="1:8" ht="4.5" customHeight="1"/>
    <row r="454" spans="1:8">
      <c r="A454" s="8" t="s">
        <v>752</v>
      </c>
      <c r="B454" s="9" t="s">
        <v>425</v>
      </c>
      <c r="F454" s="10"/>
      <c r="G454" s="11"/>
    </row>
    <row r="455" spans="1:8" ht="14.25" customHeight="1">
      <c r="A455" s="12" t="s">
        <v>352</v>
      </c>
      <c r="B455" s="13" t="s">
        <v>324</v>
      </c>
      <c r="C455" s="13" t="s">
        <v>325</v>
      </c>
      <c r="D455" s="13" t="s">
        <v>326</v>
      </c>
      <c r="E455" s="13" t="s">
        <v>327</v>
      </c>
      <c r="F455" s="13" t="s">
        <v>328</v>
      </c>
      <c r="G455" s="14" t="s">
        <v>329</v>
      </c>
      <c r="H455" s="15"/>
    </row>
    <row r="456" spans="1:8" ht="18.75" customHeight="1">
      <c r="A456" s="34">
        <v>68</v>
      </c>
      <c r="B456" s="86" t="str">
        <f t="shared" ref="B456" si="421">VLOOKUP(A456,JADWAL,4,FALSE)</f>
        <v>Studi Al-Qur’an dan Hadits</v>
      </c>
      <c r="C456" s="87" t="str">
        <f t="shared" ref="C456" si="422">VLOOKUP(A456,JADWAL,2,FALSE)</f>
        <v>ES-1A</v>
      </c>
      <c r="D456" s="87" t="str">
        <f t="shared" ref="D456" si="423">VLOOKUP(A456,JADWAL,9,FALSE)</f>
        <v>Selasa</v>
      </c>
      <c r="E456" s="781" t="str">
        <f t="shared" ref="E456" si="424">VLOOKUP(A456,JADWAL,10,FALSE)</f>
        <v>12.45-14.45</v>
      </c>
      <c r="F456" s="88" t="str">
        <f t="shared" ref="F456" si="425">VLOOKUP(A456,JADWAL,11,FALSE)</f>
        <v>R11</v>
      </c>
      <c r="G456" s="86" t="str">
        <f t="shared" ref="G456" si="426">VLOOKUP(A456,JADWAL,6,FALSE)</f>
        <v>Prof. Dr. H. Mahjuddin, M.Pd.I</v>
      </c>
      <c r="H456" s="89" t="str">
        <f t="shared" ref="H456" si="427">VLOOKUP(A456,JADWAL,7,FALSE)</f>
        <v>Dr. H. Kasman, M.Fil.I.</v>
      </c>
    </row>
    <row r="457" spans="1:8" ht="4.5" customHeight="1">
      <c r="A457" s="8"/>
      <c r="B457" s="9"/>
      <c r="F457" s="10"/>
      <c r="G457" s="11"/>
    </row>
    <row r="458" spans="1:8">
      <c r="A458" s="8"/>
      <c r="B458" s="9" t="s">
        <v>197</v>
      </c>
      <c r="F458" s="10"/>
      <c r="G458" s="11"/>
    </row>
    <row r="459" spans="1:8" ht="14.25" customHeight="1">
      <c r="A459" s="12" t="s">
        <v>352</v>
      </c>
      <c r="B459" s="13" t="s">
        <v>324</v>
      </c>
      <c r="C459" s="13" t="s">
        <v>325</v>
      </c>
      <c r="D459" s="13" t="s">
        <v>326</v>
      </c>
      <c r="E459" s="13" t="s">
        <v>327</v>
      </c>
      <c r="F459" s="13" t="s">
        <v>328</v>
      </c>
      <c r="G459" s="14" t="s">
        <v>329</v>
      </c>
      <c r="H459" s="15"/>
    </row>
    <row r="460" spans="1:8" ht="15" customHeight="1">
      <c r="A460" s="16">
        <v>71</v>
      </c>
      <c r="B460" s="36" t="str">
        <f t="shared" ref="B460:B462" si="428">VLOOKUP(A460,JADWAL,4,FALSE)</f>
        <v>Sejarah Pemikiran dan Prinsip Ekonomi Islam</v>
      </c>
      <c r="C460" s="37" t="str">
        <f t="shared" ref="C460:C462" si="429">VLOOKUP(A460,JADWAL,2,FALSE)</f>
        <v>ES-1A</v>
      </c>
      <c r="D460" s="37" t="str">
        <f t="shared" ref="D460:D462" si="430">VLOOKUP(A460,JADWAL,9,FALSE)</f>
        <v>Rabu</v>
      </c>
      <c r="E460" s="772" t="str">
        <f t="shared" ref="E460:E462" si="431">VLOOKUP(A460,JADWAL,10,FALSE)</f>
        <v>15.15-17.15</v>
      </c>
      <c r="F460" s="38" t="str">
        <f t="shared" ref="F460:F462" si="432">VLOOKUP(A460,JADWAL,11,FALSE)</f>
        <v>R11</v>
      </c>
      <c r="G460" s="39" t="str">
        <f t="shared" ref="G460:G462" si="433">VLOOKUP(A460,JADWAL,6,FALSE)</f>
        <v>Dr. Abdul Wadud Nafis, Lc, M.E.I</v>
      </c>
      <c r="H460" s="40" t="str">
        <f t="shared" ref="H460:H462" si="434">VLOOKUP(A460,JADWAL,7,FALSE)</f>
        <v>Dr. H. Abdul Rokhim, S.Ag., M.E.I</v>
      </c>
    </row>
    <row r="461" spans="1:8" ht="24">
      <c r="A461" s="16">
        <v>80</v>
      </c>
      <c r="B461" s="41" t="str">
        <f t="shared" si="428"/>
        <v>Ekonomi zakat, Infaq, shodaqah dan wakaf</v>
      </c>
      <c r="C461" s="42" t="str">
        <f t="shared" si="429"/>
        <v>ES-3A</v>
      </c>
      <c r="D461" s="42" t="str">
        <f t="shared" si="430"/>
        <v>Rabu</v>
      </c>
      <c r="E461" s="773" t="str">
        <f t="shared" si="431"/>
        <v>12.45-14.45</v>
      </c>
      <c r="F461" s="43" t="str">
        <f t="shared" si="432"/>
        <v>R12</v>
      </c>
      <c r="G461" s="44" t="str">
        <f t="shared" si="433"/>
        <v>Dr. Moch. Chotib, S.Ag., M.M.</v>
      </c>
      <c r="H461" s="45" t="str">
        <f t="shared" si="434"/>
        <v>Dr. Nurul Widyawati IR, S,Sos, M.Si</v>
      </c>
    </row>
    <row r="462" spans="1:8" ht="24">
      <c r="A462" s="16">
        <v>85</v>
      </c>
      <c r="B462" s="41" t="str">
        <f t="shared" si="428"/>
        <v>Manajemen Pemasaran Islam</v>
      </c>
      <c r="C462" s="42" t="str">
        <f t="shared" si="429"/>
        <v>ES-3B</v>
      </c>
      <c r="D462" s="42" t="str">
        <f t="shared" si="430"/>
        <v>Jumat</v>
      </c>
      <c r="E462" s="773" t="str">
        <f t="shared" si="431"/>
        <v>18.00-20.00</v>
      </c>
      <c r="F462" s="43" t="str">
        <f t="shared" si="432"/>
        <v>R13</v>
      </c>
      <c r="G462" s="44" t="str">
        <f t="shared" si="433"/>
        <v>Dr. Khamdan Rifa'i, S.E., M.Si.</v>
      </c>
      <c r="H462" s="45" t="str">
        <f t="shared" si="434"/>
        <v>Dr. H. Misbahul Munir, M.M.</v>
      </c>
    </row>
    <row r="463" spans="1:8" ht="4.5" customHeight="1"/>
    <row r="464" spans="1:8">
      <c r="A464" s="8"/>
      <c r="B464" s="9" t="s">
        <v>443</v>
      </c>
      <c r="F464" s="10"/>
      <c r="G464" s="11"/>
    </row>
    <row r="465" spans="1:8" ht="14.25" customHeight="1">
      <c r="A465" s="12" t="s">
        <v>352</v>
      </c>
      <c r="B465" s="13" t="s">
        <v>324</v>
      </c>
      <c r="C465" s="13" t="s">
        <v>325</v>
      </c>
      <c r="D465" s="13" t="s">
        <v>326</v>
      </c>
      <c r="E465" s="13" t="s">
        <v>327</v>
      </c>
      <c r="F465" s="13" t="s">
        <v>328</v>
      </c>
      <c r="G465" s="14" t="s">
        <v>329</v>
      </c>
      <c r="H465" s="15"/>
    </row>
    <row r="466" spans="1:8" ht="16.5" customHeight="1">
      <c r="A466" s="16">
        <v>68</v>
      </c>
      <c r="B466" s="17" t="str">
        <f t="shared" ref="B466:B467" si="435">VLOOKUP(A466,JADWAL,4,FALSE)</f>
        <v>Studi Al-Qur’an dan Hadits</v>
      </c>
      <c r="C466" s="18" t="str">
        <f t="shared" ref="C466:C467" si="436">VLOOKUP(A466,JADWAL,2,FALSE)</f>
        <v>ES-1A</v>
      </c>
      <c r="D466" s="18" t="str">
        <f t="shared" ref="D466:D467" si="437">VLOOKUP(A466,JADWAL,9,FALSE)</f>
        <v>Selasa</v>
      </c>
      <c r="E466" s="770" t="str">
        <f t="shared" ref="E466:E467" si="438">VLOOKUP(A466,JADWAL,10,FALSE)</f>
        <v>12.45-14.45</v>
      </c>
      <c r="F466" s="19" t="str">
        <f t="shared" ref="F466:F467" si="439">VLOOKUP(A466,JADWAL,11,FALSE)</f>
        <v>R11</v>
      </c>
      <c r="G466" s="20" t="str">
        <f t="shared" ref="G466:G467" si="440">VLOOKUP(A466,JADWAL,6,FALSE)</f>
        <v>Prof. Dr. H. Mahjuddin, M.Pd.I</v>
      </c>
      <c r="H466" s="21" t="str">
        <f t="shared" ref="H466:H467" si="441">VLOOKUP(A466,JADWAL,7,FALSE)</f>
        <v>Dr. H. Kasman, M.Fil.I.</v>
      </c>
    </row>
    <row r="467" spans="1:8" ht="24">
      <c r="A467" s="16">
        <v>119</v>
      </c>
      <c r="B467" s="22" t="str">
        <f t="shared" si="435"/>
        <v>التقويم والإختبارات في تعليم اللغة العربية</v>
      </c>
      <c r="C467" s="23" t="str">
        <f t="shared" si="436"/>
        <v>PBAI-3</v>
      </c>
      <c r="D467" s="23" t="str">
        <f t="shared" si="437"/>
        <v>Jumat</v>
      </c>
      <c r="E467" s="769" t="str">
        <f t="shared" si="438"/>
        <v>13.15-15.15</v>
      </c>
      <c r="F467" s="24" t="str">
        <f t="shared" si="439"/>
        <v>R22</v>
      </c>
      <c r="G467" s="25" t="str">
        <f t="shared" si="440"/>
        <v>Dr. H. Faisol Nasar Bin Madi, MA.</v>
      </c>
      <c r="H467" s="26" t="str">
        <f t="shared" si="441"/>
        <v>Dr. Bambang Irawan, M.Ed.</v>
      </c>
    </row>
    <row r="468" spans="1:8" ht="4.5" customHeight="1"/>
    <row r="469" spans="1:8">
      <c r="A469" s="8"/>
      <c r="B469" s="9" t="s">
        <v>444</v>
      </c>
      <c r="F469" s="10"/>
      <c r="G469" s="11"/>
    </row>
    <row r="470" spans="1:8" ht="14.25" customHeight="1">
      <c r="A470" s="12" t="s">
        <v>352</v>
      </c>
      <c r="B470" s="13" t="s">
        <v>324</v>
      </c>
      <c r="C470" s="13" t="s">
        <v>325</v>
      </c>
      <c r="D470" s="13" t="s">
        <v>326</v>
      </c>
      <c r="E470" s="13" t="s">
        <v>327</v>
      </c>
      <c r="F470" s="13" t="s">
        <v>328</v>
      </c>
      <c r="G470" s="14" t="s">
        <v>329</v>
      </c>
      <c r="H470" s="15"/>
    </row>
    <row r="471" spans="1:8" ht="12.75" customHeight="1">
      <c r="A471" s="16">
        <v>113</v>
      </c>
      <c r="B471" s="36" t="str">
        <f t="shared" ref="B471" si="442">VLOOKUP(A471,JADWAL,4,FALSE)</f>
        <v>PPL</v>
      </c>
      <c r="C471" s="37" t="str">
        <f t="shared" ref="C471" si="443">VLOOKUP(A471,JADWAL,2,FALSE)</f>
        <v>PGMI-3</v>
      </c>
      <c r="D471" s="37" t="str">
        <f t="shared" ref="D471" si="444">VLOOKUP(A471,JADWAL,9,FALSE)</f>
        <v>Sabtu</v>
      </c>
      <c r="E471" s="772" t="str">
        <f t="shared" ref="E471" si="445">VLOOKUP(A471,JADWAL,10,FALSE)</f>
        <v>09.30-11.30</v>
      </c>
      <c r="F471" s="38" t="str">
        <f t="shared" ref="F471" si="446">VLOOKUP(A471,JADWAL,11,FALSE)</f>
        <v>RU11</v>
      </c>
      <c r="G471" s="106" t="str">
        <f t="shared" ref="G471" si="447">VLOOKUP(A471,JADWAL,6,FALSE)</f>
        <v xml:space="preserve">TIM </v>
      </c>
      <c r="H471" s="72" t="str">
        <f t="shared" ref="H471" si="448">VLOOKUP(A471,JADWAL,7,FALSE)</f>
        <v>TIM</v>
      </c>
    </row>
    <row r="472" spans="1:8" ht="4.5" customHeight="1"/>
    <row r="473" spans="1:8">
      <c r="A473" s="8"/>
      <c r="B473" s="9" t="s">
        <v>333</v>
      </c>
      <c r="F473" s="10"/>
      <c r="G473" s="11"/>
    </row>
    <row r="474" spans="1:8" ht="14.25" customHeight="1">
      <c r="A474" s="12" t="s">
        <v>352</v>
      </c>
      <c r="B474" s="13" t="s">
        <v>324</v>
      </c>
      <c r="C474" s="13" t="s">
        <v>325</v>
      </c>
      <c r="D474" s="13" t="s">
        <v>326</v>
      </c>
      <c r="E474" s="13" t="s">
        <v>327</v>
      </c>
      <c r="F474" s="13" t="s">
        <v>328</v>
      </c>
      <c r="G474" s="14" t="s">
        <v>329</v>
      </c>
      <c r="H474" s="15"/>
    </row>
    <row r="475" spans="1:8" ht="13.5" customHeight="1">
      <c r="A475" s="16">
        <v>118</v>
      </c>
      <c r="B475" s="36" t="str">
        <f t="shared" ref="B475" si="449">VLOOKUP(A475,JADWAL,4,FALSE)</f>
        <v>الدراسات التقابلية وتحليل الأخطاء</v>
      </c>
      <c r="C475" s="37" t="str">
        <f t="shared" ref="C475" si="450">VLOOKUP(A475,JADWAL,2,FALSE)</f>
        <v>PBAI-1</v>
      </c>
      <c r="D475" s="37" t="str">
        <f t="shared" ref="D475" si="451">VLOOKUP(A475,JADWAL,9,FALSE)</f>
        <v>Sabtu</v>
      </c>
      <c r="E475" s="37" t="str">
        <f t="shared" ref="E475" si="452">VLOOKUP(A475,JADWAL,10,FALSE)</f>
        <v>09.30-11.30</v>
      </c>
      <c r="F475" s="38" t="str">
        <f t="shared" ref="F475" si="453">VLOOKUP(A475,JADWAL,11,FALSE)</f>
        <v>R21</v>
      </c>
      <c r="G475" s="39" t="str">
        <f t="shared" ref="G475" si="454">VLOOKUP(A475,JADWAL,6,FALSE)</f>
        <v>Dr. Bambang Irawan, M.Ed.</v>
      </c>
      <c r="H475" s="40" t="str">
        <f t="shared" ref="H475" si="455">VLOOKUP(A475,JADWAL,7,FALSE)</f>
        <v>Dr. M. Alfan, M.Pd</v>
      </c>
    </row>
    <row r="476" spans="1:8" ht="4.5" customHeight="1"/>
    <row r="477" spans="1:8">
      <c r="A477" s="8"/>
      <c r="B477" s="9" t="s">
        <v>284</v>
      </c>
      <c r="F477" s="10"/>
      <c r="G477" s="11"/>
    </row>
    <row r="478" spans="1:8" ht="14.25" customHeight="1">
      <c r="A478" s="12" t="s">
        <v>352</v>
      </c>
      <c r="B478" s="13" t="s">
        <v>324</v>
      </c>
      <c r="C478" s="13" t="s">
        <v>325</v>
      </c>
      <c r="D478" s="13" t="s">
        <v>326</v>
      </c>
      <c r="E478" s="13" t="s">
        <v>327</v>
      </c>
      <c r="F478" s="13" t="s">
        <v>328</v>
      </c>
      <c r="G478" s="14" t="s">
        <v>329</v>
      </c>
      <c r="H478" s="15"/>
    </row>
    <row r="479" spans="1:8" ht="20.25" customHeight="1">
      <c r="A479" s="16">
        <v>103</v>
      </c>
      <c r="B479" s="36" t="str">
        <f t="shared" ref="B479" si="456">VLOOKUP(A479,JADWAL,4,FALSE)</f>
        <v>Pengembangan Kurikulum MI</v>
      </c>
      <c r="C479" s="37" t="str">
        <f t="shared" ref="C479" si="457">VLOOKUP(A479,JADWAL,2,FALSE)</f>
        <v>PGMI-1</v>
      </c>
      <c r="D479" s="37" t="str">
        <f t="shared" ref="D479" si="458">VLOOKUP(A479,JADWAL,9,FALSE)</f>
        <v>Jumat</v>
      </c>
      <c r="E479" s="772" t="str">
        <f t="shared" ref="E479" si="459">VLOOKUP(A479,JADWAL,10,FALSE)</f>
        <v>13.15-15.15</v>
      </c>
      <c r="F479" s="38" t="str">
        <f t="shared" ref="F479" si="460">VLOOKUP(A479,JADWAL,11,FALSE)</f>
        <v>RU12</v>
      </c>
      <c r="G479" s="39" t="str">
        <f t="shared" ref="G479" si="461">VLOOKUP(A479,JADWAL,6,FALSE)</f>
        <v>Dr. Hj. Mukni'ah, M.Pd.I.</v>
      </c>
      <c r="H479" s="40" t="str">
        <f t="shared" ref="H479" si="462">VLOOKUP(A479,JADWAL,7,FALSE)</f>
        <v>Dr. Hj. Erma Fatmawati, M.Pd.I</v>
      </c>
    </row>
    <row r="480" spans="1:8" ht="4.5" customHeight="1"/>
    <row r="481" spans="1:8">
      <c r="A481" s="8"/>
      <c r="B481" s="9" t="s">
        <v>76</v>
      </c>
      <c r="F481" s="10"/>
      <c r="G481" s="11"/>
    </row>
    <row r="482" spans="1:8" ht="14.25" customHeight="1">
      <c r="A482" s="12" t="s">
        <v>352</v>
      </c>
      <c r="B482" s="13" t="s">
        <v>324</v>
      </c>
      <c r="C482" s="13" t="s">
        <v>325</v>
      </c>
      <c r="D482" s="13" t="s">
        <v>326</v>
      </c>
      <c r="E482" s="13" t="s">
        <v>327</v>
      </c>
      <c r="F482" s="13" t="s">
        <v>328</v>
      </c>
      <c r="G482" s="14" t="s">
        <v>329</v>
      </c>
      <c r="H482" s="15"/>
    </row>
    <row r="483" spans="1:8" ht="15.75" customHeight="1">
      <c r="A483" s="16">
        <v>106</v>
      </c>
      <c r="B483" s="17" t="str">
        <f t="shared" ref="B483:B484" si="463">VLOOKUP(A483,JADWAL,4,FALSE)</f>
        <v>Sejarah Sosial Pendidikan Islam</v>
      </c>
      <c r="C483" s="18" t="str">
        <f t="shared" ref="C483:C484" si="464">VLOOKUP(A483,JADWAL,2,FALSE)</f>
        <v>PGMI-1</v>
      </c>
      <c r="D483" s="18" t="str">
        <f t="shared" ref="D483:D484" si="465">VLOOKUP(A483,JADWAL,9,FALSE)</f>
        <v>Sabtu</v>
      </c>
      <c r="E483" s="770" t="str">
        <f t="shared" ref="E483:E484" si="466">VLOOKUP(A483,JADWAL,10,FALSE)</f>
        <v>07.30-09.30</v>
      </c>
      <c r="F483" s="19" t="str">
        <f t="shared" ref="F483:F484" si="467">VLOOKUP(A483,JADWAL,11,FALSE)</f>
        <v>RU12</v>
      </c>
      <c r="G483" s="20" t="str">
        <f t="shared" ref="G483:G484" si="468">VLOOKUP(A483,JADWAL,6,FALSE)</f>
        <v>Prof. Dr. H. Miftah Arifin, M.Ag.</v>
      </c>
      <c r="H483" s="21" t="str">
        <f t="shared" ref="H483:H484" si="469">VLOOKUP(A483,JADWAL,7,FALSE)</f>
        <v>Dr. M. Khusna Amal, S.Ag., Msi.</v>
      </c>
    </row>
    <row r="484" spans="1:8">
      <c r="A484" s="16">
        <v>108</v>
      </c>
      <c r="B484" s="22" t="str">
        <f t="shared" si="463"/>
        <v>Manajemen Kelas</v>
      </c>
      <c r="C484" s="23" t="str">
        <f t="shared" si="464"/>
        <v>PGMI-3</v>
      </c>
      <c r="D484" s="23" t="str">
        <f t="shared" si="465"/>
        <v>Jumat</v>
      </c>
      <c r="E484" s="769" t="str">
        <f t="shared" si="466"/>
        <v>13.15-15.15</v>
      </c>
      <c r="F484" s="24" t="str">
        <f t="shared" si="467"/>
        <v>RU11</v>
      </c>
      <c r="G484" s="25" t="str">
        <f t="shared" si="468"/>
        <v>Dr. H. Abd. Muis, M.M.</v>
      </c>
      <c r="H484" s="26" t="str">
        <f t="shared" si="469"/>
        <v>Dr. Khotibul Umam, MA.</v>
      </c>
    </row>
    <row r="485" spans="1:8" ht="4.5" customHeight="1"/>
    <row r="486" spans="1:8">
      <c r="A486" s="8"/>
      <c r="B486" s="9" t="s">
        <v>450</v>
      </c>
      <c r="F486" s="10"/>
      <c r="G486" s="11"/>
    </row>
    <row r="487" spans="1:8" ht="14.25" customHeight="1">
      <c r="A487" s="12" t="s">
        <v>352</v>
      </c>
      <c r="B487" s="13" t="s">
        <v>324</v>
      </c>
      <c r="C487" s="13" t="s">
        <v>325</v>
      </c>
      <c r="D487" s="13" t="s">
        <v>326</v>
      </c>
      <c r="E487" s="13" t="s">
        <v>327</v>
      </c>
      <c r="F487" s="13" t="s">
        <v>328</v>
      </c>
      <c r="G487" s="14" t="s">
        <v>329</v>
      </c>
      <c r="H487" s="15"/>
    </row>
    <row r="488" spans="1:8" ht="36">
      <c r="A488" s="16">
        <v>129</v>
      </c>
      <c r="B488" s="36" t="str">
        <f t="shared" ref="B488:B489" si="470">VLOOKUP(A488,JADWAL,4,FALSE)</f>
        <v>Kepemimpinan Spiritual dalam Pendidikan Islam</v>
      </c>
      <c r="C488" s="37" t="str">
        <f t="shared" ref="C488:C489" si="471">VLOOKUP(A488,JADWAL,2,FALSE)</f>
        <v>MPI3-3A</v>
      </c>
      <c r="D488" s="37" t="str">
        <f t="shared" ref="D488:D489" si="472">VLOOKUP(A488,JADWAL,9,FALSE)</f>
        <v>Rabu</v>
      </c>
      <c r="E488" s="772" t="str">
        <f t="shared" ref="E488:E489" si="473">VLOOKUP(A488,JADWAL,10,FALSE)</f>
        <v>12.45-14.45</v>
      </c>
      <c r="F488" s="38" t="str">
        <f t="shared" ref="F488:F489" si="474">VLOOKUP(A488,JADWAL,11,FALSE)</f>
        <v>RU21</v>
      </c>
      <c r="G488" s="106" t="str">
        <f t="shared" ref="G488:G489" si="475">VLOOKUP(A488,JADWAL,6,FALSE)</f>
        <v>Prof. Dr. Phil H. Kamaruddin Amin, M.A.</v>
      </c>
      <c r="H488" s="72" t="str">
        <f t="shared" ref="H488:H489" si="476">VLOOKUP(A488,JADWAL,7,FALSE)</f>
        <v>Prof. Dr. H. Moh. Khusnuridlo, M.Pd.</v>
      </c>
    </row>
    <row r="489" spans="1:8" ht="24">
      <c r="A489" s="16">
        <v>130</v>
      </c>
      <c r="B489" s="41" t="str">
        <f t="shared" si="470"/>
        <v>Budaya Organisasi Pendidikan Islam</v>
      </c>
      <c r="C489" s="42" t="str">
        <f t="shared" si="471"/>
        <v>MPI3-3A</v>
      </c>
      <c r="D489" s="42" t="str">
        <f t="shared" si="472"/>
        <v>Rabu</v>
      </c>
      <c r="E489" s="773" t="str">
        <f t="shared" si="473"/>
        <v>15.15-17.15</v>
      </c>
      <c r="F489" s="43" t="str">
        <f t="shared" si="474"/>
        <v>RU21</v>
      </c>
      <c r="G489" s="107" t="str">
        <f t="shared" si="475"/>
        <v>Prof. Dr. M. Arskal Salim GP, M.Ag.</v>
      </c>
      <c r="H489" s="73" t="str">
        <f t="shared" si="476"/>
        <v>Prof. Dr. Hj. Titiek Rohanah Hidayati, M.Pd.</v>
      </c>
    </row>
    <row r="490" spans="1:8" ht="4.5" customHeight="1"/>
    <row r="491" spans="1:8">
      <c r="A491" s="8"/>
      <c r="B491" s="9" t="s">
        <v>148</v>
      </c>
      <c r="F491" s="10"/>
      <c r="G491" s="11"/>
    </row>
    <row r="492" spans="1:8" ht="14.25" customHeight="1">
      <c r="A492" s="12" t="s">
        <v>352</v>
      </c>
      <c r="B492" s="13" t="s">
        <v>324</v>
      </c>
      <c r="C492" s="13" t="s">
        <v>325</v>
      </c>
      <c r="D492" s="13" t="s">
        <v>326</v>
      </c>
      <c r="E492" s="13" t="s">
        <v>327</v>
      </c>
      <c r="F492" s="13" t="s">
        <v>328</v>
      </c>
      <c r="G492" s="14" t="s">
        <v>329</v>
      </c>
      <c r="H492" s="15"/>
    </row>
    <row r="493" spans="1:8" ht="19.5" customHeight="1">
      <c r="A493" s="16">
        <v>123</v>
      </c>
      <c r="B493" s="36" t="str">
        <f t="shared" ref="B493:B494" si="477">VLOOKUP(A493,JADWAL,4,FALSE)</f>
        <v>اعداد معلم اللغة العربية</v>
      </c>
      <c r="C493" s="37" t="str">
        <f t="shared" ref="C493:C494" si="478">VLOOKUP(A493,JADWAL,2,FALSE)</f>
        <v>PBAI-3</v>
      </c>
      <c r="D493" s="37" t="str">
        <f t="shared" ref="D493:D494" si="479">VLOOKUP(A493,JADWAL,9,FALSE)</f>
        <v>Sabtu</v>
      </c>
      <c r="E493" s="37" t="str">
        <f t="shared" ref="E493:E494" si="480">VLOOKUP(A493,JADWAL,10,FALSE)</f>
        <v>09.30-11.30</v>
      </c>
      <c r="F493" s="38" t="str">
        <f t="shared" ref="F493:F494" si="481">VLOOKUP(A493,JADWAL,11,FALSE)</f>
        <v>R22</v>
      </c>
      <c r="G493" s="39" t="str">
        <f t="shared" ref="G493:G494" si="482">VLOOKUP(A493,JADWAL,6,FALSE)</f>
        <v>Dr. Maskud, S.Ag., M.Si.</v>
      </c>
      <c r="H493" s="40" t="str">
        <f t="shared" ref="H493:H494" si="483">VLOOKUP(A493,JADWAL,7,FALSE)</f>
        <v>Dr. H. Wildana Wargadinata, Lc., M.Ag.</v>
      </c>
    </row>
    <row r="494" spans="1:8" ht="48">
      <c r="A494" s="16">
        <v>124</v>
      </c>
      <c r="B494" s="41" t="str">
        <f t="shared" si="477"/>
        <v>Manajemen Pendidikan dalam Perspektif Al-Quran dan Hadist</v>
      </c>
      <c r="C494" s="42" t="str">
        <f t="shared" si="478"/>
        <v>MPI3-1A</v>
      </c>
      <c r="D494" s="42" t="str">
        <f t="shared" si="479"/>
        <v>Jumat</v>
      </c>
      <c r="E494" s="773" t="str">
        <f t="shared" si="480"/>
        <v>13.15-15.15</v>
      </c>
      <c r="F494" s="43" t="str">
        <f t="shared" si="481"/>
        <v>RU22</v>
      </c>
      <c r="G494" s="44" t="str">
        <f t="shared" si="482"/>
        <v>Prof. Dr. Phil. HM. Nur Kholis Setiawan, M.A.</v>
      </c>
      <c r="H494" s="45" t="str">
        <f t="shared" si="483"/>
        <v>Prof. Dr. H Abd. Halim Soebahar, MA.</v>
      </c>
    </row>
    <row r="495" spans="1:8" ht="4.5" customHeight="1"/>
    <row r="496" spans="1:8">
      <c r="A496" s="8"/>
      <c r="B496" s="9" t="s">
        <v>452</v>
      </c>
      <c r="F496" s="10"/>
      <c r="G496" s="11"/>
    </row>
    <row r="497" spans="1:8" ht="14.25" customHeight="1">
      <c r="A497" s="12" t="s">
        <v>352</v>
      </c>
      <c r="B497" s="13" t="s">
        <v>324</v>
      </c>
      <c r="C497" s="13" t="s">
        <v>325</v>
      </c>
      <c r="D497" s="13" t="s">
        <v>326</v>
      </c>
      <c r="E497" s="13" t="s">
        <v>327</v>
      </c>
      <c r="F497" s="13" t="s">
        <v>328</v>
      </c>
      <c r="G497" s="14" t="s">
        <v>329</v>
      </c>
      <c r="H497" s="15"/>
    </row>
    <row r="498" spans="1:8" ht="18.75" customHeight="1">
      <c r="A498" s="16">
        <v>104</v>
      </c>
      <c r="B498" s="36" t="str">
        <f t="shared" ref="B498:B499" si="484">VLOOKUP(A498,JADWAL,4,FALSE)</f>
        <v>Filsafat Ilmu</v>
      </c>
      <c r="C498" s="37" t="str">
        <f t="shared" ref="C498:C499" si="485">VLOOKUP(A498,JADWAL,2,FALSE)</f>
        <v>PGMI-1</v>
      </c>
      <c r="D498" s="37" t="str">
        <f t="shared" ref="D498:D499" si="486">VLOOKUP(A498,JADWAL,9,FALSE)</f>
        <v>Jumat</v>
      </c>
      <c r="E498" s="772" t="str">
        <f t="shared" ref="E498:E499" si="487">VLOOKUP(A498,JADWAL,10,FALSE)</f>
        <v>15.30-17.30</v>
      </c>
      <c r="F498" s="38" t="str">
        <f t="shared" ref="F498:F499" si="488">VLOOKUP(A498,JADWAL,11,FALSE)</f>
        <v>RU12</v>
      </c>
      <c r="G498" s="107" t="str">
        <f t="shared" ref="G498:G499" si="489">VLOOKUP(A498,JADWAL,6,FALSE)</f>
        <v>Dr. Dyah Nawangsari, M.Ag.</v>
      </c>
      <c r="H498" s="72" t="str">
        <f t="shared" ref="H498:H499" si="490">VLOOKUP(A498,JADWAL,7,FALSE)</f>
        <v>H. Moch. Imam Machfudi, S.S., M.Pd. Ph.D.</v>
      </c>
    </row>
    <row r="499" spans="1:8" ht="24">
      <c r="A499" s="16">
        <v>105</v>
      </c>
      <c r="B499" s="41" t="str">
        <f t="shared" si="484"/>
        <v xml:space="preserve">Analisis dan Desain Pembelajaran MI </v>
      </c>
      <c r="C499" s="42" t="str">
        <f t="shared" si="485"/>
        <v>PGMI-1</v>
      </c>
      <c r="D499" s="42" t="str">
        <f t="shared" si="486"/>
        <v>Jumat</v>
      </c>
      <c r="E499" s="773" t="str">
        <f t="shared" si="487"/>
        <v>18.00-20.00</v>
      </c>
      <c r="F499" s="43" t="str">
        <f t="shared" si="488"/>
        <v>RU12</v>
      </c>
      <c r="G499" s="107" t="str">
        <f t="shared" si="489"/>
        <v>Dr. H. Mustajab, S.Ag, M.Pd.I.</v>
      </c>
      <c r="H499" s="73" t="str">
        <f t="shared" si="490"/>
        <v>Dr. H. Abd. Muhith, S.Ag, M.Pd.I.</v>
      </c>
    </row>
    <row r="500" spans="1:8" ht="4.5" customHeight="1"/>
    <row r="501" spans="1:8">
      <c r="A501" s="8"/>
      <c r="B501" s="9" t="s">
        <v>453</v>
      </c>
      <c r="F501" s="10"/>
      <c r="G501" s="11"/>
    </row>
    <row r="502" spans="1:8" ht="14.25" customHeight="1">
      <c r="A502" s="12" t="s">
        <v>352</v>
      </c>
      <c r="B502" s="13" t="s">
        <v>324</v>
      </c>
      <c r="C502" s="13" t="s">
        <v>325</v>
      </c>
      <c r="D502" s="13" t="s">
        <v>326</v>
      </c>
      <c r="E502" s="13" t="s">
        <v>327</v>
      </c>
      <c r="F502" s="13" t="s">
        <v>328</v>
      </c>
      <c r="G502" s="14" t="s">
        <v>329</v>
      </c>
      <c r="H502" s="15"/>
    </row>
    <row r="503" spans="1:8" ht="36">
      <c r="A503" s="16">
        <v>129</v>
      </c>
      <c r="B503" s="17" t="str">
        <f t="shared" ref="B503:B504" si="491">VLOOKUP(A503,JADWAL,4,FALSE)</f>
        <v>Kepemimpinan Spiritual dalam Pendidikan Islam</v>
      </c>
      <c r="C503" s="18" t="str">
        <f t="shared" ref="C503:C504" si="492">VLOOKUP(A503,JADWAL,2,FALSE)</f>
        <v>MPI3-3A</v>
      </c>
      <c r="D503" s="18" t="str">
        <f t="shared" ref="D503:D504" si="493">VLOOKUP(A503,JADWAL,9,FALSE)</f>
        <v>Rabu</v>
      </c>
      <c r="E503" s="770" t="str">
        <f t="shared" ref="E503:E504" si="494">VLOOKUP(A503,JADWAL,10,FALSE)</f>
        <v>12.45-14.45</v>
      </c>
      <c r="F503" s="19" t="str">
        <f t="shared" ref="F503:F504" si="495">VLOOKUP(A503,JADWAL,11,FALSE)</f>
        <v>RU21</v>
      </c>
      <c r="G503" s="20" t="str">
        <f t="shared" ref="G503:G504" si="496">VLOOKUP(A503,JADWAL,6,FALSE)</f>
        <v>Prof. Dr. Phil H. Kamaruddin Amin, M.A.</v>
      </c>
      <c r="H503" s="21" t="str">
        <f t="shared" ref="H503:H504" si="497">VLOOKUP(A503,JADWAL,7,FALSE)</f>
        <v>Prof. Dr. H. Moh. Khusnuridlo, M.Pd.</v>
      </c>
    </row>
    <row r="504" spans="1:8" ht="24">
      <c r="A504" s="16">
        <v>130</v>
      </c>
      <c r="B504" s="22" t="str">
        <f t="shared" si="491"/>
        <v>Budaya Organisasi Pendidikan Islam</v>
      </c>
      <c r="C504" s="23" t="str">
        <f t="shared" si="492"/>
        <v>MPI3-3A</v>
      </c>
      <c r="D504" s="23" t="str">
        <f t="shared" si="493"/>
        <v>Rabu</v>
      </c>
      <c r="E504" s="769" t="str">
        <f t="shared" si="494"/>
        <v>15.15-17.15</v>
      </c>
      <c r="F504" s="24" t="str">
        <f t="shared" si="495"/>
        <v>RU21</v>
      </c>
      <c r="G504" s="25" t="str">
        <f t="shared" si="496"/>
        <v>Prof. Dr. M. Arskal Salim GP, M.Ag.</v>
      </c>
      <c r="H504" s="26" t="str">
        <f t="shared" si="497"/>
        <v>Prof. Dr. Hj. Titiek Rohanah Hidayati, M.Pd.</v>
      </c>
    </row>
    <row r="505" spans="1:8" ht="4.5" customHeight="1">
      <c r="A505" s="8"/>
      <c r="B505" s="9"/>
      <c r="F505" s="10"/>
      <c r="G505" s="11"/>
    </row>
    <row r="506" spans="1:8">
      <c r="A506" s="8"/>
      <c r="B506" s="9" t="s">
        <v>446</v>
      </c>
      <c r="F506" s="10"/>
      <c r="G506" s="11"/>
    </row>
    <row r="507" spans="1:8" ht="14.25" customHeight="1">
      <c r="A507" s="12" t="s">
        <v>352</v>
      </c>
      <c r="B507" s="13" t="s">
        <v>324</v>
      </c>
      <c r="C507" s="13" t="s">
        <v>325</v>
      </c>
      <c r="D507" s="13" t="s">
        <v>326</v>
      </c>
      <c r="E507" s="13" t="s">
        <v>327</v>
      </c>
      <c r="F507" s="13" t="s">
        <v>328</v>
      </c>
      <c r="G507" s="14" t="s">
        <v>329</v>
      </c>
      <c r="H507" s="15"/>
    </row>
    <row r="508" spans="1:8" ht="24">
      <c r="A508" s="16">
        <v>125</v>
      </c>
      <c r="B508" s="36" t="str">
        <f t="shared" ref="B508:B509" si="498">VLOOKUP(A508,JADWAL,4,FALSE)</f>
        <v>Filsafat Ilmu</v>
      </c>
      <c r="C508" s="37" t="str">
        <f t="shared" ref="C508:C509" si="499">VLOOKUP(A508,JADWAL,2,FALSE)</f>
        <v>MPI3-1A</v>
      </c>
      <c r="D508" s="37" t="str">
        <f t="shared" ref="D508:D509" si="500">VLOOKUP(A508,JADWAL,9,FALSE)</f>
        <v>Jumat</v>
      </c>
      <c r="E508" s="772" t="str">
        <f t="shared" ref="E508:E509" si="501">VLOOKUP(A508,JADWAL,10,FALSE)</f>
        <v>15.30-17.30</v>
      </c>
      <c r="F508" s="38" t="str">
        <f t="shared" ref="F508:F509" si="502">VLOOKUP(A508,JADWAL,11,FALSE)</f>
        <v>RU22</v>
      </c>
      <c r="G508" s="39" t="str">
        <f t="shared" ref="G508:G509" si="503">VLOOKUP(A508,JADWAL,6,FALSE)</f>
        <v>Prof. H. Masdar Hilmy, MA., Ph.D.</v>
      </c>
      <c r="H508" s="40" t="str">
        <f t="shared" ref="H508:H509" si="504">VLOOKUP(A508,JADWAL,7,FALSE)</f>
        <v>Dr. H. Aminullah, M.Ag.</v>
      </c>
    </row>
    <row r="509" spans="1:8" ht="36">
      <c r="A509" s="16">
        <v>127</v>
      </c>
      <c r="B509" s="41" t="str">
        <f t="shared" si="498"/>
        <v>Pengembangan Mutu Lembaga Pendidikan Islam</v>
      </c>
      <c r="C509" s="42" t="str">
        <f t="shared" si="499"/>
        <v>MPI3-1A</v>
      </c>
      <c r="D509" s="42" t="str">
        <f t="shared" si="500"/>
        <v>Sabtu</v>
      </c>
      <c r="E509" s="773" t="str">
        <f t="shared" si="501"/>
        <v>07.30-09.30</v>
      </c>
      <c r="F509" s="43" t="str">
        <f t="shared" si="502"/>
        <v>RU22</v>
      </c>
      <c r="G509" s="44" t="str">
        <f t="shared" si="503"/>
        <v>Prof. Dr. H. Babun Suharto, S.E., M.M.</v>
      </c>
      <c r="H509" s="45" t="str">
        <f t="shared" si="504"/>
        <v>Prof. H. Masdar Hilmy, MA., Ph.D.</v>
      </c>
    </row>
    <row r="510" spans="1:8" ht="4.5" customHeight="1">
      <c r="A510" s="8"/>
      <c r="B510" s="9"/>
      <c r="F510" s="10"/>
      <c r="G510" s="11"/>
    </row>
    <row r="511" spans="1:8">
      <c r="A511" s="8"/>
      <c r="B511" s="9" t="s">
        <v>454</v>
      </c>
      <c r="F511" s="10"/>
      <c r="G511" s="11"/>
    </row>
    <row r="512" spans="1:8" ht="14.25" customHeight="1">
      <c r="A512" s="12" t="s">
        <v>352</v>
      </c>
      <c r="B512" s="13" t="s">
        <v>324</v>
      </c>
      <c r="C512" s="13" t="s">
        <v>325</v>
      </c>
      <c r="D512" s="13" t="s">
        <v>326</v>
      </c>
      <c r="E512" s="13" t="s">
        <v>327</v>
      </c>
      <c r="F512" s="13" t="s">
        <v>328</v>
      </c>
      <c r="G512" s="14" t="s">
        <v>329</v>
      </c>
      <c r="H512" s="15"/>
    </row>
    <row r="513" spans="1:8" ht="24">
      <c r="A513" s="16">
        <v>90</v>
      </c>
      <c r="B513" s="36" t="str">
        <f t="shared" ref="B513:B514" si="505">VLOOKUP(A513,JADWAL,4,FALSE)</f>
        <v>Manajemen Strategi Bisnis Syari’ah</v>
      </c>
      <c r="C513" s="37" t="str">
        <f t="shared" ref="C513:C514" si="506">VLOOKUP(A513,JADWAL,2,FALSE)</f>
        <v>ES-3C</v>
      </c>
      <c r="D513" s="37" t="str">
        <f t="shared" ref="D513:D514" si="507">VLOOKUP(A513,JADWAL,9,FALSE)</f>
        <v>Jumat</v>
      </c>
      <c r="E513" s="772" t="str">
        <f t="shared" ref="E513:E514" si="508">VLOOKUP(A513,JADWAL,10,FALSE)</f>
        <v>18.00-20.00</v>
      </c>
      <c r="F513" s="38" t="str">
        <f t="shared" ref="F513:F514" si="509">VLOOKUP(A513,JADWAL,11,FALSE)</f>
        <v>R14</v>
      </c>
      <c r="G513" s="108" t="str">
        <f t="shared" ref="G513:G514" si="510">VLOOKUP(A513,JADWAL,6,FALSE)</f>
        <v>Dr. H. Abdul Rokhim, S.Ag., M.E.I</v>
      </c>
      <c r="H513" s="72" t="str">
        <f t="shared" ref="H513:H514" si="511">VLOOKUP(A513,JADWAL,7,FALSE)</f>
        <v>Dr. H. Misbahul Munir, M.M.</v>
      </c>
    </row>
    <row r="514" spans="1:8" ht="24">
      <c r="A514" s="16">
        <v>97</v>
      </c>
      <c r="B514" s="41" t="str">
        <f t="shared" si="505"/>
        <v>Teori-Teori Media</v>
      </c>
      <c r="C514" s="42" t="str">
        <f t="shared" si="506"/>
        <v>KPI-1</v>
      </c>
      <c r="D514" s="42" t="str">
        <f t="shared" si="507"/>
        <v>Sabtu</v>
      </c>
      <c r="E514" s="773" t="str">
        <f t="shared" si="508"/>
        <v>09.45-11.45</v>
      </c>
      <c r="F514" s="43" t="str">
        <f t="shared" si="509"/>
        <v>R11</v>
      </c>
      <c r="G514" s="109" t="str">
        <f t="shared" si="510"/>
        <v>Dr. M. Khusna Amal, S.Ag., Msi.</v>
      </c>
      <c r="H514" s="73" t="str">
        <f t="shared" si="511"/>
        <v>Dr. Kun Wazis, S.Sos, M.I.Kom.</v>
      </c>
    </row>
    <row r="515" spans="1:8" ht="4.5" customHeight="1"/>
    <row r="516" spans="1:8">
      <c r="A516" s="8"/>
      <c r="B516" s="9" t="s">
        <v>455</v>
      </c>
      <c r="F516" s="10"/>
      <c r="G516" s="11"/>
    </row>
    <row r="517" spans="1:8" ht="14.25" customHeight="1">
      <c r="A517" s="12" t="s">
        <v>352</v>
      </c>
      <c r="B517" s="13" t="s">
        <v>324</v>
      </c>
      <c r="C517" s="13" t="s">
        <v>325</v>
      </c>
      <c r="D517" s="13" t="s">
        <v>326</v>
      </c>
      <c r="E517" s="13" t="s">
        <v>327</v>
      </c>
      <c r="F517" s="13" t="s">
        <v>328</v>
      </c>
      <c r="G517" s="14" t="s">
        <v>329</v>
      </c>
      <c r="H517" s="15"/>
    </row>
    <row r="518" spans="1:8" ht="24">
      <c r="A518" s="16">
        <v>66</v>
      </c>
      <c r="B518" s="36" t="str">
        <f t="shared" ref="B518:B519" si="512">VLOOKUP(A518,JADWAL,4,FALSE)</f>
        <v xml:space="preserve">Hukum Perdata Islam Di Indonesia </v>
      </c>
      <c r="C518" s="37" t="str">
        <f t="shared" ref="C518:C519" si="513">VLOOKUP(A518,JADWAL,2,FALSE)</f>
        <v>HK-3B</v>
      </c>
      <c r="D518" s="37" t="str">
        <f t="shared" ref="D518:D519" si="514">VLOOKUP(A518,JADWAL,9,FALSE)</f>
        <v>Jumat</v>
      </c>
      <c r="E518" s="37" t="str">
        <f t="shared" ref="E518:E519" si="515">VLOOKUP(A518,JADWAL,10,FALSE)</f>
        <v>18.00-20.00</v>
      </c>
      <c r="F518" s="38" t="str">
        <f t="shared" ref="F518:F519" si="516">VLOOKUP(A518,JADWAL,11,FALSE)</f>
        <v>R24</v>
      </c>
      <c r="G518" s="39" t="str">
        <f t="shared" ref="G518:G519" si="517">VLOOKUP(A518,JADWAL,6,FALSE)</f>
        <v>Dr. H. Nur Solikin, S.Ag, M.H.</v>
      </c>
      <c r="H518" s="40" t="str">
        <f t="shared" ref="H518:H519" si="518">VLOOKUP(A518,JADWAL,7,FALSE)</f>
        <v>Dr. H. Ahmad Junaidi, S.Pd, M.Ag.</v>
      </c>
    </row>
    <row r="519" spans="1:8" ht="24">
      <c r="A519" s="16">
        <v>67</v>
      </c>
      <c r="B519" s="41" t="str">
        <f t="shared" si="512"/>
        <v xml:space="preserve">Fiqih Kontemporer dalam Hukum Keluarga </v>
      </c>
      <c r="C519" s="42" t="str">
        <f t="shared" si="513"/>
        <v>HK-3B</v>
      </c>
      <c r="D519" s="42" t="str">
        <f t="shared" si="514"/>
        <v>Sabtu</v>
      </c>
      <c r="E519" s="773" t="str">
        <f t="shared" si="515"/>
        <v>07.30-09.30</v>
      </c>
      <c r="F519" s="43" t="str">
        <f t="shared" si="516"/>
        <v>R24</v>
      </c>
      <c r="G519" s="44" t="str">
        <f t="shared" si="517"/>
        <v>Dr. H. Abdullah, S.Ag, M.HI</v>
      </c>
      <c r="H519" s="45" t="str">
        <f t="shared" si="518"/>
        <v>Dr. Ishaq, M.Ag.</v>
      </c>
    </row>
    <row r="521" spans="1:8">
      <c r="A521" s="8"/>
      <c r="B521" s="9" t="s">
        <v>258</v>
      </c>
      <c r="F521" s="10"/>
      <c r="G521" s="11"/>
    </row>
    <row r="522" spans="1:8" ht="14.25" customHeight="1">
      <c r="A522" s="12" t="s">
        <v>352</v>
      </c>
      <c r="B522" s="13" t="s">
        <v>324</v>
      </c>
      <c r="C522" s="13" t="s">
        <v>325</v>
      </c>
      <c r="D522" s="13" t="s">
        <v>326</v>
      </c>
      <c r="E522" s="13" t="s">
        <v>327</v>
      </c>
      <c r="F522" s="13" t="s">
        <v>328</v>
      </c>
      <c r="G522" s="14" t="s">
        <v>329</v>
      </c>
      <c r="H522" s="15"/>
    </row>
    <row r="523" spans="1:8" ht="24">
      <c r="A523" s="16">
        <v>87</v>
      </c>
      <c r="B523" s="36" t="str">
        <f t="shared" ref="B523:B524" si="519">VLOOKUP(A523,JADWAL,4,FALSE)</f>
        <v xml:space="preserve">Manajemen Risiko Keuangan Islam </v>
      </c>
      <c r="C523" s="37" t="str">
        <f t="shared" ref="C523:C524" si="520">VLOOKUP(A523,JADWAL,2,FALSE)</f>
        <v>ES-3B</v>
      </c>
      <c r="D523" s="37" t="str">
        <f t="shared" ref="D523:D524" si="521">VLOOKUP(A523,JADWAL,9,FALSE)</f>
        <v>Sabtu</v>
      </c>
      <c r="E523" s="37" t="str">
        <f t="shared" ref="E523:E524" si="522">VLOOKUP(A523,JADWAL,10,FALSE)</f>
        <v>09.30-11.30</v>
      </c>
      <c r="F523" s="38" t="str">
        <f t="shared" ref="F523:F524" si="523">VLOOKUP(A523,JADWAL,11,FALSE)</f>
        <v>R13</v>
      </c>
      <c r="G523" s="39" t="str">
        <f t="shared" ref="G523:G524" si="524">VLOOKUP(A523,JADWAL,6,FALSE)</f>
        <v>Dr. Muhammad Miqdad, SE.MM. Ak., CA.</v>
      </c>
      <c r="H523" s="40" t="str">
        <f t="shared" ref="H523:H524" si="525">VLOOKUP(A523,JADWAL,7,FALSE)</f>
        <v>Dr. H. Moh. Armoyu, MM.</v>
      </c>
    </row>
    <row r="524" spans="1:8" ht="24">
      <c r="A524" s="16">
        <v>94</v>
      </c>
      <c r="B524" s="41" t="str">
        <f t="shared" si="519"/>
        <v>Manajemen Strategi Dakwah</v>
      </c>
      <c r="C524" s="42" t="str">
        <f t="shared" si="520"/>
        <v>KPI-1</v>
      </c>
      <c r="D524" s="42" t="str">
        <f t="shared" si="521"/>
        <v>Jumat</v>
      </c>
      <c r="E524" s="773" t="str">
        <f t="shared" si="522"/>
        <v>15.30-17.30</v>
      </c>
      <c r="F524" s="43" t="str">
        <f t="shared" si="523"/>
        <v>R11</v>
      </c>
      <c r="G524" s="44" t="str">
        <f t="shared" si="524"/>
        <v>Dr. Imam Bonjol Juhari, S.Ag., M.Si.</v>
      </c>
      <c r="H524" s="45" t="str">
        <f t="shared" si="525"/>
        <v>Dr. Ach Faridul Ilmi, M.Ag.</v>
      </c>
    </row>
    <row r="534" spans="8:8">
      <c r="H534" s="110"/>
    </row>
  </sheetData>
  <mergeCells count="47">
    <mergeCell ref="G348:H348"/>
    <mergeCell ref="G353:H353"/>
    <mergeCell ref="G320:H320"/>
    <mergeCell ref="G327:H327"/>
    <mergeCell ref="G334:H334"/>
    <mergeCell ref="G338:H338"/>
    <mergeCell ref="G343:H343"/>
    <mergeCell ref="G289:H289"/>
    <mergeCell ref="G295:H295"/>
    <mergeCell ref="G302:H302"/>
    <mergeCell ref="G309:H309"/>
    <mergeCell ref="G315:H315"/>
    <mergeCell ref="G256:H256"/>
    <mergeCell ref="G263:H263"/>
    <mergeCell ref="G270:H270"/>
    <mergeCell ref="G276:H276"/>
    <mergeCell ref="G283:H283"/>
    <mergeCell ref="G221:H221"/>
    <mergeCell ref="G227:H227"/>
    <mergeCell ref="G234:H234"/>
    <mergeCell ref="G241:H241"/>
    <mergeCell ref="G249:H249"/>
    <mergeCell ref="G186:H186"/>
    <mergeCell ref="G193:H193"/>
    <mergeCell ref="G200:H200"/>
    <mergeCell ref="G207:H207"/>
    <mergeCell ref="G214:H214"/>
    <mergeCell ref="G144:H144"/>
    <mergeCell ref="G159:H159"/>
    <mergeCell ref="G166:H166"/>
    <mergeCell ref="G173:H173"/>
    <mergeCell ref="G180:H180"/>
    <mergeCell ref="G96:H96"/>
    <mergeCell ref="G107:H107"/>
    <mergeCell ref="G117:H117"/>
    <mergeCell ref="G127:H127"/>
    <mergeCell ref="G133:H133"/>
    <mergeCell ref="G44:H44"/>
    <mergeCell ref="G55:H55"/>
    <mergeCell ref="G66:H66"/>
    <mergeCell ref="G77:H77"/>
    <mergeCell ref="G87:H87"/>
    <mergeCell ref="G2:H2"/>
    <mergeCell ref="G12:H12"/>
    <mergeCell ref="G20:H20"/>
    <mergeCell ref="G26:H26"/>
    <mergeCell ref="G37:H37"/>
  </mergeCells>
  <pageMargins left="0.70833333333333304" right="0.70833333333333304" top="0.74791666666666701" bottom="0.74791666666666701" header="0.31458333333333299" footer="0.31458333333333299"/>
  <pageSetup paperSize="10000" scale="9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66"/>
  <sheetViews>
    <sheetView workbookViewId="0"/>
  </sheetViews>
  <sheetFormatPr defaultColWidth="9" defaultRowHeight="15"/>
  <cols>
    <col min="1" max="1" width="1.85546875" customWidth="1"/>
    <col min="2" max="2" width="2.5703125" customWidth="1"/>
    <col min="3" max="3" width="44.140625" customWidth="1"/>
    <col min="4" max="4" width="48.42578125" customWidth="1"/>
  </cols>
  <sheetData>
    <row r="1" spans="1:4">
      <c r="C1" t="s">
        <v>758</v>
      </c>
    </row>
    <row r="2" spans="1:4">
      <c r="A2" s="1" t="s">
        <v>404</v>
      </c>
    </row>
    <row r="3" spans="1:4">
      <c r="B3">
        <v>1</v>
      </c>
      <c r="C3" t="s">
        <v>355</v>
      </c>
      <c r="D3" t="s">
        <v>118</v>
      </c>
    </row>
    <row r="4" spans="1:4">
      <c r="B4">
        <v>2</v>
      </c>
      <c r="C4" t="s">
        <v>759</v>
      </c>
      <c r="D4" t="s">
        <v>760</v>
      </c>
    </row>
    <row r="5" spans="1:4">
      <c r="B5">
        <v>3</v>
      </c>
      <c r="C5" t="s">
        <v>761</v>
      </c>
      <c r="D5" t="s">
        <v>762</v>
      </c>
    </row>
    <row r="6" spans="1:4">
      <c r="B6">
        <v>4</v>
      </c>
      <c r="C6" t="s">
        <v>763</v>
      </c>
      <c r="D6" t="s">
        <v>764</v>
      </c>
    </row>
    <row r="7" spans="1:4">
      <c r="B7">
        <v>5</v>
      </c>
      <c r="C7" t="s">
        <v>765</v>
      </c>
      <c r="D7" t="s">
        <v>764</v>
      </c>
    </row>
    <row r="8" spans="1:4">
      <c r="B8">
        <v>6</v>
      </c>
      <c r="C8" t="s">
        <v>766</v>
      </c>
      <c r="D8" t="s">
        <v>767</v>
      </c>
    </row>
    <row r="9" spans="1:4">
      <c r="A9" s="1" t="s">
        <v>411</v>
      </c>
    </row>
    <row r="10" spans="1:4">
      <c r="B10">
        <v>1</v>
      </c>
      <c r="C10" t="s">
        <v>410</v>
      </c>
      <c r="D10" t="s">
        <v>768</v>
      </c>
    </row>
    <row r="11" spans="1:4">
      <c r="B11">
        <v>2</v>
      </c>
      <c r="C11" t="s">
        <v>412</v>
      </c>
      <c r="D11" t="s">
        <v>769</v>
      </c>
    </row>
    <row r="12" spans="1:4">
      <c r="B12">
        <v>3</v>
      </c>
      <c r="C12" t="s">
        <v>169</v>
      </c>
      <c r="D12" t="s">
        <v>770</v>
      </c>
    </row>
    <row r="13" spans="1:4">
      <c r="B13">
        <v>4</v>
      </c>
      <c r="C13" t="s">
        <v>380</v>
      </c>
      <c r="D13" t="s">
        <v>771</v>
      </c>
    </row>
    <row r="14" spans="1:4">
      <c r="B14">
        <v>5</v>
      </c>
      <c r="C14" t="s">
        <v>772</v>
      </c>
      <c r="D14" t="s">
        <v>161</v>
      </c>
    </row>
    <row r="15" spans="1:4">
      <c r="B15">
        <v>6</v>
      </c>
      <c r="C15" t="s">
        <v>773</v>
      </c>
      <c r="D15" t="s">
        <v>774</v>
      </c>
    </row>
    <row r="16" spans="1:4">
      <c r="A16" s="1" t="s">
        <v>416</v>
      </c>
    </row>
    <row r="17" spans="1:4">
      <c r="B17">
        <v>1</v>
      </c>
      <c r="C17" t="s">
        <v>415</v>
      </c>
      <c r="D17" t="s">
        <v>775</v>
      </c>
    </row>
    <row r="18" spans="1:4">
      <c r="B18">
        <v>2</v>
      </c>
      <c r="C18" t="s">
        <v>776</v>
      </c>
      <c r="D18" t="s">
        <v>777</v>
      </c>
    </row>
    <row r="19" spans="1:4">
      <c r="B19">
        <v>3</v>
      </c>
      <c r="C19" t="s">
        <v>778</v>
      </c>
      <c r="D19" t="s">
        <v>779</v>
      </c>
    </row>
    <row r="20" spans="1:4">
      <c r="B20">
        <v>4</v>
      </c>
      <c r="C20" t="s">
        <v>780</v>
      </c>
      <c r="D20" t="s">
        <v>781</v>
      </c>
    </row>
    <row r="21" spans="1:4">
      <c r="B21">
        <v>5</v>
      </c>
      <c r="C21" t="s">
        <v>782</v>
      </c>
      <c r="D21" t="s">
        <v>783</v>
      </c>
    </row>
    <row r="22" spans="1:4">
      <c r="A22" s="1" t="s">
        <v>382</v>
      </c>
    </row>
    <row r="23" spans="1:4">
      <c r="B23">
        <v>1</v>
      </c>
      <c r="C23" t="s">
        <v>784</v>
      </c>
      <c r="D23" t="s">
        <v>785</v>
      </c>
    </row>
    <row r="24" spans="1:4">
      <c r="B24">
        <v>2</v>
      </c>
      <c r="C24" t="s">
        <v>786</v>
      </c>
      <c r="D24" t="s">
        <v>787</v>
      </c>
    </row>
    <row r="25" spans="1:4">
      <c r="B25">
        <v>3</v>
      </c>
      <c r="C25" t="s">
        <v>788</v>
      </c>
      <c r="D25" t="s">
        <v>789</v>
      </c>
    </row>
    <row r="26" spans="1:4">
      <c r="B26">
        <v>4</v>
      </c>
      <c r="C26" t="s">
        <v>790</v>
      </c>
      <c r="D26" t="s">
        <v>791</v>
      </c>
    </row>
    <row r="27" spans="1:4">
      <c r="B27">
        <v>5</v>
      </c>
      <c r="C27" t="s">
        <v>792</v>
      </c>
      <c r="D27" t="s">
        <v>793</v>
      </c>
    </row>
    <row r="28" spans="1:4">
      <c r="B28">
        <v>6</v>
      </c>
      <c r="C28" t="s">
        <v>261</v>
      </c>
      <c r="D28" t="s">
        <v>783</v>
      </c>
    </row>
    <row r="29" spans="1:4">
      <c r="A29" s="1" t="s">
        <v>387</v>
      </c>
    </row>
    <row r="30" spans="1:4">
      <c r="B30">
        <v>1</v>
      </c>
      <c r="C30" t="s">
        <v>386</v>
      </c>
      <c r="D30" t="s">
        <v>794</v>
      </c>
    </row>
    <row r="31" spans="1:4">
      <c r="B31">
        <v>2</v>
      </c>
      <c r="C31" t="s">
        <v>795</v>
      </c>
      <c r="D31" t="s">
        <v>796</v>
      </c>
    </row>
    <row r="32" spans="1:4">
      <c r="B32">
        <v>3</v>
      </c>
      <c r="C32" t="s">
        <v>389</v>
      </c>
      <c r="D32" t="s">
        <v>797</v>
      </c>
    </row>
    <row r="33" spans="1:4">
      <c r="B33">
        <v>4</v>
      </c>
      <c r="C33" t="s">
        <v>390</v>
      </c>
      <c r="D33" t="s">
        <v>798</v>
      </c>
    </row>
    <row r="34" spans="1:4">
      <c r="B34">
        <v>5</v>
      </c>
      <c r="C34" t="s">
        <v>391</v>
      </c>
      <c r="D34" t="s">
        <v>799</v>
      </c>
    </row>
    <row r="35" spans="1:4">
      <c r="B35">
        <v>6</v>
      </c>
      <c r="C35" t="s">
        <v>392</v>
      </c>
      <c r="D35" t="s">
        <v>800</v>
      </c>
    </row>
    <row r="36" spans="1:4">
      <c r="A36" s="1" t="s">
        <v>399</v>
      </c>
    </row>
    <row r="37" spans="1:4">
      <c r="B37">
        <v>1</v>
      </c>
      <c r="C37" t="s">
        <v>801</v>
      </c>
      <c r="D37" t="s">
        <v>802</v>
      </c>
    </row>
    <row r="38" spans="1:4">
      <c r="B38">
        <v>2</v>
      </c>
      <c r="C38" t="s">
        <v>803</v>
      </c>
      <c r="D38" t="s">
        <v>804</v>
      </c>
    </row>
    <row r="39" spans="1:4">
      <c r="B39">
        <v>3</v>
      </c>
      <c r="C39" t="s">
        <v>805</v>
      </c>
      <c r="D39" t="s">
        <v>783</v>
      </c>
    </row>
    <row r="40" spans="1:4">
      <c r="B40">
        <v>4</v>
      </c>
      <c r="C40" t="s">
        <v>806</v>
      </c>
      <c r="D40" t="s">
        <v>783</v>
      </c>
    </row>
    <row r="41" spans="1:4">
      <c r="B41">
        <v>5</v>
      </c>
      <c r="C41" t="s">
        <v>238</v>
      </c>
      <c r="D41" t="s">
        <v>807</v>
      </c>
    </row>
    <row r="42" spans="1:4">
      <c r="A42" s="1" t="s">
        <v>394</v>
      </c>
    </row>
    <row r="43" spans="1:4">
      <c r="B43">
        <v>1</v>
      </c>
      <c r="C43" t="s">
        <v>393</v>
      </c>
      <c r="D43" t="s">
        <v>808</v>
      </c>
    </row>
    <row r="44" spans="1:4">
      <c r="B44">
        <v>2</v>
      </c>
      <c r="C44" t="s">
        <v>809</v>
      </c>
      <c r="D44" t="s">
        <v>810</v>
      </c>
    </row>
    <row r="45" spans="1:4">
      <c r="B45">
        <v>3</v>
      </c>
      <c r="C45" t="s">
        <v>811</v>
      </c>
      <c r="D45" t="s">
        <v>580</v>
      </c>
    </row>
    <row r="46" spans="1:4">
      <c r="B46">
        <v>4</v>
      </c>
      <c r="C46" t="s">
        <v>812</v>
      </c>
      <c r="D46" t="s">
        <v>813</v>
      </c>
    </row>
    <row r="47" spans="1:4">
      <c r="B47">
        <v>5</v>
      </c>
      <c r="C47" t="s">
        <v>397</v>
      </c>
      <c r="D47" t="s">
        <v>813</v>
      </c>
    </row>
    <row r="48" spans="1:4">
      <c r="A48" s="1" t="s">
        <v>377</v>
      </c>
    </row>
    <row r="49" spans="1:4">
      <c r="B49">
        <v>1</v>
      </c>
      <c r="C49" t="s">
        <v>814</v>
      </c>
      <c r="D49" t="s">
        <v>771</v>
      </c>
    </row>
    <row r="50" spans="1:4">
      <c r="B50">
        <v>2</v>
      </c>
      <c r="C50" t="s">
        <v>231</v>
      </c>
      <c r="D50" t="s">
        <v>815</v>
      </c>
    </row>
    <row r="51" spans="1:4">
      <c r="B51">
        <v>3</v>
      </c>
      <c r="C51" t="s">
        <v>379</v>
      </c>
      <c r="D51" t="s">
        <v>816</v>
      </c>
    </row>
    <row r="52" spans="1:4">
      <c r="B52">
        <v>4</v>
      </c>
      <c r="C52" t="s">
        <v>817</v>
      </c>
      <c r="D52" t="s">
        <v>818</v>
      </c>
    </row>
    <row r="53" spans="1:4">
      <c r="B53">
        <v>5</v>
      </c>
      <c r="C53" t="s">
        <v>378</v>
      </c>
      <c r="D53" t="s">
        <v>819</v>
      </c>
    </row>
    <row r="55" spans="1:4">
      <c r="A55" s="1" t="s">
        <v>356</v>
      </c>
    </row>
    <row r="56" spans="1:4">
      <c r="B56">
        <v>1</v>
      </c>
      <c r="C56" t="s">
        <v>271</v>
      </c>
      <c r="D56" t="s">
        <v>794</v>
      </c>
    </row>
    <row r="57" spans="1:4">
      <c r="B57">
        <v>2</v>
      </c>
      <c r="C57" t="s">
        <v>48</v>
      </c>
      <c r="D57" t="s">
        <v>820</v>
      </c>
    </row>
    <row r="58" spans="1:4">
      <c r="B58">
        <v>3</v>
      </c>
      <c r="C58" t="s">
        <v>50</v>
      </c>
      <c r="D58" t="s">
        <v>785</v>
      </c>
    </row>
    <row r="59" spans="1:4">
      <c r="B59">
        <v>4</v>
      </c>
      <c r="C59" t="s">
        <v>123</v>
      </c>
      <c r="D59" t="s">
        <v>821</v>
      </c>
    </row>
    <row r="60" spans="1:4">
      <c r="B60">
        <v>5</v>
      </c>
      <c r="C60" t="s">
        <v>822</v>
      </c>
      <c r="D60" t="s">
        <v>823</v>
      </c>
    </row>
    <row r="61" spans="1:4">
      <c r="A61" s="1" t="s">
        <v>373</v>
      </c>
    </row>
    <row r="62" spans="1:4">
      <c r="B62">
        <v>1</v>
      </c>
      <c r="C62" t="s">
        <v>13</v>
      </c>
      <c r="D62" t="s">
        <v>824</v>
      </c>
    </row>
    <row r="63" spans="1:4">
      <c r="B63">
        <v>2</v>
      </c>
      <c r="C63" t="s">
        <v>374</v>
      </c>
      <c r="D63" t="s">
        <v>825</v>
      </c>
    </row>
    <row r="64" spans="1:4">
      <c r="B64">
        <v>3</v>
      </c>
      <c r="C64" t="s">
        <v>375</v>
      </c>
      <c r="D64" t="s">
        <v>117</v>
      </c>
    </row>
    <row r="65" spans="2:4">
      <c r="B65">
        <v>4</v>
      </c>
      <c r="C65" t="s">
        <v>275</v>
      </c>
      <c r="D65" t="s">
        <v>826</v>
      </c>
    </row>
    <row r="66" spans="2:4">
      <c r="B66">
        <v>5</v>
      </c>
      <c r="C66" t="s">
        <v>168</v>
      </c>
      <c r="D66" t="s">
        <v>827</v>
      </c>
    </row>
  </sheetData>
  <pageMargins left="0.7" right="0.7" top="0.75" bottom="0.75" header="0.3" footer="0.3"/>
  <pageSetup paperSiz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15"/>
  <sheetViews>
    <sheetView topLeftCell="A37" zoomScale="70" zoomScaleNormal="70" workbookViewId="0">
      <selection activeCell="O66" sqref="O66"/>
    </sheetView>
  </sheetViews>
  <sheetFormatPr defaultColWidth="9" defaultRowHeight="15"/>
  <cols>
    <col min="1" max="1" width="3.7109375" style="339" customWidth="1"/>
    <col min="2" max="2" width="31.7109375" style="340" customWidth="1"/>
    <col min="3" max="3" width="7.85546875" style="339" customWidth="1"/>
    <col min="4" max="6" width="3.5703125" style="339" customWidth="1"/>
    <col min="7" max="7" width="3.140625" style="339" customWidth="1"/>
    <col min="8" max="8" width="2.140625" style="339" customWidth="1"/>
    <col min="9" max="9" width="4.42578125" style="339" customWidth="1"/>
    <col min="10" max="10" width="38.7109375" style="339" customWidth="1"/>
    <col min="11" max="11" width="7.7109375" style="339" customWidth="1"/>
    <col min="12" max="12" width="5.7109375" style="339" customWidth="1"/>
    <col min="13" max="13" width="9.7109375" style="339" customWidth="1"/>
    <col min="14" max="14" width="5.85546875" style="339" customWidth="1"/>
    <col min="15" max="17" width="24.42578125" style="339" customWidth="1"/>
    <col min="18" max="18" width="8.7109375" style="339" customWidth="1"/>
    <col min="19" max="19" width="4" style="339" customWidth="1"/>
    <col min="20" max="20" width="8.140625" style="339" customWidth="1"/>
    <col min="21" max="21" width="10.28515625" style="339" customWidth="1"/>
    <col min="22" max="22" width="2" style="339" customWidth="1"/>
    <col min="23" max="23" width="10.5703125" style="339" customWidth="1"/>
    <col min="24" max="24" width="12.28515625" style="339" customWidth="1"/>
    <col min="25" max="25" width="9" style="339"/>
    <col min="26" max="26" width="4.85546875" style="339" customWidth="1"/>
    <col min="27" max="27" width="41.28515625" style="339" customWidth="1"/>
    <col min="28" max="28" width="8.7109375" style="339" customWidth="1"/>
    <col min="29" max="16384" width="9" style="339"/>
  </cols>
  <sheetData>
    <row r="1" spans="1:28">
      <c r="A1" s="341" t="s">
        <v>334</v>
      </c>
      <c r="H1" s="342"/>
      <c r="W1" s="404" t="s">
        <v>335</v>
      </c>
      <c r="X1" s="405">
        <f>X3-X2</f>
        <v>111902500</v>
      </c>
    </row>
    <row r="2" spans="1:28">
      <c r="W2" s="406" t="s">
        <v>336</v>
      </c>
      <c r="X2" s="407">
        <v>248097500</v>
      </c>
    </row>
    <row r="3" spans="1:28">
      <c r="A3" s="343" t="s">
        <v>337</v>
      </c>
      <c r="B3" s="344" t="s">
        <v>338</v>
      </c>
      <c r="C3" s="345" t="s">
        <v>339</v>
      </c>
      <c r="D3" s="345" t="s">
        <v>340</v>
      </c>
      <c r="E3" s="345" t="s">
        <v>341</v>
      </c>
      <c r="F3" s="345" t="s">
        <v>342</v>
      </c>
      <c r="G3" s="346" t="s">
        <v>343</v>
      </c>
      <c r="H3" s="347"/>
      <c r="I3" s="385"/>
      <c r="J3" s="386" t="s">
        <v>324</v>
      </c>
      <c r="K3" s="386" t="s">
        <v>344</v>
      </c>
      <c r="L3" s="386" t="s">
        <v>326</v>
      </c>
      <c r="M3" s="386" t="s">
        <v>327</v>
      </c>
      <c r="N3" s="386" t="s">
        <v>328</v>
      </c>
      <c r="O3" s="386" t="s">
        <v>345</v>
      </c>
      <c r="P3" s="386" t="s">
        <v>346</v>
      </c>
      <c r="Q3" s="386" t="s">
        <v>347</v>
      </c>
      <c r="R3" s="408" t="s">
        <v>348</v>
      </c>
      <c r="S3" s="409">
        <v>6</v>
      </c>
      <c r="T3" s="386" t="s">
        <v>349</v>
      </c>
      <c r="U3" s="386" t="s">
        <v>350</v>
      </c>
      <c r="V3" s="386">
        <v>0</v>
      </c>
      <c r="W3" s="386" t="s">
        <v>351</v>
      </c>
      <c r="X3" s="410">
        <f>SUM(W3:W252)</f>
        <v>360000000</v>
      </c>
      <c r="Z3" s="424" t="s">
        <v>352</v>
      </c>
      <c r="AA3" s="424" t="s">
        <v>353</v>
      </c>
      <c r="AB3" s="425" t="s">
        <v>354</v>
      </c>
    </row>
    <row r="4" spans="1:28">
      <c r="A4" s="348">
        <v>1</v>
      </c>
      <c r="B4" s="349" t="s">
        <v>355</v>
      </c>
      <c r="C4" s="350" t="s">
        <v>356</v>
      </c>
      <c r="D4" s="351">
        <f>COUNTIF(DSATU,B4)</f>
        <v>4</v>
      </c>
      <c r="E4" s="351">
        <f>COUNTIF(DDUA,B4)</f>
        <v>0</v>
      </c>
      <c r="F4" s="352">
        <f>COUNTIF(DTIGA,B4)</f>
        <v>0</v>
      </c>
      <c r="G4" s="353">
        <f>SUM(D4:F4)</f>
        <v>4</v>
      </c>
      <c r="H4" s="354" t="s">
        <v>116</v>
      </c>
      <c r="I4" s="387">
        <v>20</v>
      </c>
      <c r="J4" s="388" t="str">
        <f t="shared" ref="J4:J52" si="0">IFERROR((VLOOKUP(I4,JADWAL,4,FALSE)),"  ")</f>
        <v>Studi Mandiri</v>
      </c>
      <c r="K4" s="388" t="str">
        <f t="shared" ref="K4:K52" si="1">IFERROR((VLOOKUP(I4,JADWAL,2,FALSE))," ")</f>
        <v>MPI-3B</v>
      </c>
      <c r="L4" s="388" t="str">
        <f t="shared" ref="L4:L52" si="2">IFERROR((VLOOKUP(I4,JADWAL,9,FALSE)),"  ")</f>
        <v>Sabtu</v>
      </c>
      <c r="M4" s="388" t="str">
        <f t="shared" ref="M4:M52" si="3">IFERROR((VLOOKUP(I4,JADWAL,10,FALSE)),"  ")</f>
        <v>09.30-11.30</v>
      </c>
      <c r="N4" s="388" t="str">
        <f t="shared" ref="N4:N31" si="4">IFERROR((VLOOKUP(I4,JADWAL,11,FALSE)),"  ")</f>
        <v>R15</v>
      </c>
      <c r="O4" s="389" t="str">
        <f t="shared" ref="O4:O52" si="5">IFERROR((VLOOKUP(I4,JADWAL,6,FALSE)),"  ")</f>
        <v>Prof. Dr. H. Babun Suharto, S.E., M.M.</v>
      </c>
      <c r="P4" s="390" t="str">
        <f t="shared" ref="P4:P52" si="6">IFERROR((VLOOKUP(I4,JADWAL,7,FALSE)),"  ")</f>
        <v>Dr. H. Zainuddin Al Haj, Lc, M.Pd.I.</v>
      </c>
      <c r="Q4" s="390">
        <f t="shared" ref="Q4:Q67" si="7">IFERROR((VLOOKUP(I4,JADWAL,8,FALSE)),"  ")</f>
        <v>0</v>
      </c>
      <c r="R4" s="411">
        <f t="shared" ref="R4:R71" si="8">IFERROR(VLOOKUP(H4,Trf,3,FALSE),"  ")</f>
        <v>275000</v>
      </c>
      <c r="S4" s="412">
        <f>$S$3</f>
        <v>6</v>
      </c>
      <c r="T4" s="390"/>
      <c r="U4" s="390"/>
      <c r="V4" s="390"/>
      <c r="W4" s="413">
        <f>(R4*S4)+((T4+U4)*V4)</f>
        <v>1650000</v>
      </c>
      <c r="X4" s="414">
        <f>SUM(W4:W7)</f>
        <v>7200000</v>
      </c>
      <c r="Y4" s="414"/>
      <c r="Z4" s="426" t="s">
        <v>116</v>
      </c>
      <c r="AA4" s="738" t="s">
        <v>357</v>
      </c>
      <c r="AB4" s="427">
        <v>275000</v>
      </c>
    </row>
    <row r="5" spans="1:28">
      <c r="A5" s="355"/>
      <c r="B5" s="356"/>
      <c r="C5" s="356"/>
      <c r="D5" s="357"/>
      <c r="E5" s="357"/>
      <c r="F5" s="357"/>
      <c r="G5" s="358"/>
      <c r="H5" s="359" t="s">
        <v>116</v>
      </c>
      <c r="I5" s="391">
        <v>23</v>
      </c>
      <c r="J5" s="392" t="str">
        <f t="shared" si="0"/>
        <v>Studi Mandiri</v>
      </c>
      <c r="K5" s="392" t="str">
        <f t="shared" si="1"/>
        <v>MPI-3C</v>
      </c>
      <c r="L5" s="392" t="str">
        <f t="shared" si="2"/>
        <v>Jumat</v>
      </c>
      <c r="M5" s="732" t="str">
        <f t="shared" si="3"/>
        <v>18.00-20.00</v>
      </c>
      <c r="N5" s="392" t="str">
        <f t="shared" si="4"/>
        <v>R16</v>
      </c>
      <c r="O5" s="393" t="str">
        <f t="shared" si="5"/>
        <v>Prof. Dr. H. Babun Suharto, S.E., M.M.</v>
      </c>
      <c r="P5" s="394" t="str">
        <f t="shared" si="6"/>
        <v>Dr. H. Zainuddin Al Haj, Lc, M.Pd.I.</v>
      </c>
      <c r="Q5" s="394">
        <f t="shared" si="7"/>
        <v>0</v>
      </c>
      <c r="R5" s="415">
        <f t="shared" si="8"/>
        <v>275000</v>
      </c>
      <c r="S5" s="416">
        <f t="shared" ref="S5:S190" si="9">$S$3</f>
        <v>6</v>
      </c>
      <c r="T5" s="394"/>
      <c r="U5" s="394"/>
      <c r="V5" s="394"/>
      <c r="W5" s="417">
        <f t="shared" ref="W5:W190" si="10">(R5*S5)+((T5+U5)*V5)</f>
        <v>1650000</v>
      </c>
      <c r="Z5" s="426" t="s">
        <v>122</v>
      </c>
      <c r="AA5" s="738" t="s">
        <v>358</v>
      </c>
      <c r="AB5" s="427">
        <v>250000</v>
      </c>
    </row>
    <row r="6" spans="1:28">
      <c r="A6" s="355"/>
      <c r="B6" s="356"/>
      <c r="C6" s="356"/>
      <c r="D6" s="357"/>
      <c r="E6" s="357"/>
      <c r="F6" s="357"/>
      <c r="G6" s="358"/>
      <c r="H6" s="359" t="s">
        <v>359</v>
      </c>
      <c r="I6" s="391">
        <v>127</v>
      </c>
      <c r="J6" s="392" t="str">
        <f t="shared" si="0"/>
        <v>Pengembangan Mutu Lembaga Pendidikan Islam</v>
      </c>
      <c r="K6" s="392" t="str">
        <f t="shared" si="1"/>
        <v>MPI3-1A</v>
      </c>
      <c r="L6" s="392" t="str">
        <f t="shared" si="2"/>
        <v>Sabtu</v>
      </c>
      <c r="M6" s="732" t="str">
        <f t="shared" si="3"/>
        <v>07.30-09.30</v>
      </c>
      <c r="N6" s="392" t="str">
        <f t="shared" si="4"/>
        <v>RU22</v>
      </c>
      <c r="O6" s="393" t="str">
        <f t="shared" si="5"/>
        <v>Prof. Dr. H. Babun Suharto, S.E., M.M.</v>
      </c>
      <c r="P6" s="394" t="str">
        <f t="shared" si="6"/>
        <v>Prof. H. Masdar Hilmy, MA., Ph.D.</v>
      </c>
      <c r="Q6" s="394" t="str">
        <f t="shared" si="7"/>
        <v>Dr. Hj. St. Rodliyah, M.Pd.</v>
      </c>
      <c r="R6" s="415">
        <f t="shared" si="8"/>
        <v>375000</v>
      </c>
      <c r="S6" s="416">
        <f t="shared" si="9"/>
        <v>6</v>
      </c>
      <c r="T6" s="394"/>
      <c r="U6" s="394"/>
      <c r="V6" s="394"/>
      <c r="W6" s="417">
        <f t="shared" si="10"/>
        <v>2250000</v>
      </c>
      <c r="Z6" s="426" t="s">
        <v>359</v>
      </c>
      <c r="AA6" s="738" t="s">
        <v>360</v>
      </c>
      <c r="AB6" s="427">
        <v>375000</v>
      </c>
    </row>
    <row r="7" spans="1:28">
      <c r="A7" s="355"/>
      <c r="B7" s="356"/>
      <c r="C7" s="356"/>
      <c r="D7" s="357"/>
      <c r="E7" s="357"/>
      <c r="F7" s="357"/>
      <c r="G7" s="358"/>
      <c r="H7" s="359" t="s">
        <v>116</v>
      </c>
      <c r="I7" s="395">
        <v>135</v>
      </c>
      <c r="J7" s="392" t="str">
        <f t="shared" si="0"/>
        <v>Desan Pembelajaran PAI berbasis ICT</v>
      </c>
      <c r="K7" s="392" t="str">
        <f t="shared" si="1"/>
        <v>PAI3-4</v>
      </c>
      <c r="L7" s="392" t="str">
        <f t="shared" si="2"/>
        <v>Sabtu</v>
      </c>
      <c r="M7" s="732" t="str">
        <f t="shared" si="3"/>
        <v>07.30-09.30</v>
      </c>
      <c r="N7" s="392" t="str">
        <f t="shared" si="4"/>
        <v>RU22</v>
      </c>
      <c r="O7" s="393" t="str">
        <f t="shared" si="5"/>
        <v>Prof. Dr. H. Babun Suharto, S.E., M.M.</v>
      </c>
      <c r="P7" s="394" t="str">
        <f t="shared" si="6"/>
        <v>Dr. H. Mashudi, M.Pd.</v>
      </c>
      <c r="Q7" s="394" t="str">
        <f t="shared" si="7"/>
        <v>Dr. H. Mundir, M.Pd.</v>
      </c>
      <c r="R7" s="415">
        <f t="shared" si="8"/>
        <v>275000</v>
      </c>
      <c r="S7" s="416">
        <f t="shared" si="9"/>
        <v>6</v>
      </c>
      <c r="T7" s="394"/>
      <c r="U7" s="394"/>
      <c r="V7" s="394"/>
      <c r="W7" s="417">
        <f t="shared" si="10"/>
        <v>1650000</v>
      </c>
      <c r="Z7" s="426" t="s">
        <v>361</v>
      </c>
      <c r="AA7" s="738" t="s">
        <v>362</v>
      </c>
      <c r="AB7" s="427">
        <v>325000</v>
      </c>
    </row>
    <row r="8" spans="1:28">
      <c r="A8" s="360">
        <v>2</v>
      </c>
      <c r="B8" s="361" t="s">
        <v>48</v>
      </c>
      <c r="C8" s="362" t="s">
        <v>356</v>
      </c>
      <c r="D8" s="351">
        <f>COUNTIF(DSATU,B8)</f>
        <v>3</v>
      </c>
      <c r="E8" s="351">
        <f>COUNTIF(DDUA,B8)</f>
        <v>1</v>
      </c>
      <c r="F8" s="352">
        <f>COUNTIF(DTIGA,B8)</f>
        <v>0</v>
      </c>
      <c r="G8" s="353">
        <f>SUM(D8:F8)</f>
        <v>4</v>
      </c>
      <c r="H8" s="354" t="s">
        <v>116</v>
      </c>
      <c r="I8" s="391">
        <v>1</v>
      </c>
      <c r="J8" s="388" t="str">
        <f t="shared" si="0"/>
        <v>Supervisi Pendidikan</v>
      </c>
      <c r="K8" s="388" t="str">
        <f t="shared" si="1"/>
        <v>MPI-1A</v>
      </c>
      <c r="L8" s="388" t="str">
        <f t="shared" si="2"/>
        <v>Selasa</v>
      </c>
      <c r="M8" s="733" t="str">
        <f t="shared" si="3"/>
        <v>12.45-14.45</v>
      </c>
      <c r="N8" s="388" t="str">
        <f t="shared" si="4"/>
        <v>RU11</v>
      </c>
      <c r="O8" s="389" t="str">
        <f t="shared" si="5"/>
        <v>Prof. Dr. H. Moh. Khusnuridlo, M.Pd.</v>
      </c>
      <c r="P8" s="390" t="str">
        <f t="shared" si="6"/>
        <v>Dr. Hj. St. Rodliyah, M.Pd.</v>
      </c>
      <c r="Q8" s="390">
        <f t="shared" si="7"/>
        <v>0</v>
      </c>
      <c r="R8" s="411">
        <f t="shared" si="8"/>
        <v>275000</v>
      </c>
      <c r="S8" s="412">
        <f t="shared" si="9"/>
        <v>6</v>
      </c>
      <c r="T8" s="390"/>
      <c r="U8" s="390"/>
      <c r="V8" s="390"/>
      <c r="W8" s="413">
        <f t="shared" si="10"/>
        <v>1650000</v>
      </c>
      <c r="X8" s="414">
        <f>SUM(W8:W11)</f>
        <v>7800000</v>
      </c>
      <c r="Y8" s="414"/>
      <c r="Z8" s="428" t="s">
        <v>363</v>
      </c>
      <c r="AA8" s="739" t="s">
        <v>364</v>
      </c>
      <c r="AB8" s="429">
        <v>425000</v>
      </c>
    </row>
    <row r="9" spans="1:28">
      <c r="A9" s="355"/>
      <c r="B9" s="356"/>
      <c r="C9" s="356"/>
      <c r="D9" s="357"/>
      <c r="E9" s="357"/>
      <c r="F9" s="357"/>
      <c r="G9" s="358"/>
      <c r="H9" s="359" t="s">
        <v>359</v>
      </c>
      <c r="I9" s="391">
        <v>14</v>
      </c>
      <c r="J9" s="392" t="str">
        <f t="shared" si="0"/>
        <v>Manajemen Pembiayaan Lembaga Pendidikan</v>
      </c>
      <c r="K9" s="392" t="str">
        <f t="shared" si="1"/>
        <v>MPI-3A</v>
      </c>
      <c r="L9" s="392" t="str">
        <f t="shared" si="2"/>
        <v>Rabu</v>
      </c>
      <c r="M9" s="732" t="str">
        <f t="shared" si="3"/>
        <v>15.15-17.15</v>
      </c>
      <c r="N9" s="392" t="str">
        <f t="shared" si="4"/>
        <v>R14</v>
      </c>
      <c r="O9" s="393" t="str">
        <f t="shared" si="5"/>
        <v>Prof. Dr. H. Moh. Khusnuridlo, M.Pd.</v>
      </c>
      <c r="P9" s="394" t="str">
        <f t="shared" si="6"/>
        <v>Dr. H. Zainuddin Al Haj, Lc, M.Pd.I.</v>
      </c>
      <c r="Q9" s="394">
        <f t="shared" si="7"/>
        <v>0</v>
      </c>
      <c r="R9" s="415">
        <f t="shared" si="8"/>
        <v>375000</v>
      </c>
      <c r="S9" s="416">
        <f t="shared" si="9"/>
        <v>6</v>
      </c>
      <c r="T9" s="394"/>
      <c r="U9" s="394"/>
      <c r="V9" s="394"/>
      <c r="W9" s="417">
        <f t="shared" si="10"/>
        <v>2250000</v>
      </c>
      <c r="Z9" s="428" t="s">
        <v>365</v>
      </c>
      <c r="AA9" s="739" t="s">
        <v>366</v>
      </c>
      <c r="AB9" s="429">
        <v>425000</v>
      </c>
    </row>
    <row r="10" spans="1:28">
      <c r="A10" s="355"/>
      <c r="B10" s="356"/>
      <c r="C10" s="356"/>
      <c r="D10" s="357"/>
      <c r="E10" s="357"/>
      <c r="F10" s="357"/>
      <c r="G10" s="358"/>
      <c r="H10" s="359" t="s">
        <v>359</v>
      </c>
      <c r="I10" s="391">
        <v>126</v>
      </c>
      <c r="J10" s="392" t="str">
        <f t="shared" si="0"/>
        <v>Manajemen Institusi Pendidikan Islam Berbasis IT</v>
      </c>
      <c r="K10" s="392" t="str">
        <f t="shared" si="1"/>
        <v>MPI3-1A</v>
      </c>
      <c r="L10" s="392" t="str">
        <f t="shared" si="2"/>
        <v>Jumat</v>
      </c>
      <c r="M10" s="732" t="str">
        <f t="shared" si="3"/>
        <v>18.00-20.00</v>
      </c>
      <c r="N10" s="392" t="str">
        <f t="shared" si="4"/>
        <v>RU22</v>
      </c>
      <c r="O10" s="393" t="str">
        <f t="shared" si="5"/>
        <v>Prof. Dr. H. Moh. Khusnuridlo, M.Pd.</v>
      </c>
      <c r="P10" s="394" t="str">
        <f t="shared" si="6"/>
        <v>Dr. H. Imam Syafe’i, M.Pd.</v>
      </c>
      <c r="Q10" s="394" t="str">
        <f t="shared" si="7"/>
        <v>Dr. H. Sofyan Tsauri, M.M.</v>
      </c>
      <c r="R10" s="415">
        <f t="shared" si="8"/>
        <v>375000</v>
      </c>
      <c r="S10" s="416">
        <f t="shared" si="9"/>
        <v>6</v>
      </c>
      <c r="T10" s="394"/>
      <c r="U10" s="394"/>
      <c r="V10" s="394"/>
      <c r="W10" s="417">
        <f t="shared" si="10"/>
        <v>2250000</v>
      </c>
      <c r="Z10" s="428" t="s">
        <v>367</v>
      </c>
      <c r="AA10" s="739" t="s">
        <v>368</v>
      </c>
      <c r="AB10" s="429">
        <v>600000</v>
      </c>
    </row>
    <row r="11" spans="1:28">
      <c r="A11" s="355"/>
      <c r="B11" s="356"/>
      <c r="C11" s="356"/>
      <c r="D11" s="357"/>
      <c r="E11" s="357"/>
      <c r="F11" s="357"/>
      <c r="G11" s="358"/>
      <c r="H11" s="359" t="s">
        <v>116</v>
      </c>
      <c r="I11" s="391">
        <v>129</v>
      </c>
      <c r="J11" s="392" t="str">
        <f t="shared" si="0"/>
        <v>Kepemimpinan Spiritual dalam Pendidikan Islam</v>
      </c>
      <c r="K11" s="392" t="str">
        <f t="shared" si="1"/>
        <v>MPI3-3A</v>
      </c>
      <c r="L11" s="392" t="str">
        <f t="shared" si="2"/>
        <v>Rabu</v>
      </c>
      <c r="M11" s="732" t="str">
        <f t="shared" si="3"/>
        <v>12.45-14.45</v>
      </c>
      <c r="N11" s="392" t="str">
        <f t="shared" si="4"/>
        <v>RU21</v>
      </c>
      <c r="O11" s="393" t="str">
        <f t="shared" si="5"/>
        <v>Prof. Dr. Phil H. Kamaruddin Amin, M.A.</v>
      </c>
      <c r="P11" s="394" t="str">
        <f t="shared" si="6"/>
        <v>Prof. Dr. H. Moh. Khusnuridlo, M.Pd.</v>
      </c>
      <c r="Q11" s="394" t="str">
        <f t="shared" si="7"/>
        <v>Dr. H. Aminullah, M.Ag.</v>
      </c>
      <c r="R11" s="415">
        <f t="shared" si="8"/>
        <v>275000</v>
      </c>
      <c r="S11" s="416">
        <f t="shared" si="9"/>
        <v>6</v>
      </c>
      <c r="T11" s="394"/>
      <c r="U11" s="394"/>
      <c r="V11" s="394"/>
      <c r="W11" s="417">
        <f t="shared" si="10"/>
        <v>1650000</v>
      </c>
      <c r="Z11" s="339">
        <v>0</v>
      </c>
      <c r="AB11" s="429">
        <v>0</v>
      </c>
    </row>
    <row r="12" spans="1:28">
      <c r="A12" s="348">
        <v>3</v>
      </c>
      <c r="B12" s="363" t="s">
        <v>369</v>
      </c>
      <c r="C12" s="350" t="s">
        <v>356</v>
      </c>
      <c r="D12" s="351">
        <f>COUNTIF(DSATU,B12)</f>
        <v>1</v>
      </c>
      <c r="E12" s="351">
        <f>COUNTIF(DDUA,B12)</f>
        <v>2</v>
      </c>
      <c r="F12" s="352">
        <f>COUNTIF(DTIGA,B12)</f>
        <v>1</v>
      </c>
      <c r="G12" s="353">
        <f>SUM(D12:F12)</f>
        <v>4</v>
      </c>
      <c r="H12" s="354" t="s">
        <v>122</v>
      </c>
      <c r="I12" s="396">
        <v>2</v>
      </c>
      <c r="J12" s="388" t="str">
        <f t="shared" si="0"/>
        <v>Manajemen Institusi pendidikan Islam</v>
      </c>
      <c r="K12" s="388" t="str">
        <f t="shared" si="1"/>
        <v>MPI-1A</v>
      </c>
      <c r="L12" s="388" t="str">
        <f t="shared" si="2"/>
        <v>Selasa</v>
      </c>
      <c r="M12" s="733" t="str">
        <f t="shared" si="3"/>
        <v>15.15-17.15</v>
      </c>
      <c r="N12" s="388" t="str">
        <f t="shared" si="4"/>
        <v>RU11</v>
      </c>
      <c r="O12" s="389" t="str">
        <f t="shared" si="5"/>
        <v>Dr. H. Suhadi Winoto, M.Pd.</v>
      </c>
      <c r="P12" s="390" t="str">
        <f t="shared" si="6"/>
        <v>Dr. H. Sofyan Tsauri, M.M.</v>
      </c>
      <c r="Q12" s="390">
        <f t="shared" si="7"/>
        <v>0</v>
      </c>
      <c r="R12" s="411">
        <f t="shared" si="8"/>
        <v>250000</v>
      </c>
      <c r="S12" s="412">
        <f t="shared" si="9"/>
        <v>6</v>
      </c>
      <c r="T12" s="390"/>
      <c r="U12" s="390"/>
      <c r="V12" s="390"/>
      <c r="W12" s="413">
        <f t="shared" ref="W12:W22" si="11">(R12*S12)+((T12+U12)*V12)</f>
        <v>1500000</v>
      </c>
      <c r="X12" s="414">
        <f>SUM(W12:W15)</f>
        <v>6450000</v>
      </c>
      <c r="Y12" s="414"/>
    </row>
    <row r="13" spans="1:28">
      <c r="A13" s="355"/>
      <c r="B13" s="364"/>
      <c r="C13" s="364"/>
      <c r="D13" s="357"/>
      <c r="E13" s="357"/>
      <c r="F13" s="357"/>
      <c r="G13" s="358"/>
      <c r="H13" s="359" t="s">
        <v>122</v>
      </c>
      <c r="I13" s="391">
        <v>15</v>
      </c>
      <c r="J13" s="392" t="str">
        <f t="shared" si="0"/>
        <v>Studi Mandiri</v>
      </c>
      <c r="K13" s="392" t="str">
        <f t="shared" si="1"/>
        <v>MPI-3A</v>
      </c>
      <c r="L13" s="392" t="str">
        <f t="shared" si="2"/>
        <v>Kamis</v>
      </c>
      <c r="M13" s="732" t="str">
        <f t="shared" si="3"/>
        <v>12.45-14.45</v>
      </c>
      <c r="N13" s="392" t="str">
        <f t="shared" si="4"/>
        <v>R14</v>
      </c>
      <c r="O13" s="393" t="str">
        <f t="shared" si="5"/>
        <v>Dr. H. Sofyan Tsauri, M.M.</v>
      </c>
      <c r="P13" s="394" t="str">
        <f t="shared" si="6"/>
        <v>Dr. H. Zainuddin Al Haj, Lc, M.Pd.I.</v>
      </c>
      <c r="Q13" s="394">
        <f t="shared" si="7"/>
        <v>0</v>
      </c>
      <c r="R13" s="415">
        <f t="shared" si="8"/>
        <v>250000</v>
      </c>
      <c r="S13" s="416">
        <f t="shared" si="9"/>
        <v>6</v>
      </c>
      <c r="T13" s="394"/>
      <c r="U13" s="394"/>
      <c r="V13" s="394"/>
      <c r="W13" s="417">
        <f t="shared" si="11"/>
        <v>1500000</v>
      </c>
    </row>
    <row r="14" spans="1:28">
      <c r="A14" s="355"/>
      <c r="B14" s="364"/>
      <c r="C14" s="364"/>
      <c r="D14" s="357"/>
      <c r="E14" s="357"/>
      <c r="F14" s="357"/>
      <c r="G14" s="358"/>
      <c r="H14" s="359" t="s">
        <v>122</v>
      </c>
      <c r="I14" s="391">
        <v>24</v>
      </c>
      <c r="J14" s="392" t="str">
        <f t="shared" si="0"/>
        <v>Manajemen Penyelenggaraan Pendidikan dan Pelatihan</v>
      </c>
      <c r="K14" s="392" t="str">
        <f t="shared" si="1"/>
        <v>MPI-3C</v>
      </c>
      <c r="L14" s="392" t="str">
        <f t="shared" si="2"/>
        <v>Sabtu</v>
      </c>
      <c r="M14" s="732" t="str">
        <f t="shared" si="3"/>
        <v>07.30-09.30</v>
      </c>
      <c r="N14" s="392" t="str">
        <f t="shared" si="4"/>
        <v>R16</v>
      </c>
      <c r="O14" s="393" t="str">
        <f t="shared" si="5"/>
        <v>Prof. Dr. H. Miftah Arifin, M.Ag.</v>
      </c>
      <c r="P14" s="394" t="str">
        <f t="shared" si="6"/>
        <v>Dr. H. Sofyan Tsauri, M.M.</v>
      </c>
      <c r="Q14" s="394">
        <f t="shared" si="7"/>
        <v>0</v>
      </c>
      <c r="R14" s="415">
        <f t="shared" si="8"/>
        <v>250000</v>
      </c>
      <c r="S14" s="416">
        <f t="shared" si="9"/>
        <v>6</v>
      </c>
      <c r="T14" s="394"/>
      <c r="U14" s="394"/>
      <c r="V14" s="394"/>
      <c r="W14" s="417">
        <f t="shared" si="11"/>
        <v>1500000</v>
      </c>
    </row>
    <row r="15" spans="1:28">
      <c r="A15" s="355"/>
      <c r="B15" s="364"/>
      <c r="C15" s="364"/>
      <c r="D15" s="357"/>
      <c r="E15" s="357"/>
      <c r="F15" s="357"/>
      <c r="G15" s="358"/>
      <c r="H15" s="359" t="s">
        <v>361</v>
      </c>
      <c r="I15" s="391">
        <v>126</v>
      </c>
      <c r="J15" s="392" t="str">
        <f t="shared" si="0"/>
        <v>Manajemen Institusi Pendidikan Islam Berbasis IT</v>
      </c>
      <c r="K15" s="392" t="str">
        <f t="shared" si="1"/>
        <v>MPI3-1A</v>
      </c>
      <c r="L15" s="392" t="str">
        <f t="shared" si="2"/>
        <v>Jumat</v>
      </c>
      <c r="M15" s="732" t="str">
        <f t="shared" si="3"/>
        <v>18.00-20.00</v>
      </c>
      <c r="N15" s="392" t="str">
        <f t="shared" si="4"/>
        <v>RU22</v>
      </c>
      <c r="O15" s="393" t="str">
        <f t="shared" si="5"/>
        <v>Prof. Dr. H. Moh. Khusnuridlo, M.Pd.</v>
      </c>
      <c r="P15" s="394" t="str">
        <f t="shared" si="6"/>
        <v>Dr. H. Imam Syafe’i, M.Pd.</v>
      </c>
      <c r="Q15" s="394" t="str">
        <f t="shared" si="7"/>
        <v>Dr. H. Sofyan Tsauri, M.M.</v>
      </c>
      <c r="R15" s="415">
        <f t="shared" si="8"/>
        <v>325000</v>
      </c>
      <c r="S15" s="416">
        <f t="shared" si="9"/>
        <v>6</v>
      </c>
      <c r="T15" s="394"/>
      <c r="U15" s="394"/>
      <c r="V15" s="394"/>
      <c r="W15" s="417">
        <f t="shared" si="11"/>
        <v>1950000</v>
      </c>
    </row>
    <row r="16" spans="1:28">
      <c r="A16" s="348">
        <v>4</v>
      </c>
      <c r="B16" s="363" t="s">
        <v>370</v>
      </c>
      <c r="C16" s="350" t="s">
        <v>356</v>
      </c>
      <c r="D16" s="351">
        <f>COUNTIF(DSATU,B16)</f>
        <v>2</v>
      </c>
      <c r="E16" s="351">
        <f>COUNTIF(DDUA,B16)</f>
        <v>1</v>
      </c>
      <c r="F16" s="352">
        <f>COUNTIF(DTIGA,B16)</f>
        <v>1</v>
      </c>
      <c r="G16" s="353">
        <f>SUM(D16:F16)</f>
        <v>4</v>
      </c>
      <c r="H16" s="354" t="s">
        <v>122</v>
      </c>
      <c r="I16" s="387">
        <v>11</v>
      </c>
      <c r="J16" s="388" t="str">
        <f t="shared" si="0"/>
        <v>MMT Pendidikan</v>
      </c>
      <c r="K16" s="388" t="str">
        <f t="shared" si="1"/>
        <v>MPI-3A</v>
      </c>
      <c r="L16" s="388" t="str">
        <f t="shared" si="2"/>
        <v>Selasa</v>
      </c>
      <c r="M16" s="733" t="str">
        <f t="shared" si="3"/>
        <v>12.45-14.45</v>
      </c>
      <c r="N16" s="388" t="str">
        <f t="shared" si="4"/>
        <v>R14</v>
      </c>
      <c r="O16" s="389" t="str">
        <f t="shared" si="5"/>
        <v>Dr. H. Abd. Muis, M.M.</v>
      </c>
      <c r="P16" s="390" t="str">
        <f t="shared" si="6"/>
        <v>Dr. Khotibul Umam, MA.</v>
      </c>
      <c r="Q16" s="390">
        <f t="shared" si="7"/>
        <v>0</v>
      </c>
      <c r="R16" s="411">
        <f t="shared" si="8"/>
        <v>250000</v>
      </c>
      <c r="S16" s="412">
        <f t="shared" ref="S16:S231" si="12">$S$3</f>
        <v>6</v>
      </c>
      <c r="T16" s="390"/>
      <c r="U16" s="390"/>
      <c r="V16" s="390"/>
      <c r="W16" s="413">
        <f t="shared" si="11"/>
        <v>1500000</v>
      </c>
      <c r="X16" s="414">
        <f>SUM(W16:W19)</f>
        <v>6000000</v>
      </c>
      <c r="Y16" s="414"/>
    </row>
    <row r="17" spans="1:25">
      <c r="A17" s="355"/>
      <c r="B17" s="356"/>
      <c r="C17" s="356"/>
      <c r="D17" s="357"/>
      <c r="E17" s="357"/>
      <c r="F17" s="357"/>
      <c r="G17" s="358"/>
      <c r="H17" s="359" t="s">
        <v>122</v>
      </c>
      <c r="I17" s="391">
        <v>22</v>
      </c>
      <c r="J17" s="392" t="str">
        <f t="shared" si="0"/>
        <v>Manajemen Pemasaran Lembaga Pendidikan</v>
      </c>
      <c r="K17" s="392" t="str">
        <f t="shared" si="1"/>
        <v>MPI-3C</v>
      </c>
      <c r="L17" s="392" t="str">
        <f t="shared" si="2"/>
        <v>Jumat</v>
      </c>
      <c r="M17" s="732" t="str">
        <f t="shared" si="3"/>
        <v>15.30-17.30</v>
      </c>
      <c r="N17" s="392" t="str">
        <f t="shared" si="4"/>
        <v>R16</v>
      </c>
      <c r="O17" s="393" t="str">
        <f t="shared" si="5"/>
        <v>Dr. Hj. St. Rodliyah, M.Pd.</v>
      </c>
      <c r="P17" s="394" t="str">
        <f t="shared" si="6"/>
        <v>Dr. H. Abd. Muis, M.M.</v>
      </c>
      <c r="Q17" s="394">
        <f t="shared" si="7"/>
        <v>0</v>
      </c>
      <c r="R17" s="415">
        <f t="shared" ref="R17" si="13">IFERROR(VLOOKUP(H17,Trf,3,FALSE),"  ")</f>
        <v>250000</v>
      </c>
      <c r="S17" s="416">
        <f t="shared" si="9"/>
        <v>6</v>
      </c>
      <c r="T17" s="394"/>
      <c r="U17" s="394"/>
      <c r="V17" s="394"/>
      <c r="W17" s="417">
        <f t="shared" ref="W17" si="14">(R17*S17)+((T17+U17)*V17)</f>
        <v>1500000</v>
      </c>
    </row>
    <row r="18" spans="1:25">
      <c r="A18" s="355"/>
      <c r="B18" s="356"/>
      <c r="C18" s="356"/>
      <c r="D18" s="357"/>
      <c r="E18" s="357"/>
      <c r="F18" s="357"/>
      <c r="G18" s="358"/>
      <c r="H18" s="359" t="s">
        <v>122</v>
      </c>
      <c r="I18" s="391">
        <v>108</v>
      </c>
      <c r="J18" s="392" t="str">
        <f t="shared" ref="J18" si="15">IFERROR((VLOOKUP(I18,JADWAL,4,FALSE)),"  ")</f>
        <v>Manajemen Kelas</v>
      </c>
      <c r="K18" s="392" t="str">
        <f t="shared" ref="K18" si="16">IFERROR((VLOOKUP(I18,JADWAL,2,FALSE))," ")</f>
        <v>PGMI-3</v>
      </c>
      <c r="L18" s="392" t="str">
        <f t="shared" ref="L18" si="17">IFERROR((VLOOKUP(I18,JADWAL,9,FALSE)),"  ")</f>
        <v>Jumat</v>
      </c>
      <c r="M18" s="732" t="str">
        <f t="shared" ref="M18" si="18">IFERROR((VLOOKUP(I18,JADWAL,10,FALSE)),"  ")</f>
        <v>13.15-15.15</v>
      </c>
      <c r="N18" s="392" t="str">
        <f t="shared" ref="N18" si="19">IFERROR((VLOOKUP(I18,JADWAL,11,FALSE)),"  ")</f>
        <v>RU11</v>
      </c>
      <c r="O18" s="393" t="str">
        <f t="shared" ref="O18" si="20">IFERROR((VLOOKUP(I18,JADWAL,6,FALSE)),"  ")</f>
        <v>Dr. H. Abd. Muis, M.M.</v>
      </c>
      <c r="P18" s="394" t="str">
        <f t="shared" ref="P18" si="21">IFERROR((VLOOKUP(I18,JADWAL,7,FALSE)),"  ")</f>
        <v>Dr. Khotibul Umam, MA.</v>
      </c>
      <c r="Q18" s="394">
        <f t="shared" si="7"/>
        <v>0</v>
      </c>
      <c r="R18" s="415">
        <f t="shared" si="8"/>
        <v>250000</v>
      </c>
      <c r="S18" s="416">
        <f t="shared" si="9"/>
        <v>6</v>
      </c>
      <c r="T18" s="394"/>
      <c r="U18" s="394"/>
      <c r="V18" s="394"/>
      <c r="W18" s="417">
        <f t="shared" si="11"/>
        <v>1500000</v>
      </c>
    </row>
    <row r="19" spans="1:25">
      <c r="A19" s="365"/>
      <c r="B19" s="366"/>
      <c r="C19" s="366"/>
      <c r="D19" s="367"/>
      <c r="E19" s="367"/>
      <c r="F19" s="367"/>
      <c r="G19" s="368"/>
      <c r="H19" s="369" t="s">
        <v>122</v>
      </c>
      <c r="I19" s="397">
        <v>125</v>
      </c>
      <c r="J19" s="398" t="str">
        <f t="shared" si="0"/>
        <v>Filsafat Ilmu</v>
      </c>
      <c r="K19" s="398" t="str">
        <f t="shared" si="1"/>
        <v>MPI3-1A</v>
      </c>
      <c r="L19" s="398" t="str">
        <f t="shared" si="2"/>
        <v>Jumat</v>
      </c>
      <c r="M19" s="740" t="str">
        <f t="shared" si="3"/>
        <v>15.30-17.30</v>
      </c>
      <c r="N19" s="398" t="str">
        <f t="shared" si="4"/>
        <v>RU22</v>
      </c>
      <c r="O19" s="399" t="str">
        <f t="shared" si="5"/>
        <v>Prof. H. Masdar Hilmy, MA., Ph.D.</v>
      </c>
      <c r="P19" s="400" t="str">
        <f t="shared" si="6"/>
        <v>Dr. H. Aminullah, M.Ag.</v>
      </c>
      <c r="Q19" s="400" t="str">
        <f t="shared" si="7"/>
        <v>Dr. H. Abd. Muis, M.M.</v>
      </c>
      <c r="R19" s="418">
        <f t="shared" si="8"/>
        <v>250000</v>
      </c>
      <c r="S19" s="419">
        <f t="shared" si="12"/>
        <v>6</v>
      </c>
      <c r="T19" s="400"/>
      <c r="U19" s="400"/>
      <c r="V19" s="400"/>
      <c r="W19" s="420">
        <f t="shared" si="11"/>
        <v>1500000</v>
      </c>
    </row>
    <row r="20" spans="1:25">
      <c r="A20" s="348">
        <v>5</v>
      </c>
      <c r="B20" s="349" t="s">
        <v>371</v>
      </c>
      <c r="C20" s="350" t="s">
        <v>356</v>
      </c>
      <c r="D20" s="351">
        <f>COUNTIF(DSATU,B20)</f>
        <v>2</v>
      </c>
      <c r="E20" s="351">
        <f>COUNTIF(DDUA,B20)</f>
        <v>0</v>
      </c>
      <c r="F20" s="352">
        <f>COUNTIF(DTIGA,B20)</f>
        <v>1</v>
      </c>
      <c r="G20" s="353">
        <f>SUM(D20:F20)</f>
        <v>3</v>
      </c>
      <c r="H20" s="354" t="s">
        <v>361</v>
      </c>
      <c r="I20" s="387">
        <v>25</v>
      </c>
      <c r="J20" s="388" t="str">
        <f t="shared" si="0"/>
        <v>Manajemen Pembiayaan Lembaga Pendidikan</v>
      </c>
      <c r="K20" s="388" t="str">
        <f t="shared" si="1"/>
        <v>MPI-3C</v>
      </c>
      <c r="L20" s="388" t="str">
        <f t="shared" si="2"/>
        <v>Sabtu</v>
      </c>
      <c r="M20" s="388" t="str">
        <f t="shared" si="3"/>
        <v>09.30-11.30</v>
      </c>
      <c r="N20" s="388" t="str">
        <f t="shared" si="4"/>
        <v>R16</v>
      </c>
      <c r="O20" s="389" t="str">
        <f t="shared" si="5"/>
        <v>Dr. Hepni, S.Ag., M.M.</v>
      </c>
      <c r="P20" s="390" t="str">
        <f t="shared" si="6"/>
        <v>Dr. H. Zainuddin Al Haj, Lc, M.Pd.I.</v>
      </c>
      <c r="Q20" s="390">
        <f t="shared" si="7"/>
        <v>0</v>
      </c>
      <c r="R20" s="411">
        <f t="shared" si="8"/>
        <v>325000</v>
      </c>
      <c r="S20" s="412">
        <f t="shared" si="12"/>
        <v>6</v>
      </c>
      <c r="T20" s="390"/>
      <c r="U20" s="390"/>
      <c r="V20" s="390"/>
      <c r="W20" s="413">
        <f t="shared" si="11"/>
        <v>1950000</v>
      </c>
      <c r="X20" s="414">
        <f>SUM(W20:W22)</f>
        <v>6150000</v>
      </c>
      <c r="Y20" s="414"/>
    </row>
    <row r="21" spans="1:25">
      <c r="A21" s="355"/>
      <c r="B21" s="356"/>
      <c r="C21" s="356"/>
      <c r="D21" s="357"/>
      <c r="E21" s="357"/>
      <c r="F21" s="357"/>
      <c r="G21" s="358"/>
      <c r="H21" s="359" t="s">
        <v>359</v>
      </c>
      <c r="I21" s="391">
        <v>102</v>
      </c>
      <c r="J21" s="392" t="str">
        <f t="shared" ref="J21" si="22">IFERROR((VLOOKUP(I21,JADWAL,4,FALSE)),"  ")</f>
        <v>Manajemen Penyiaran Radio dan Televisi Dakwah</v>
      </c>
      <c r="K21" s="392" t="str">
        <f t="shared" ref="K21" si="23">IFERROR((VLOOKUP(I21,JADWAL,2,FALSE))," ")</f>
        <v>KPI-3</v>
      </c>
      <c r="L21" s="392" t="str">
        <f t="shared" ref="L21" si="24">IFERROR((VLOOKUP(I21,JADWAL,9,FALSE)),"  ")</f>
        <v>Sabtu</v>
      </c>
      <c r="M21" s="732" t="str">
        <f t="shared" ref="M21" si="25">IFERROR((VLOOKUP(I21,JADWAL,10,FALSE)),"  ")</f>
        <v>09.45-11.45</v>
      </c>
      <c r="N21" s="392" t="str">
        <f t="shared" ref="N21" si="26">IFERROR((VLOOKUP(I21,JADWAL,11,FALSE)),"  ")</f>
        <v>R12</v>
      </c>
      <c r="O21" s="393" t="str">
        <f t="shared" ref="O21" si="27">IFERROR((VLOOKUP(I21,JADWAL,6,FALSE)),"  ")</f>
        <v>Dr. Hepni, S.Ag., M.M.</v>
      </c>
      <c r="P21" s="394" t="str">
        <f t="shared" ref="P21:P22" si="28">IFERROR((VLOOKUP(I21,JADWAL,7,FALSE)),"  ")</f>
        <v>Dr. Nurul Widyawati IR, S,Sos, M.Si</v>
      </c>
      <c r="Q21" s="394">
        <f t="shared" si="7"/>
        <v>0</v>
      </c>
      <c r="R21" s="415">
        <f t="shared" ref="R21" si="29">IFERROR(VLOOKUP(H21,Trf,3,FALSE),"  ")</f>
        <v>375000</v>
      </c>
      <c r="S21" s="416">
        <f t="shared" si="9"/>
        <v>6</v>
      </c>
      <c r="T21" s="394"/>
      <c r="U21" s="394"/>
      <c r="V21" s="394"/>
      <c r="W21" s="417">
        <f t="shared" si="11"/>
        <v>2250000</v>
      </c>
    </row>
    <row r="22" spans="1:25">
      <c r="A22" s="355"/>
      <c r="B22" s="370"/>
      <c r="C22" s="370"/>
      <c r="D22" s="371"/>
      <c r="E22" s="371"/>
      <c r="F22" s="371"/>
      <c r="G22" s="372"/>
      <c r="H22" s="359" t="s">
        <v>361</v>
      </c>
      <c r="I22" s="395">
        <v>124</v>
      </c>
      <c r="J22" s="401" t="str">
        <f t="shared" si="0"/>
        <v>Manajemen Pendidikan dalam Perspektif Al-Quran dan Hadist</v>
      </c>
      <c r="K22" s="401" t="str">
        <f t="shared" si="1"/>
        <v>MPI3-1A</v>
      </c>
      <c r="L22" s="401" t="str">
        <f t="shared" si="2"/>
        <v>Jumat</v>
      </c>
      <c r="M22" s="741" t="str">
        <f t="shared" si="3"/>
        <v>13.15-15.15</v>
      </c>
      <c r="N22" s="401" t="str">
        <f t="shared" si="4"/>
        <v>RU22</v>
      </c>
      <c r="O22" s="402" t="str">
        <f t="shared" si="5"/>
        <v>Prof. Dr. Phil. HM. Nur Kholis Setiawan, M.A.</v>
      </c>
      <c r="P22" s="394" t="str">
        <f t="shared" si="28"/>
        <v>Prof. Dr. H Abd. Halim Soebahar, MA.</v>
      </c>
      <c r="Q22" s="403" t="str">
        <f t="shared" si="7"/>
        <v>Dr. Hepni, S.Ag., M.M.</v>
      </c>
      <c r="R22" s="421">
        <f t="shared" si="8"/>
        <v>325000</v>
      </c>
      <c r="S22" s="422">
        <f t="shared" si="12"/>
        <v>6</v>
      </c>
      <c r="T22" s="403"/>
      <c r="U22" s="403"/>
      <c r="V22" s="403"/>
      <c r="W22" s="423">
        <f t="shared" si="11"/>
        <v>1950000</v>
      </c>
    </row>
    <row r="23" spans="1:25">
      <c r="A23" s="360">
        <v>6</v>
      </c>
      <c r="B23" s="361" t="s">
        <v>372</v>
      </c>
      <c r="C23" s="362" t="s">
        <v>373</v>
      </c>
      <c r="D23" s="351">
        <f>COUNTIF(DSATU,B23)</f>
        <v>3</v>
      </c>
      <c r="E23" s="351">
        <f>COUNTIF(DDUA,B23)</f>
        <v>1</v>
      </c>
      <c r="F23" s="352">
        <f>COUNTIF(DTIGA,B23)</f>
        <v>0</v>
      </c>
      <c r="G23" s="353">
        <f t="shared" ref="G23:G27" si="30">SUM(D23:F23)</f>
        <v>4</v>
      </c>
      <c r="H23" s="354" t="s">
        <v>122</v>
      </c>
      <c r="I23" s="387">
        <v>28</v>
      </c>
      <c r="J23" s="388" t="str">
        <f t="shared" si="0"/>
        <v>PAI Kontemporer</v>
      </c>
      <c r="K23" s="388" t="str">
        <f t="shared" si="1"/>
        <v>PAI-1BM</v>
      </c>
      <c r="L23" s="388" t="str">
        <f t="shared" si="2"/>
        <v>Rabu</v>
      </c>
      <c r="M23" s="733" t="str">
        <f t="shared" si="3"/>
        <v>12.45-14.45</v>
      </c>
      <c r="N23" s="388" t="str">
        <f t="shared" si="4"/>
        <v xml:space="preserve">  </v>
      </c>
      <c r="O23" s="389" t="str">
        <f t="shared" si="5"/>
        <v>Prof. Dr. H Abd. Halim Soebahar, MA.</v>
      </c>
      <c r="P23" s="390" t="str">
        <f t="shared" si="6"/>
        <v>Dr. H. Matkur, S.Pd.I, M.SI.</v>
      </c>
      <c r="Q23" s="390">
        <f t="shared" si="7"/>
        <v>0</v>
      </c>
      <c r="R23" s="411">
        <f t="shared" si="8"/>
        <v>250000</v>
      </c>
      <c r="S23" s="412">
        <f t="shared" si="9"/>
        <v>6</v>
      </c>
      <c r="T23" s="390"/>
      <c r="U23" s="390"/>
      <c r="V23" s="390"/>
      <c r="W23" s="413">
        <f t="shared" si="10"/>
        <v>1500000</v>
      </c>
      <c r="X23" s="414">
        <f>SUM(W23:W26)</f>
        <v>7500000</v>
      </c>
      <c r="Y23" s="414"/>
    </row>
    <row r="24" spans="1:25">
      <c r="A24" s="355"/>
      <c r="B24" s="356"/>
      <c r="C24" s="356"/>
      <c r="D24" s="357"/>
      <c r="E24" s="357"/>
      <c r="F24" s="357"/>
      <c r="G24" s="358"/>
      <c r="H24" s="359" t="s">
        <v>359</v>
      </c>
      <c r="I24" s="391">
        <v>124</v>
      </c>
      <c r="J24" s="392" t="str">
        <f t="shared" ref="J24" si="31">IFERROR((VLOOKUP(I24,JADWAL,4,FALSE)),"  ")</f>
        <v>Manajemen Pendidikan dalam Perspektif Al-Quran dan Hadist</v>
      </c>
      <c r="K24" s="392" t="str">
        <f t="shared" ref="K24" si="32">IFERROR((VLOOKUP(I24,JADWAL,2,FALSE))," ")</f>
        <v>MPI3-1A</v>
      </c>
      <c r="L24" s="392" t="str">
        <f t="shared" ref="L24" si="33">IFERROR((VLOOKUP(I24,JADWAL,9,FALSE)),"  ")</f>
        <v>Jumat</v>
      </c>
      <c r="M24" s="732" t="str">
        <f t="shared" ref="M24" si="34">IFERROR((VLOOKUP(I24,JADWAL,10,FALSE)),"  ")</f>
        <v>13.15-15.15</v>
      </c>
      <c r="N24" s="392" t="str">
        <f t="shared" ref="N24" si="35">IFERROR((VLOOKUP(I24,JADWAL,11,FALSE)),"  ")</f>
        <v>RU22</v>
      </c>
      <c r="O24" s="393" t="str">
        <f t="shared" ref="O24" si="36">IFERROR((VLOOKUP(I24,JADWAL,6,FALSE)),"  ")</f>
        <v>Prof. Dr. Phil. HM. Nur Kholis Setiawan, M.A.</v>
      </c>
      <c r="P24" s="394" t="str">
        <f t="shared" ref="P24" si="37">IFERROR((VLOOKUP(I24,JADWAL,7,FALSE)),"  ")</f>
        <v>Prof. Dr. H Abd. Halim Soebahar, MA.</v>
      </c>
      <c r="Q24" s="394" t="str">
        <f t="shared" si="7"/>
        <v>Dr. Hepni, S.Ag., M.M.</v>
      </c>
      <c r="R24" s="415">
        <f t="shared" ref="R24" si="38">IFERROR(VLOOKUP(H24,Trf,3,FALSE),"  ")</f>
        <v>375000</v>
      </c>
      <c r="S24" s="416">
        <f t="shared" si="9"/>
        <v>6</v>
      </c>
      <c r="T24" s="394"/>
      <c r="U24" s="394"/>
      <c r="V24" s="394"/>
      <c r="W24" s="417">
        <f t="shared" ref="W24" si="39">(R24*S24)+((T24+U24)*V24)</f>
        <v>2250000</v>
      </c>
    </row>
    <row r="25" spans="1:25">
      <c r="A25" s="355"/>
      <c r="B25" s="356"/>
      <c r="C25" s="356"/>
      <c r="D25" s="357"/>
      <c r="E25" s="357"/>
      <c r="F25" s="357"/>
      <c r="G25" s="358"/>
      <c r="H25" s="359" t="s">
        <v>359</v>
      </c>
      <c r="I25" s="391">
        <v>35</v>
      </c>
      <c r="J25" s="392" t="str">
        <f t="shared" si="0"/>
        <v>PAI Kontemporer</v>
      </c>
      <c r="K25" s="392" t="str">
        <f t="shared" si="1"/>
        <v>PAI-1A</v>
      </c>
      <c r="L25" s="392" t="str">
        <f t="shared" si="2"/>
        <v>Kamis</v>
      </c>
      <c r="M25" s="732" t="str">
        <f t="shared" si="3"/>
        <v>12.45-14.45</v>
      </c>
      <c r="N25" s="392" t="str">
        <f t="shared" si="4"/>
        <v>R16</v>
      </c>
      <c r="O25" s="393" t="str">
        <f t="shared" si="5"/>
        <v>Prof. Dr. H Abd. Halim Soebahar, MA.</v>
      </c>
      <c r="P25" s="394" t="str">
        <f t="shared" si="6"/>
        <v>Dr. H. Mustajab, S.Ag, M.Pd.I.</v>
      </c>
      <c r="Q25" s="394">
        <f t="shared" si="7"/>
        <v>0</v>
      </c>
      <c r="R25" s="415">
        <f t="shared" si="8"/>
        <v>375000</v>
      </c>
      <c r="S25" s="416">
        <f t="shared" si="9"/>
        <v>6</v>
      </c>
      <c r="T25" s="394"/>
      <c r="U25" s="394"/>
      <c r="V25" s="394"/>
      <c r="W25" s="417">
        <f t="shared" si="10"/>
        <v>2250000</v>
      </c>
    </row>
    <row r="26" spans="1:25">
      <c r="A26" s="365"/>
      <c r="B26" s="373"/>
      <c r="C26" s="373"/>
      <c r="D26" s="367"/>
      <c r="E26" s="367"/>
      <c r="F26" s="367"/>
      <c r="G26" s="368"/>
      <c r="H26" s="369" t="s">
        <v>122</v>
      </c>
      <c r="I26" s="397">
        <v>133</v>
      </c>
      <c r="J26" s="398" t="str">
        <f t="shared" si="0"/>
        <v>Kepemimpinan Pendidikan guru PAI</v>
      </c>
      <c r="K26" s="398" t="str">
        <f t="shared" si="1"/>
        <v>PAI3-2</v>
      </c>
      <c r="L26" s="398" t="str">
        <f t="shared" si="2"/>
        <v>Jumat</v>
      </c>
      <c r="M26" s="740" t="str">
        <f t="shared" si="3"/>
        <v>15.30-17.30</v>
      </c>
      <c r="N26" s="398" t="str">
        <f t="shared" si="4"/>
        <v>RU22</v>
      </c>
      <c r="O26" s="399" t="str">
        <f t="shared" si="5"/>
        <v>Prof. Dr. H Abd. Halim Soebahar, MA.</v>
      </c>
      <c r="P26" s="400" t="str">
        <f t="shared" si="6"/>
        <v>Prof. Dr. H. Miftah Arifin, M.Ag.</v>
      </c>
      <c r="Q26" s="400" t="str">
        <f t="shared" si="7"/>
        <v>H. Moch. Imam Machfudi, S.S., M.Pd. Ph.D.</v>
      </c>
      <c r="R26" s="418">
        <f t="shared" si="8"/>
        <v>250000</v>
      </c>
      <c r="S26" s="419">
        <f t="shared" si="9"/>
        <v>6</v>
      </c>
      <c r="T26" s="400"/>
      <c r="U26" s="400"/>
      <c r="V26" s="400"/>
      <c r="W26" s="420">
        <f t="shared" si="10"/>
        <v>1500000</v>
      </c>
    </row>
    <row r="27" spans="1:25">
      <c r="A27" s="348">
        <v>7</v>
      </c>
      <c r="B27" s="349" t="s">
        <v>275</v>
      </c>
      <c r="C27" s="350" t="s">
        <v>373</v>
      </c>
      <c r="D27" s="351">
        <f>COUNTIF(DSATU,B27)</f>
        <v>4</v>
      </c>
      <c r="E27" s="351">
        <f>COUNTIF(DDUA,B27)</f>
        <v>1</v>
      </c>
      <c r="F27" s="352">
        <f>COUNTIF(DTIGA,B27)</f>
        <v>0</v>
      </c>
      <c r="G27" s="353">
        <f t="shared" si="30"/>
        <v>5</v>
      </c>
      <c r="H27" s="354" t="s">
        <v>116</v>
      </c>
      <c r="I27" s="387">
        <v>12</v>
      </c>
      <c r="J27" s="388" t="str">
        <f t="shared" si="0"/>
        <v>Manajemen Penyelenggaraan Pendidikan dan Pelatihan</v>
      </c>
      <c r="K27" s="388" t="str">
        <f t="shared" si="1"/>
        <v>MPI-3A</v>
      </c>
      <c r="L27" s="388" t="str">
        <f t="shared" si="2"/>
        <v>Selasa</v>
      </c>
      <c r="M27" s="733" t="str">
        <f t="shared" si="3"/>
        <v>15.15-17.15</v>
      </c>
      <c r="N27" s="388" t="str">
        <f t="shared" si="4"/>
        <v>R14</v>
      </c>
      <c r="O27" s="389" t="str">
        <f t="shared" si="5"/>
        <v>Prof. Dr. H. Miftah Arifin, M.Ag.</v>
      </c>
      <c r="P27" s="390" t="str">
        <f t="shared" si="6"/>
        <v>Dr. Hj. St. Rodliyah, M.Pd.</v>
      </c>
      <c r="Q27" s="390">
        <f t="shared" si="7"/>
        <v>0</v>
      </c>
      <c r="R27" s="411">
        <f t="shared" si="8"/>
        <v>275000</v>
      </c>
      <c r="S27" s="412">
        <f t="shared" si="9"/>
        <v>6</v>
      </c>
      <c r="T27" s="390"/>
      <c r="U27" s="390"/>
      <c r="V27" s="390"/>
      <c r="W27" s="413">
        <f t="shared" si="10"/>
        <v>1650000</v>
      </c>
      <c r="X27" s="414">
        <f>SUM(W27:W31)</f>
        <v>8100000</v>
      </c>
      <c r="Y27" s="414"/>
    </row>
    <row r="28" spans="1:25">
      <c r="A28" s="355"/>
      <c r="B28" s="364"/>
      <c r="C28" s="364"/>
      <c r="D28" s="357"/>
      <c r="E28" s="357"/>
      <c r="F28" s="357"/>
      <c r="G28" s="358"/>
      <c r="H28" s="359" t="s">
        <v>122</v>
      </c>
      <c r="I28" s="391">
        <v>17</v>
      </c>
      <c r="J28" s="392" t="str">
        <f>IFERROR((VLOOKUP(I28,JADWAL,4,FALSE)),"  ")</f>
        <v>Manajemen Penyelenggaraan Pendidikan dan Pelatihan</v>
      </c>
      <c r="K28" s="392" t="str">
        <f>IFERROR((VLOOKUP(I28,JADWAL,2,FALSE))," ")</f>
        <v>MPI-3B</v>
      </c>
      <c r="L28" s="392" t="str">
        <f>IFERROR((VLOOKUP(I28,JADWAL,9,FALSE)),"  ")</f>
        <v>Jumat</v>
      </c>
      <c r="M28" s="732" t="str">
        <f>IFERROR((VLOOKUP(I28,JADWAL,10,FALSE)),"  ")</f>
        <v>15.30-17.30</v>
      </c>
      <c r="N28" s="392" t="str">
        <f>IFERROR((VLOOKUP(I28,JADWAL,11,FALSE)),"  ")</f>
        <v>R15</v>
      </c>
      <c r="O28" s="393" t="str">
        <f>IFERROR((VLOOKUP(I28,JADWAL,6,FALSE)),"  ")</f>
        <v>Prof. Dr. H. Miftah Arifin, M.Ag.</v>
      </c>
      <c r="P28" s="394" t="str">
        <f>IFERROR((VLOOKUP(I28,JADWAL,7,FALSE)),"  ")</f>
        <v>Dr. H. Zainuddin Al Haj, Lc, M.Pd.I.</v>
      </c>
      <c r="Q28" s="394">
        <f t="shared" si="7"/>
        <v>0</v>
      </c>
      <c r="R28" s="415">
        <f>IFERROR(VLOOKUP(H28,Trf,3,FALSE),"  ")</f>
        <v>250000</v>
      </c>
      <c r="S28" s="416">
        <f t="shared" si="9"/>
        <v>6</v>
      </c>
      <c r="T28" s="394"/>
      <c r="U28" s="394"/>
      <c r="V28" s="394"/>
      <c r="W28" s="417">
        <f>(R28*S28)+((T28+U28)*V28)</f>
        <v>1500000</v>
      </c>
    </row>
    <row r="29" spans="1:25">
      <c r="A29" s="355"/>
      <c r="B29" s="356"/>
      <c r="C29" s="356"/>
      <c r="D29" s="357"/>
      <c r="E29" s="357"/>
      <c r="F29" s="357"/>
      <c r="G29" s="358"/>
      <c r="H29" s="359" t="s">
        <v>116</v>
      </c>
      <c r="I29" s="391">
        <v>24</v>
      </c>
      <c r="J29" s="392" t="str">
        <f>IFERROR((VLOOKUP(I29,JADWAL,4,FALSE)),"  ")</f>
        <v>Manajemen Penyelenggaraan Pendidikan dan Pelatihan</v>
      </c>
      <c r="K29" s="392" t="str">
        <f>IFERROR((VLOOKUP(I29,JADWAL,2,FALSE))," ")</f>
        <v>MPI-3C</v>
      </c>
      <c r="L29" s="339" t="str">
        <f>IFERROR((VLOOKUP(I29,JADWAL,9,FALSE)),"  ")</f>
        <v>Sabtu</v>
      </c>
      <c r="M29" s="732" t="str">
        <f>IFERROR((VLOOKUP(I29,JADWAL,10,FALSE)),"  ")</f>
        <v>07.30-09.30</v>
      </c>
      <c r="N29" s="392" t="str">
        <f>IFERROR((VLOOKUP(I29,JADWAL,11,FALSE)),"  ")</f>
        <v>R16</v>
      </c>
      <c r="O29" s="393" t="str">
        <f>IFERROR((VLOOKUP(I29,JADWAL,6,FALSE)),"  ")</f>
        <v>Prof. Dr. H. Miftah Arifin, M.Ag.</v>
      </c>
      <c r="P29" s="394" t="str">
        <f>IFERROR((VLOOKUP(I29,JADWAL,7,FALSE)),"  ")</f>
        <v>Dr. H. Sofyan Tsauri, M.M.</v>
      </c>
      <c r="Q29" s="394">
        <f t="shared" si="7"/>
        <v>0</v>
      </c>
      <c r="R29" s="415">
        <f>IFERROR(VLOOKUP(H29,Trf,3,FALSE),"  ")</f>
        <v>275000</v>
      </c>
      <c r="S29" s="416">
        <f t="shared" ref="S29:S200" si="40">$S$3</f>
        <v>6</v>
      </c>
      <c r="T29" s="394"/>
      <c r="U29" s="394"/>
      <c r="V29" s="394"/>
      <c r="W29" s="417">
        <f>(R29*S29)+((T29+U29)*V29)</f>
        <v>1650000</v>
      </c>
    </row>
    <row r="30" spans="1:25">
      <c r="A30" s="355"/>
      <c r="B30" s="356"/>
      <c r="C30" s="356"/>
      <c r="D30" s="357"/>
      <c r="E30" s="357"/>
      <c r="F30" s="357"/>
      <c r="G30" s="358"/>
      <c r="H30" s="359" t="s">
        <v>116</v>
      </c>
      <c r="I30" s="391">
        <v>106</v>
      </c>
      <c r="J30" s="392" t="str">
        <f>IFERROR((VLOOKUP(I30,JADWAL,4,FALSE)),"  ")</f>
        <v>Sejarah Sosial Pendidikan Islam</v>
      </c>
      <c r="K30" s="392" t="str">
        <f>IFERROR((VLOOKUP(I30,JADWAL,2,FALSE))," ")</f>
        <v>PGMI-1</v>
      </c>
      <c r="L30" s="339" t="str">
        <f>IFERROR((VLOOKUP(I30,JADWAL,9,FALSE)),"  ")</f>
        <v>Sabtu</v>
      </c>
      <c r="M30" s="732" t="str">
        <f>IFERROR((VLOOKUP(I30,JADWAL,10,FALSE)),"  ")</f>
        <v>07.30-09.30</v>
      </c>
      <c r="N30" s="392" t="str">
        <f>IFERROR((VLOOKUP(I30,JADWAL,11,FALSE)),"  ")</f>
        <v>RU12</v>
      </c>
      <c r="O30" s="393" t="str">
        <f>IFERROR((VLOOKUP(I30,JADWAL,6,FALSE)),"  ")</f>
        <v>Prof. Dr. H. Miftah Arifin, M.Ag.</v>
      </c>
      <c r="P30" s="394" t="str">
        <f>IFERROR((VLOOKUP(I30,JADWAL,7,FALSE)),"  ")</f>
        <v>Dr. M. Khusna Amal, S.Ag., Msi.</v>
      </c>
      <c r="Q30" s="394">
        <f t="shared" si="7"/>
        <v>0</v>
      </c>
      <c r="R30" s="415">
        <f>IFERROR(VLOOKUP(H30,Trf,3,FALSE),"  ")</f>
        <v>275000</v>
      </c>
      <c r="S30" s="416">
        <f t="shared" si="40"/>
        <v>6</v>
      </c>
      <c r="T30" s="394"/>
      <c r="U30" s="394"/>
      <c r="V30" s="394"/>
      <c r="W30" s="417">
        <f>(R30*S30)+((T30+U30)*V30)</f>
        <v>1650000</v>
      </c>
    </row>
    <row r="31" spans="1:25">
      <c r="A31" s="355"/>
      <c r="B31" s="356"/>
      <c r="C31" s="356"/>
      <c r="D31" s="357"/>
      <c r="E31" s="357"/>
      <c r="F31" s="357"/>
      <c r="G31" s="358"/>
      <c r="H31" s="359" t="s">
        <v>116</v>
      </c>
      <c r="I31" s="391">
        <v>133</v>
      </c>
      <c r="J31" s="392" t="str">
        <f t="shared" si="0"/>
        <v>Kepemimpinan Pendidikan guru PAI</v>
      </c>
      <c r="K31" s="392" t="str">
        <f t="shared" si="1"/>
        <v>PAI3-2</v>
      </c>
      <c r="L31" s="392" t="str">
        <f t="shared" si="2"/>
        <v>Jumat</v>
      </c>
      <c r="M31" s="732" t="str">
        <f t="shared" si="3"/>
        <v>15.30-17.30</v>
      </c>
      <c r="N31" s="392" t="str">
        <f t="shared" si="4"/>
        <v>RU22</v>
      </c>
      <c r="O31" s="393" t="str">
        <f t="shared" si="5"/>
        <v>Prof. Dr. H Abd. Halim Soebahar, MA.</v>
      </c>
      <c r="P31" s="394" t="str">
        <f t="shared" si="6"/>
        <v>Prof. Dr. H. Miftah Arifin, M.Ag.</v>
      </c>
      <c r="Q31" s="394" t="str">
        <f t="shared" si="7"/>
        <v>H. Moch. Imam Machfudi, S.S., M.Pd. Ph.D.</v>
      </c>
      <c r="R31" s="415">
        <f t="shared" si="8"/>
        <v>275000</v>
      </c>
      <c r="S31" s="416">
        <f t="shared" si="9"/>
        <v>6</v>
      </c>
      <c r="T31" s="394"/>
      <c r="U31" s="394"/>
      <c r="V31" s="394"/>
      <c r="W31" s="417">
        <f t="shared" si="10"/>
        <v>1650000</v>
      </c>
    </row>
    <row r="32" spans="1:25">
      <c r="A32" s="348">
        <v>8</v>
      </c>
      <c r="B32" s="349" t="s">
        <v>374</v>
      </c>
      <c r="C32" s="350" t="s">
        <v>373</v>
      </c>
      <c r="D32" s="351">
        <f>COUNTIF(DSATU,B32)</f>
        <v>2</v>
      </c>
      <c r="E32" s="351">
        <f>COUNTIF(DDUA,B32)</f>
        <v>2</v>
      </c>
      <c r="F32" s="352">
        <f>COUNTIF(DTIGA,B32)</f>
        <v>0</v>
      </c>
      <c r="G32" s="353">
        <f>SUM(D32:F32)</f>
        <v>4</v>
      </c>
      <c r="H32" s="354" t="s">
        <v>122</v>
      </c>
      <c r="I32" s="387">
        <v>46</v>
      </c>
      <c r="J32" s="388" t="str">
        <f t="shared" si="0"/>
        <v>Desain dan Analisis pembelajaran  PAI</v>
      </c>
      <c r="K32" s="388" t="str">
        <f t="shared" si="1"/>
        <v>PAI-3A</v>
      </c>
      <c r="L32" s="388" t="str">
        <f t="shared" si="2"/>
        <v>Selasa</v>
      </c>
      <c r="M32" s="733" t="str">
        <f t="shared" si="3"/>
        <v>12.45-14.45</v>
      </c>
      <c r="N32" s="388" t="str">
        <f t="shared" ref="N32:N52" si="41">IFERROR((VLOOKUP(I32,JADWAL,11,FALSE)),"  ")</f>
        <v>R13</v>
      </c>
      <c r="O32" s="389" t="str">
        <f t="shared" si="5"/>
        <v>Dr. H. Moh. Sahlan, M.Ag.</v>
      </c>
      <c r="P32" s="390" t="str">
        <f t="shared" si="6"/>
        <v>Dr. H. Mashudi, M.Pd.</v>
      </c>
      <c r="Q32" s="390">
        <f t="shared" si="7"/>
        <v>0</v>
      </c>
      <c r="R32" s="411">
        <f t="shared" si="8"/>
        <v>250000</v>
      </c>
      <c r="S32" s="412">
        <f t="shared" si="9"/>
        <v>6</v>
      </c>
      <c r="T32" s="390"/>
      <c r="U32" s="390"/>
      <c r="V32" s="390"/>
      <c r="W32" s="413">
        <f t="shared" ref="W32:W42" si="42">(R32*S32)+((T32+U32)*V32)</f>
        <v>1500000</v>
      </c>
      <c r="X32" s="414">
        <f>SUM(W32:W35)</f>
        <v>6450000</v>
      </c>
      <c r="Y32" s="414"/>
    </row>
    <row r="33" spans="1:25">
      <c r="A33" s="355"/>
      <c r="B33" s="356"/>
      <c r="C33" s="356"/>
      <c r="D33" s="357"/>
      <c r="E33" s="357"/>
      <c r="F33" s="357"/>
      <c r="G33" s="358"/>
      <c r="H33" s="359" t="s">
        <v>122</v>
      </c>
      <c r="I33" s="391">
        <v>51</v>
      </c>
      <c r="J33" s="392" t="str">
        <f t="shared" si="0"/>
        <v>Desain dan Analisis pembelajaran  PAI</v>
      </c>
      <c r="K33" s="392" t="str">
        <f t="shared" si="1"/>
        <v>PAI-3B</v>
      </c>
      <c r="L33" s="392" t="str">
        <f t="shared" si="2"/>
        <v>Sabtu</v>
      </c>
      <c r="M33" s="732" t="str">
        <f t="shared" si="3"/>
        <v>07.30-09.30</v>
      </c>
      <c r="N33" s="392" t="str">
        <f t="shared" si="41"/>
        <v>R25</v>
      </c>
      <c r="O33" s="393" t="str">
        <f t="shared" si="5"/>
        <v>Dr. H. Mashudi, M.Pd.</v>
      </c>
      <c r="P33" s="394" t="str">
        <f t="shared" si="6"/>
        <v>Dr. H. Hadi Purnomo, M.Pd.</v>
      </c>
      <c r="Q33" s="394">
        <f t="shared" si="7"/>
        <v>0</v>
      </c>
      <c r="R33" s="415">
        <f t="shared" si="8"/>
        <v>250000</v>
      </c>
      <c r="S33" s="416">
        <f t="shared" si="9"/>
        <v>6</v>
      </c>
      <c r="T33" s="394"/>
      <c r="U33" s="394"/>
      <c r="V33" s="394"/>
      <c r="W33" s="417">
        <f t="shared" si="42"/>
        <v>1500000</v>
      </c>
    </row>
    <row r="34" spans="1:25">
      <c r="A34" s="355"/>
      <c r="B34" s="356"/>
      <c r="C34" s="356"/>
      <c r="D34" s="357"/>
      <c r="E34" s="357"/>
      <c r="F34" s="357"/>
      <c r="G34" s="358"/>
      <c r="H34" s="359" t="s">
        <v>122</v>
      </c>
      <c r="I34" s="391">
        <v>53</v>
      </c>
      <c r="J34" s="392" t="str">
        <f t="shared" si="0"/>
        <v>Desain dan Analisis pembelajaran  PAI</v>
      </c>
      <c r="K34" s="392" t="str">
        <f t="shared" si="1"/>
        <v>PAI-3C</v>
      </c>
      <c r="L34" s="392" t="str">
        <f t="shared" si="2"/>
        <v>Jumat</v>
      </c>
      <c r="M34" s="732" t="str">
        <f t="shared" si="3"/>
        <v>15.30-17.30</v>
      </c>
      <c r="N34" s="392" t="str">
        <f t="shared" si="41"/>
        <v>R26</v>
      </c>
      <c r="O34" s="393" t="str">
        <f t="shared" si="5"/>
        <v>Dr. H. Mashudi, M.Pd.</v>
      </c>
      <c r="P34" s="394" t="str">
        <f t="shared" si="6"/>
        <v>Dr. H. Hadi Purnomo, M.Pd.</v>
      </c>
      <c r="Q34" s="394">
        <f t="shared" si="7"/>
        <v>0</v>
      </c>
      <c r="R34" s="415">
        <f t="shared" si="8"/>
        <v>250000</v>
      </c>
      <c r="S34" s="416">
        <f t="shared" si="9"/>
        <v>6</v>
      </c>
      <c r="T34" s="394"/>
      <c r="U34" s="394"/>
      <c r="V34" s="394"/>
      <c r="W34" s="417">
        <f t="shared" si="42"/>
        <v>1500000</v>
      </c>
    </row>
    <row r="35" spans="1:25">
      <c r="A35" s="374"/>
      <c r="B35" s="370"/>
      <c r="C35" s="370"/>
      <c r="D35" s="371"/>
      <c r="E35" s="371"/>
      <c r="F35" s="371"/>
      <c r="G35" s="372"/>
      <c r="H35" s="359" t="s">
        <v>361</v>
      </c>
      <c r="I35" s="395">
        <v>135</v>
      </c>
      <c r="J35" s="401" t="str">
        <f t="shared" si="0"/>
        <v>Desan Pembelajaran PAI berbasis ICT</v>
      </c>
      <c r="K35" s="401" t="str">
        <f t="shared" si="1"/>
        <v>PAI3-4</v>
      </c>
      <c r="L35" s="401" t="str">
        <f t="shared" si="2"/>
        <v>Sabtu</v>
      </c>
      <c r="M35" s="741" t="str">
        <f t="shared" si="3"/>
        <v>07.30-09.30</v>
      </c>
      <c r="N35" s="401" t="str">
        <f t="shared" si="41"/>
        <v>RU22</v>
      </c>
      <c r="O35" s="402" t="str">
        <f t="shared" si="5"/>
        <v>Prof. Dr. H. Babun Suharto, S.E., M.M.</v>
      </c>
      <c r="P35" s="403" t="str">
        <f t="shared" si="6"/>
        <v>Dr. H. Mashudi, M.Pd.</v>
      </c>
      <c r="Q35" s="403" t="str">
        <f t="shared" si="7"/>
        <v>Dr. H. Mundir, M.Pd.</v>
      </c>
      <c r="R35" s="421">
        <f t="shared" si="8"/>
        <v>325000</v>
      </c>
      <c r="S35" s="422">
        <f t="shared" si="9"/>
        <v>6</v>
      </c>
      <c r="T35" s="403"/>
      <c r="U35" s="403"/>
      <c r="V35" s="403"/>
      <c r="W35" s="423">
        <f t="shared" si="42"/>
        <v>1950000</v>
      </c>
    </row>
    <row r="36" spans="1:25">
      <c r="A36" s="375">
        <v>9</v>
      </c>
      <c r="B36" s="376" t="s">
        <v>375</v>
      </c>
      <c r="C36" s="377" t="s">
        <v>373</v>
      </c>
      <c r="D36" s="378">
        <f>COUNTIF(DSATU,B36)</f>
        <v>3</v>
      </c>
      <c r="E36" s="378">
        <f>COUNTIF(DDUA,B36)</f>
        <v>0</v>
      </c>
      <c r="F36" s="352">
        <f>COUNTIF(DTIGA,B36)</f>
        <v>1</v>
      </c>
      <c r="G36" s="379">
        <f>SUM(D36:F36)</f>
        <v>4</v>
      </c>
      <c r="H36" s="354" t="s">
        <v>122</v>
      </c>
      <c r="I36" s="387">
        <v>30</v>
      </c>
      <c r="J36" s="388" t="str">
        <f t="shared" ref="J36" si="43">IFERROR((VLOOKUP(I36,JADWAL,4,FALSE)),"  ")</f>
        <v>Pengembangan Media Pembelajaran Berbasis IT</v>
      </c>
      <c r="K36" s="388" t="str">
        <f t="shared" ref="K36" si="44">IFERROR((VLOOKUP(I36,JADWAL,2,FALSE))," ")</f>
        <v>PAI-1BM</v>
      </c>
      <c r="L36" s="388" t="str">
        <f t="shared" ref="L36" si="45">IFERROR((VLOOKUP(I36,JADWAL,9,FALSE)),"  ")</f>
        <v>Kamis</v>
      </c>
      <c r="M36" s="733" t="str">
        <f t="shared" ref="M36" si="46">IFERROR((VLOOKUP(I36,JADWAL,10,FALSE)),"  ")</f>
        <v>12.45-14.45</v>
      </c>
      <c r="N36" s="388" t="str">
        <f t="shared" ref="N36" si="47">IFERROR((VLOOKUP(I36,JADWAL,11,FALSE)),"  ")</f>
        <v xml:space="preserve">  </v>
      </c>
      <c r="O36" s="389" t="str">
        <f t="shared" ref="O36" si="48">IFERROR((VLOOKUP(I36,JADWAL,6,FALSE)),"  ")</f>
        <v>Dr. H. Mundir, M.Pd.</v>
      </c>
      <c r="P36" s="390" t="str">
        <f t="shared" ref="P36" si="49">IFERROR((VLOOKUP(I36,JADWAL,7,FALSE)),"  ")</f>
        <v>Dr. Andi Suhardi, M.Pd.</v>
      </c>
      <c r="Q36" s="390">
        <f t="shared" si="7"/>
        <v>0</v>
      </c>
      <c r="R36" s="411">
        <f t="shared" ref="R36" si="50">IFERROR(VLOOKUP(H36,Trf,3,FALSE),"  ")</f>
        <v>250000</v>
      </c>
      <c r="S36" s="412">
        <f t="shared" si="9"/>
        <v>6</v>
      </c>
      <c r="T36" s="390"/>
      <c r="U36" s="390"/>
      <c r="V36" s="390"/>
      <c r="W36" s="413">
        <f t="shared" ref="W36" si="51">(R36*S36)+((T36+U36)*V36)</f>
        <v>1500000</v>
      </c>
      <c r="X36" s="414">
        <f>SUM(W36:W36)</f>
        <v>1500000</v>
      </c>
      <c r="Y36" s="414"/>
    </row>
    <row r="37" spans="1:25">
      <c r="A37" s="355"/>
      <c r="B37" s="356"/>
      <c r="C37" s="356"/>
      <c r="D37" s="357"/>
      <c r="E37" s="357"/>
      <c r="F37" s="357"/>
      <c r="G37" s="358"/>
      <c r="H37" s="359" t="s">
        <v>122</v>
      </c>
      <c r="I37" s="396">
        <v>34</v>
      </c>
      <c r="J37" s="392" t="str">
        <f t="shared" ref="J37:J39" si="52">IFERROR((VLOOKUP(I37,JADWAL,4,FALSE)),"  ")</f>
        <v>Pengembangan Media Pembelajaran Berbasis IT</v>
      </c>
      <c r="K37" s="392" t="str">
        <f t="shared" ref="K37:K39" si="53">IFERROR((VLOOKUP(I37,JADWAL,2,FALSE))," ")</f>
        <v>PAI-1A</v>
      </c>
      <c r="L37" s="392" t="str">
        <f t="shared" ref="L37:L39" si="54">IFERROR((VLOOKUP(I37,JADWAL,9,FALSE)),"  ")</f>
        <v>Rabu</v>
      </c>
      <c r="M37" s="732" t="str">
        <f t="shared" ref="M37:M39" si="55">IFERROR((VLOOKUP(I37,JADWAL,10,FALSE)),"  ")</f>
        <v>15.15-17.15</v>
      </c>
      <c r="N37" s="392" t="str">
        <f t="shared" ref="N37" si="56">IFERROR((VLOOKUP(I37,JADWAL,11,FALSE)),"  ")</f>
        <v>R16</v>
      </c>
      <c r="O37" s="393" t="str">
        <f t="shared" ref="O37" si="57">IFERROR((VLOOKUP(I37,JADWAL,6,FALSE)),"  ")</f>
        <v>Dr. H. Mundir, M.Pd.</v>
      </c>
      <c r="P37" s="394" t="str">
        <f t="shared" ref="P37" si="58">IFERROR((VLOOKUP(I37,JADWAL,7,FALSE)),"  ")</f>
        <v>Dr. Andi Suhardi, M.Pd.</v>
      </c>
      <c r="Q37" s="394">
        <f t="shared" si="7"/>
        <v>0</v>
      </c>
      <c r="R37" s="415">
        <f t="shared" ref="R37" si="59">IFERROR(VLOOKUP(H37,Trf,3,FALSE),"  ")</f>
        <v>250000</v>
      </c>
      <c r="S37" s="416">
        <f t="shared" si="9"/>
        <v>6</v>
      </c>
      <c r="T37" s="394"/>
      <c r="U37" s="394"/>
      <c r="V37" s="394"/>
      <c r="W37" s="417">
        <f t="shared" ref="W37" si="60">(R37*S37)+((T37+U37)*V37)</f>
        <v>1500000</v>
      </c>
    </row>
    <row r="38" spans="1:25">
      <c r="A38" s="355"/>
      <c r="B38" s="356"/>
      <c r="C38" s="356"/>
      <c r="D38" s="357"/>
      <c r="E38" s="357"/>
      <c r="F38" s="357"/>
      <c r="G38" s="358"/>
      <c r="H38" s="359" t="s">
        <v>122</v>
      </c>
      <c r="I38" s="391">
        <v>38</v>
      </c>
      <c r="J38" s="392" t="str">
        <f t="shared" si="52"/>
        <v>Pengembangan Media Pembelajaran Berbasis IT</v>
      </c>
      <c r="K38" s="392" t="str">
        <f t="shared" si="53"/>
        <v>PAI-1C</v>
      </c>
      <c r="L38" s="392" t="str">
        <f t="shared" si="54"/>
        <v>Jumat</v>
      </c>
      <c r="M38" s="732" t="str">
        <f t="shared" si="55"/>
        <v>18.00-20.00</v>
      </c>
      <c r="N38" s="392" t="str">
        <f t="shared" ref="N38:N40" si="61">IFERROR((VLOOKUP(I38,JADWAL,11,FALSE)),"  ")</f>
        <v>RU25</v>
      </c>
      <c r="O38" s="393" t="str">
        <f t="shared" ref="O38:O40" si="62">IFERROR((VLOOKUP(I38,JADWAL,6,FALSE)),"  ")</f>
        <v>Dr. H. Mundir, M.Pd.</v>
      </c>
      <c r="P38" s="394" t="str">
        <f t="shared" ref="P38:P40" si="63">IFERROR((VLOOKUP(I38,JADWAL,7,FALSE)),"  ")</f>
        <v>Dr. Moh. Sutomo, M.Pd.</v>
      </c>
      <c r="Q38" s="394">
        <f t="shared" si="7"/>
        <v>0</v>
      </c>
      <c r="R38" s="415">
        <f t="shared" ref="R38:R40" si="64">IFERROR(VLOOKUP(H38,Trf,3,FALSE),"  ")</f>
        <v>250000</v>
      </c>
      <c r="S38" s="416">
        <f t="shared" si="9"/>
        <v>6</v>
      </c>
      <c r="T38" s="394"/>
      <c r="U38" s="394"/>
      <c r="V38" s="394"/>
      <c r="W38" s="417">
        <f t="shared" ref="W38:W40" si="65">(R38*S38)+((T38+U38)*V38)</f>
        <v>1500000</v>
      </c>
    </row>
    <row r="39" spans="1:25">
      <c r="A39" s="355"/>
      <c r="B39" s="356"/>
      <c r="C39" s="356"/>
      <c r="D39" s="357"/>
      <c r="E39" s="357"/>
      <c r="F39" s="357"/>
      <c r="G39" s="358"/>
      <c r="H39" s="359" t="s">
        <v>122</v>
      </c>
      <c r="I39" s="391">
        <v>135</v>
      </c>
      <c r="J39" s="392" t="str">
        <f t="shared" si="52"/>
        <v>Desan Pembelajaran PAI berbasis ICT</v>
      </c>
      <c r="K39" s="392" t="str">
        <f t="shared" si="53"/>
        <v>PAI3-4</v>
      </c>
      <c r="L39" s="392" t="str">
        <f t="shared" si="54"/>
        <v>Sabtu</v>
      </c>
      <c r="M39" s="732" t="str">
        <f t="shared" si="55"/>
        <v>07.30-09.30</v>
      </c>
      <c r="N39" s="392" t="str">
        <f t="shared" si="61"/>
        <v>RU22</v>
      </c>
      <c r="O39" s="393" t="str">
        <f t="shared" si="62"/>
        <v>Prof. Dr. H. Babun Suharto, S.E., M.M.</v>
      </c>
      <c r="P39" s="394" t="str">
        <f t="shared" si="63"/>
        <v>Dr. H. Mashudi, M.Pd.</v>
      </c>
      <c r="Q39" s="394" t="str">
        <f t="shared" si="7"/>
        <v>Dr. H. Mundir, M.Pd.</v>
      </c>
      <c r="R39" s="415">
        <f t="shared" si="64"/>
        <v>250000</v>
      </c>
      <c r="S39" s="416">
        <f t="shared" si="9"/>
        <v>6</v>
      </c>
      <c r="T39" s="394"/>
      <c r="U39" s="394"/>
      <c r="V39" s="394"/>
      <c r="W39" s="417">
        <f t="shared" si="65"/>
        <v>1500000</v>
      </c>
    </row>
    <row r="40" spans="1:25">
      <c r="A40" s="355"/>
      <c r="B40" s="356"/>
      <c r="C40" s="356"/>
      <c r="D40" s="357"/>
      <c r="E40" s="357"/>
      <c r="F40" s="357"/>
      <c r="G40" s="358"/>
      <c r="H40" s="359" t="s">
        <v>122</v>
      </c>
      <c r="I40" s="396"/>
      <c r="J40" s="392" t="str">
        <f t="shared" ref="J40" si="66">IFERROR((VLOOKUP(I40,JADWAL,4,FALSE)),"  ")</f>
        <v xml:space="preserve">  </v>
      </c>
      <c r="K40" s="392" t="str">
        <f t="shared" ref="K40" si="67">IFERROR((VLOOKUP(I40,JADWAL,2,FALSE))," ")</f>
        <v xml:space="preserve"> </v>
      </c>
      <c r="L40" s="392" t="str">
        <f t="shared" ref="L40" si="68">IFERROR((VLOOKUP(I40,JADWAL,9,FALSE)),"  ")</f>
        <v xml:space="preserve">  </v>
      </c>
      <c r="M40" s="392" t="str">
        <f t="shared" ref="M40" si="69">IFERROR((VLOOKUP(I40,JADWAL,10,FALSE)),"  ")</f>
        <v xml:space="preserve">  </v>
      </c>
      <c r="N40" s="392" t="str">
        <f t="shared" si="61"/>
        <v xml:space="preserve">  </v>
      </c>
      <c r="O40" s="393" t="str">
        <f t="shared" si="62"/>
        <v xml:space="preserve">  </v>
      </c>
      <c r="P40" s="394" t="str">
        <f t="shared" si="63"/>
        <v xml:space="preserve">  </v>
      </c>
      <c r="Q40" s="394" t="str">
        <f t="shared" si="7"/>
        <v xml:space="preserve">  </v>
      </c>
      <c r="R40" s="415">
        <f t="shared" si="64"/>
        <v>250000</v>
      </c>
      <c r="S40" s="416">
        <f t="shared" si="9"/>
        <v>6</v>
      </c>
      <c r="T40" s="394"/>
      <c r="U40" s="394"/>
      <c r="V40" s="394"/>
      <c r="W40" s="417">
        <f t="shared" si="65"/>
        <v>1500000</v>
      </c>
    </row>
    <row r="41" spans="1:25">
      <c r="A41" s="348">
        <v>10</v>
      </c>
      <c r="B41" s="349" t="s">
        <v>168</v>
      </c>
      <c r="C41" s="350" t="s">
        <v>373</v>
      </c>
      <c r="D41" s="351">
        <f>COUNTIF(DSATU,B41)</f>
        <v>1</v>
      </c>
      <c r="E41" s="351">
        <f>COUNTIF(DDUA,B41)</f>
        <v>2</v>
      </c>
      <c r="F41" s="352">
        <f>COUNTIF(DTIGA,B41)</f>
        <v>1</v>
      </c>
      <c r="G41" s="353">
        <f>SUM(D41:F41)</f>
        <v>4</v>
      </c>
      <c r="H41" s="354" t="s">
        <v>122</v>
      </c>
      <c r="I41" s="387">
        <v>45</v>
      </c>
      <c r="J41" s="388" t="str">
        <f t="shared" si="0"/>
        <v>Filsafat Ilmu</v>
      </c>
      <c r="K41" s="388" t="str">
        <f t="shared" si="1"/>
        <v>PAI-1D</v>
      </c>
      <c r="L41" s="388" t="str">
        <f t="shared" si="2"/>
        <v>Sabtu</v>
      </c>
      <c r="M41" s="733" t="str">
        <f t="shared" si="3"/>
        <v>09.30-11.30</v>
      </c>
      <c r="N41" s="388" t="str">
        <f t="shared" si="41"/>
        <v>RU26</v>
      </c>
      <c r="O41" s="389" t="str">
        <f t="shared" si="5"/>
        <v>Dr. Dyah Nawangsari, M.Ag.</v>
      </c>
      <c r="P41" s="390" t="str">
        <f t="shared" si="6"/>
        <v>Dr. H. Ubaidillah, M.Ag.</v>
      </c>
      <c r="Q41" s="390">
        <f t="shared" si="7"/>
        <v>0</v>
      </c>
      <c r="R41" s="411">
        <f t="shared" si="8"/>
        <v>250000</v>
      </c>
      <c r="S41" s="412">
        <f t="shared" si="12"/>
        <v>6</v>
      </c>
      <c r="T41" s="390"/>
      <c r="U41" s="390"/>
      <c r="V41" s="390"/>
      <c r="W41" s="413">
        <f t="shared" si="42"/>
        <v>1500000</v>
      </c>
      <c r="X41" s="414">
        <f>SUM(W41:W44)</f>
        <v>6000000</v>
      </c>
      <c r="Y41" s="414"/>
    </row>
    <row r="42" spans="1:25">
      <c r="A42" s="355"/>
      <c r="B42" s="356"/>
      <c r="C42" s="356"/>
      <c r="D42" s="357"/>
      <c r="E42" s="357"/>
      <c r="F42" s="357"/>
      <c r="G42" s="358"/>
      <c r="H42" s="359" t="s">
        <v>122</v>
      </c>
      <c r="I42" s="391">
        <v>69</v>
      </c>
      <c r="J42" s="392" t="str">
        <f t="shared" si="0"/>
        <v xml:space="preserve">Filsafat Ilmu </v>
      </c>
      <c r="K42" s="392" t="str">
        <f t="shared" si="1"/>
        <v>ES-1A</v>
      </c>
      <c r="L42" s="392" t="str">
        <f t="shared" si="2"/>
        <v>Selasa</v>
      </c>
      <c r="M42" s="732" t="str">
        <f t="shared" si="3"/>
        <v>15.15-17.15</v>
      </c>
      <c r="N42" s="392" t="str">
        <f t="shared" si="41"/>
        <v>R11</v>
      </c>
      <c r="O42" s="393" t="str">
        <f t="shared" si="5"/>
        <v>Prof. Dr. Ahidul Asror, M.Ag.</v>
      </c>
      <c r="P42" s="394" t="str">
        <f t="shared" si="6"/>
        <v>Dr. H. Ubaidillah, M.Ag.</v>
      </c>
      <c r="Q42" s="394">
        <f t="shared" si="7"/>
        <v>0</v>
      </c>
      <c r="R42" s="415">
        <f t="shared" si="8"/>
        <v>250000</v>
      </c>
      <c r="S42" s="416">
        <f t="shared" si="12"/>
        <v>6</v>
      </c>
      <c r="T42" s="394"/>
      <c r="U42" s="394"/>
      <c r="V42" s="394"/>
      <c r="W42" s="417">
        <f t="shared" si="42"/>
        <v>1500000</v>
      </c>
    </row>
    <row r="43" spans="1:25">
      <c r="A43" s="355"/>
      <c r="B43" s="356"/>
      <c r="C43" s="356"/>
      <c r="D43" s="357"/>
      <c r="E43" s="357"/>
      <c r="F43" s="357"/>
      <c r="G43" s="358"/>
      <c r="H43" s="359" t="s">
        <v>122</v>
      </c>
      <c r="I43" s="391">
        <v>73</v>
      </c>
      <c r="J43" s="392" t="str">
        <f t="shared" ref="J43:J44" si="70">IFERROR((VLOOKUP(I43,JADWAL,4,FALSE)),"  ")</f>
        <v xml:space="preserve">Filsafat Ilmu </v>
      </c>
      <c r="K43" s="392" t="str">
        <f t="shared" ref="K43:K44" si="71">IFERROR((VLOOKUP(I43,JADWAL,2,FALSE))," ")</f>
        <v>ES-1B</v>
      </c>
      <c r="L43" s="392" t="str">
        <f t="shared" ref="L43:L44" si="72">IFERROR((VLOOKUP(I43,JADWAL,9,FALSE)),"  ")</f>
        <v>Jumat</v>
      </c>
      <c r="M43" s="732" t="str">
        <f t="shared" ref="M43:M44" si="73">IFERROR((VLOOKUP(I43,JADWAL,10,FALSE)),"  ")</f>
        <v>13.15-15.15</v>
      </c>
      <c r="N43" s="392" t="str">
        <f t="shared" ref="N43:N44" si="74">IFERROR((VLOOKUP(I43,JADWAL,11,FALSE)),"  ")</f>
        <v>RU13</v>
      </c>
      <c r="O43" s="393" t="str">
        <f t="shared" ref="O43:O44" si="75">IFERROR((VLOOKUP(I43,JADWAL,6,FALSE)),"  ")</f>
        <v>Dr. H. Ubaidillah, M.Ag.</v>
      </c>
      <c r="P43" s="394" t="str">
        <f t="shared" ref="P43:P44" si="76">IFERROR((VLOOKUP(I43,JADWAL,7,FALSE)),"  ")</f>
        <v>Dr. Win Usuluddin, M.Hum.</v>
      </c>
      <c r="Q43" s="394">
        <f t="shared" si="7"/>
        <v>0</v>
      </c>
      <c r="R43" s="415">
        <f t="shared" si="8"/>
        <v>250000</v>
      </c>
      <c r="S43" s="416">
        <f t="shared" si="9"/>
        <v>6</v>
      </c>
      <c r="T43" s="394"/>
      <c r="U43" s="394"/>
      <c r="V43" s="394"/>
      <c r="W43" s="417">
        <f t="shared" ref="W43:W44" si="77">(R43*S43)+((T43+U43)*V43)</f>
        <v>1500000</v>
      </c>
    </row>
    <row r="44" spans="1:25">
      <c r="A44" s="355"/>
      <c r="B44" s="356"/>
      <c r="C44" s="356"/>
      <c r="D44" s="357"/>
      <c r="E44" s="357"/>
      <c r="F44" s="357"/>
      <c r="G44" s="358"/>
      <c r="H44" s="359" t="s">
        <v>122</v>
      </c>
      <c r="I44" s="391">
        <v>134</v>
      </c>
      <c r="J44" s="392" t="str">
        <f t="shared" si="70"/>
        <v>Filsafat Pendidikan Agama Islam</v>
      </c>
      <c r="K44" s="392" t="str">
        <f t="shared" si="71"/>
        <v>PAI3-3</v>
      </c>
      <c r="L44" s="392" t="str">
        <f t="shared" si="72"/>
        <v>Jumat</v>
      </c>
      <c r="M44" s="732" t="str">
        <f t="shared" si="73"/>
        <v>18.00-20.00</v>
      </c>
      <c r="N44" s="392" t="str">
        <f t="shared" si="74"/>
        <v>RU22</v>
      </c>
      <c r="O44" s="393" t="str">
        <f t="shared" si="75"/>
        <v>Prof. Dr. Phil H. Kamaruddin Amin, M.A.</v>
      </c>
      <c r="P44" s="394" t="str">
        <f t="shared" si="76"/>
        <v>Dr. Dyah Nawangsari, M.Ag.</v>
      </c>
      <c r="Q44" s="394" t="str">
        <f t="shared" si="7"/>
        <v>Dr. H. Ubaidillah, M.Ag.</v>
      </c>
      <c r="R44" s="415">
        <f t="shared" si="8"/>
        <v>250000</v>
      </c>
      <c r="S44" s="416">
        <f t="shared" si="9"/>
        <v>6</v>
      </c>
      <c r="T44" s="394"/>
      <c r="U44" s="394"/>
      <c r="V44" s="394"/>
      <c r="W44" s="417">
        <f t="shared" si="77"/>
        <v>1500000</v>
      </c>
    </row>
    <row r="45" spans="1:25">
      <c r="A45" s="380">
        <v>11</v>
      </c>
      <c r="B45" s="381" t="s">
        <v>376</v>
      </c>
      <c r="C45" s="350" t="s">
        <v>373</v>
      </c>
      <c r="D45" s="382">
        <f>COUNTIF(DSATU,B45)</f>
        <v>2</v>
      </c>
      <c r="E45" s="351">
        <f>COUNTIF(DDUA,B45)</f>
        <v>1</v>
      </c>
      <c r="F45" s="352">
        <f>COUNTIF(DTIGA,B45)</f>
        <v>1</v>
      </c>
      <c r="G45" s="353">
        <f>SUM(D45:F45)</f>
        <v>4</v>
      </c>
      <c r="H45" s="354" t="s">
        <v>122</v>
      </c>
      <c r="I45" s="387">
        <v>4</v>
      </c>
      <c r="J45" s="388" t="str">
        <f t="shared" si="0"/>
        <v>Filsafat Ilmu</v>
      </c>
      <c r="K45" s="388" t="str">
        <f t="shared" si="1"/>
        <v>MPI-1A</v>
      </c>
      <c r="L45" s="388" t="str">
        <f t="shared" si="2"/>
        <v>Rabu</v>
      </c>
      <c r="M45" s="733" t="str">
        <f t="shared" si="3"/>
        <v>15.15-17.15</v>
      </c>
      <c r="N45" s="388" t="str">
        <f t="shared" si="41"/>
        <v>RU11</v>
      </c>
      <c r="O45" s="389" t="str">
        <f t="shared" si="5"/>
        <v>H. Moch. Imam Machfudi, S.S., M.Pd. Ph.D.</v>
      </c>
      <c r="P45" s="390" t="str">
        <f t="shared" si="6"/>
        <v>Dr. Win Usuluddin, M.Hum.</v>
      </c>
      <c r="Q45" s="390">
        <f t="shared" si="7"/>
        <v>0</v>
      </c>
      <c r="R45" s="411">
        <f t="shared" si="8"/>
        <v>250000</v>
      </c>
      <c r="S45" s="412">
        <f t="shared" si="9"/>
        <v>6</v>
      </c>
      <c r="T45" s="390"/>
      <c r="U45" s="390"/>
      <c r="V45" s="390"/>
      <c r="W45" s="413">
        <f t="shared" ref="W45:W48" si="78">(R45*S45)+((T45+U45)*V45)</f>
        <v>1500000</v>
      </c>
      <c r="X45" s="414">
        <f>SUM(W45:W48)</f>
        <v>6000000</v>
      </c>
      <c r="Y45" s="414"/>
    </row>
    <row r="46" spans="1:25">
      <c r="A46" s="355"/>
      <c r="B46" s="356"/>
      <c r="C46" s="356"/>
      <c r="D46" s="357"/>
      <c r="E46" s="357"/>
      <c r="F46" s="357"/>
      <c r="G46" s="358"/>
      <c r="H46" s="359" t="s">
        <v>122</v>
      </c>
      <c r="I46" s="391">
        <v>8</v>
      </c>
      <c r="J46" s="392" t="str">
        <f t="shared" si="0"/>
        <v>Filsafat Ilmu</v>
      </c>
      <c r="K46" s="392" t="str">
        <f t="shared" si="1"/>
        <v>MPI-1B</v>
      </c>
      <c r="L46" s="392" t="str">
        <f t="shared" si="2"/>
        <v>Jumat</v>
      </c>
      <c r="M46" s="732" t="str">
        <f t="shared" si="3"/>
        <v>18.00-20.00</v>
      </c>
      <c r="N46" s="392" t="str">
        <f t="shared" si="41"/>
        <v>RU24</v>
      </c>
      <c r="O46" s="393" t="str">
        <f t="shared" si="5"/>
        <v>H. Moch. Imam Machfudi, S.S., M.Pd. Ph.D.</v>
      </c>
      <c r="P46" s="394" t="str">
        <f t="shared" si="6"/>
        <v>Dr. H. Matkur, S.Pd.I, M.SI.</v>
      </c>
      <c r="Q46" s="394">
        <f t="shared" si="7"/>
        <v>0</v>
      </c>
      <c r="R46" s="415">
        <f t="shared" ref="R46" si="79">IFERROR(VLOOKUP(H46,Trf,3,FALSE),"  ")</f>
        <v>250000</v>
      </c>
      <c r="S46" s="416">
        <f t="shared" si="9"/>
        <v>6</v>
      </c>
      <c r="T46" s="394"/>
      <c r="U46" s="394"/>
      <c r="V46" s="394"/>
      <c r="W46" s="417">
        <f t="shared" si="78"/>
        <v>1500000</v>
      </c>
    </row>
    <row r="47" spans="1:25">
      <c r="A47" s="355"/>
      <c r="B47" s="356"/>
      <c r="C47" s="356"/>
      <c r="D47" s="357"/>
      <c r="E47" s="357"/>
      <c r="F47" s="357"/>
      <c r="G47" s="358"/>
      <c r="H47" s="359" t="s">
        <v>122</v>
      </c>
      <c r="I47" s="391">
        <v>104</v>
      </c>
      <c r="J47" s="392" t="str">
        <f t="shared" ref="J47" si="80">IFERROR((VLOOKUP(I47,JADWAL,4,FALSE)),"  ")</f>
        <v>Filsafat Ilmu</v>
      </c>
      <c r="K47" s="392" t="str">
        <f t="shared" ref="K47" si="81">IFERROR((VLOOKUP(I47,JADWAL,2,FALSE))," ")</f>
        <v>PGMI-1</v>
      </c>
      <c r="L47" s="392" t="str">
        <f t="shared" ref="L47" si="82">IFERROR((VLOOKUP(I47,JADWAL,9,FALSE)),"  ")</f>
        <v>Jumat</v>
      </c>
      <c r="M47" s="732" t="str">
        <f t="shared" ref="M47" si="83">IFERROR((VLOOKUP(I47,JADWAL,10,FALSE)),"  ")</f>
        <v>15.30-17.30</v>
      </c>
      <c r="N47" s="392" t="str">
        <f t="shared" ref="N47" si="84">IFERROR((VLOOKUP(I47,JADWAL,11,FALSE)),"  ")</f>
        <v>RU12</v>
      </c>
      <c r="O47" s="393" t="str">
        <f t="shared" ref="O47" si="85">IFERROR((VLOOKUP(I47,JADWAL,6,FALSE)),"  ")</f>
        <v>Dr. Dyah Nawangsari, M.Ag.</v>
      </c>
      <c r="P47" s="394" t="str">
        <f t="shared" ref="P47" si="86">IFERROR((VLOOKUP(I47,JADWAL,7,FALSE)),"  ")</f>
        <v>H. Moch. Imam Machfudi, S.S., M.Pd. Ph.D.</v>
      </c>
      <c r="Q47" s="394">
        <f t="shared" si="7"/>
        <v>0</v>
      </c>
      <c r="R47" s="415">
        <f t="shared" ref="R47" si="87">IFERROR(VLOOKUP(H47,Trf,3,FALSE),"  ")</f>
        <v>250000</v>
      </c>
      <c r="S47" s="416">
        <f t="shared" si="9"/>
        <v>6</v>
      </c>
      <c r="T47" s="394"/>
      <c r="U47" s="394"/>
      <c r="V47" s="394"/>
      <c r="W47" s="417">
        <f t="shared" ref="W47" si="88">(R47*S47)+((T47+U47)*V47)</f>
        <v>1500000</v>
      </c>
    </row>
    <row r="48" spans="1:25">
      <c r="A48" s="355"/>
      <c r="B48" s="383"/>
      <c r="C48" s="383"/>
      <c r="D48" s="357"/>
      <c r="E48" s="357"/>
      <c r="F48" s="357"/>
      <c r="G48" s="358"/>
      <c r="H48" s="359" t="s">
        <v>122</v>
      </c>
      <c r="I48" s="391">
        <v>133</v>
      </c>
      <c r="J48" s="392" t="str">
        <f t="shared" si="0"/>
        <v>Kepemimpinan Pendidikan guru PAI</v>
      </c>
      <c r="K48" s="392" t="str">
        <f t="shared" si="1"/>
        <v>PAI3-2</v>
      </c>
      <c r="L48" s="392" t="str">
        <f t="shared" si="2"/>
        <v>Jumat</v>
      </c>
      <c r="M48" s="732" t="str">
        <f t="shared" si="3"/>
        <v>15.30-17.30</v>
      </c>
      <c r="N48" s="392" t="str">
        <f t="shared" si="41"/>
        <v>RU22</v>
      </c>
      <c r="O48" s="393" t="str">
        <f t="shared" si="5"/>
        <v>Prof. Dr. H Abd. Halim Soebahar, MA.</v>
      </c>
      <c r="P48" s="394" t="str">
        <f t="shared" si="6"/>
        <v>Prof. Dr. H. Miftah Arifin, M.Ag.</v>
      </c>
      <c r="Q48" s="394" t="str">
        <f t="shared" si="7"/>
        <v>H. Moch. Imam Machfudi, S.S., M.Pd. Ph.D.</v>
      </c>
      <c r="R48" s="415">
        <f t="shared" si="8"/>
        <v>250000</v>
      </c>
      <c r="S48" s="416">
        <f t="shared" si="9"/>
        <v>6</v>
      </c>
      <c r="T48" s="394"/>
      <c r="U48" s="394"/>
      <c r="V48" s="394"/>
      <c r="W48" s="417">
        <f t="shared" si="78"/>
        <v>1500000</v>
      </c>
    </row>
    <row r="49" spans="1:25">
      <c r="A49" s="348">
        <v>12</v>
      </c>
      <c r="B49" s="349" t="s">
        <v>13</v>
      </c>
      <c r="C49" s="350" t="s">
        <v>377</v>
      </c>
      <c r="D49" s="351">
        <f>COUNTIF(DSATU,B49)</f>
        <v>2</v>
      </c>
      <c r="E49" s="351">
        <f>COUNTIF(DDUA,B49)</f>
        <v>1</v>
      </c>
      <c r="F49" s="352">
        <f>COUNTIF(DTIGA,B49)</f>
        <v>0</v>
      </c>
      <c r="G49" s="353">
        <f>SUM(D49:F49)</f>
        <v>3</v>
      </c>
      <c r="H49" s="354" t="s">
        <v>116</v>
      </c>
      <c r="I49" s="387">
        <v>32</v>
      </c>
      <c r="J49" s="388" t="str">
        <f t="shared" si="0"/>
        <v>Studi Al-Qur’an dan Al Hadits</v>
      </c>
      <c r="K49" s="388" t="str">
        <f t="shared" si="1"/>
        <v>PAI-1A</v>
      </c>
      <c r="L49" s="388" t="str">
        <f t="shared" si="2"/>
        <v>Selasa</v>
      </c>
      <c r="M49" s="733" t="str">
        <f t="shared" si="3"/>
        <v>15.15-17.15</v>
      </c>
      <c r="N49" s="388" t="str">
        <f t="shared" si="41"/>
        <v>R16</v>
      </c>
      <c r="O49" s="389" t="str">
        <f t="shared" si="5"/>
        <v>Prof. Dr. H. Mahjuddin, M.Pd.I</v>
      </c>
      <c r="P49" s="390" t="str">
        <f t="shared" si="6"/>
        <v>Dr. H. Aminullah, M.Ag.</v>
      </c>
      <c r="Q49" s="390">
        <f t="shared" si="7"/>
        <v>0</v>
      </c>
      <c r="R49" s="411">
        <f t="shared" si="8"/>
        <v>275000</v>
      </c>
      <c r="S49" s="412">
        <f t="shared" si="9"/>
        <v>6</v>
      </c>
      <c r="T49" s="390"/>
      <c r="U49" s="390"/>
      <c r="V49" s="390"/>
      <c r="W49" s="413">
        <f t="shared" si="10"/>
        <v>1650000</v>
      </c>
      <c r="X49" s="414">
        <f>SUM(W49:W51)</f>
        <v>4950000</v>
      </c>
      <c r="Y49" s="414"/>
    </row>
    <row r="50" spans="1:25">
      <c r="A50" s="355"/>
      <c r="B50" s="356"/>
      <c r="C50" s="356"/>
      <c r="D50" s="357"/>
      <c r="E50" s="357"/>
      <c r="F50" s="357"/>
      <c r="G50" s="358"/>
      <c r="H50" s="359" t="s">
        <v>116</v>
      </c>
      <c r="I50" s="391">
        <v>41</v>
      </c>
      <c r="J50" s="392" t="str">
        <f t="shared" ref="J50" si="89">IFERROR((VLOOKUP(I50,JADWAL,4,FALSE)),"  ")</f>
        <v>Studi Al-Qur’an dan Al Hadits</v>
      </c>
      <c r="K50" s="392" t="str">
        <f t="shared" ref="K50" si="90">IFERROR((VLOOKUP(I50,JADWAL,2,FALSE))," ")</f>
        <v>PAI-1D</v>
      </c>
      <c r="L50" s="392" t="str">
        <f t="shared" ref="L50" si="91">IFERROR((VLOOKUP(I50,JADWAL,9,FALSE)),"  ")</f>
        <v>Jumat</v>
      </c>
      <c r="M50" s="732" t="str">
        <f t="shared" ref="M50" si="92">IFERROR((VLOOKUP(I50,JADWAL,10,FALSE)),"  ")</f>
        <v>13.15-15.15</v>
      </c>
      <c r="N50" s="392" t="str">
        <f t="shared" ref="N50" si="93">IFERROR((VLOOKUP(I50,JADWAL,11,FALSE)),"  ")</f>
        <v>RU26</v>
      </c>
      <c r="O50" s="393" t="str">
        <f t="shared" ref="O50" si="94">IFERROR((VLOOKUP(I50,JADWAL,6,FALSE)),"  ")</f>
        <v>Prof. Dr. M. Noor Harisuddin, M.Fil.I.</v>
      </c>
      <c r="P50" s="394" t="str">
        <f t="shared" ref="P50" si="95">IFERROR((VLOOKUP(I50,JADWAL,7,FALSE)),"  ")</f>
        <v>Prof. Dr. H. Mahjuddin, M.Pd.I</v>
      </c>
      <c r="Q50" s="394">
        <f t="shared" si="7"/>
        <v>0</v>
      </c>
      <c r="R50" s="415">
        <f t="shared" ref="R50" si="96">IFERROR(VLOOKUP(H50,Trf,3,FALSE),"  ")</f>
        <v>275000</v>
      </c>
      <c r="S50" s="416">
        <f t="shared" si="9"/>
        <v>6</v>
      </c>
      <c r="T50" s="394"/>
      <c r="U50" s="394"/>
      <c r="V50" s="394"/>
      <c r="W50" s="417">
        <f t="shared" ref="W50" si="97">(R50*S50)+((T50+U50)*V50)</f>
        <v>1650000</v>
      </c>
    </row>
    <row r="51" spans="1:25">
      <c r="A51" s="355"/>
      <c r="B51" s="356"/>
      <c r="C51" s="356"/>
      <c r="D51" s="357"/>
      <c r="E51" s="357"/>
      <c r="F51" s="357"/>
      <c r="G51" s="358"/>
      <c r="H51" s="359" t="s">
        <v>116</v>
      </c>
      <c r="I51" s="391">
        <v>68</v>
      </c>
      <c r="J51" s="392" t="str">
        <f t="shared" si="0"/>
        <v>Studi Al-Qur’an dan Hadits</v>
      </c>
      <c r="K51" s="392" t="str">
        <f t="shared" si="1"/>
        <v>ES-1A</v>
      </c>
      <c r="L51" s="392" t="str">
        <f t="shared" si="2"/>
        <v>Selasa</v>
      </c>
      <c r="M51" s="732" t="str">
        <f t="shared" si="3"/>
        <v>12.45-14.45</v>
      </c>
      <c r="N51" s="392" t="str">
        <f t="shared" si="41"/>
        <v>R11</v>
      </c>
      <c r="O51" s="393" t="str">
        <f t="shared" si="5"/>
        <v>Prof. Dr. H. Mahjuddin, M.Pd.I</v>
      </c>
      <c r="P51" s="394" t="str">
        <f t="shared" si="6"/>
        <v>Dr. H. Kasman, M.Fil.I.</v>
      </c>
      <c r="Q51" s="394">
        <f t="shared" si="7"/>
        <v>0</v>
      </c>
      <c r="R51" s="415">
        <f t="shared" si="8"/>
        <v>275000</v>
      </c>
      <c r="S51" s="416">
        <f t="shared" si="9"/>
        <v>6</v>
      </c>
      <c r="T51" s="394"/>
      <c r="U51" s="394"/>
      <c r="V51" s="394"/>
      <c r="W51" s="417">
        <f t="shared" si="10"/>
        <v>1650000</v>
      </c>
    </row>
    <row r="52" spans="1:25">
      <c r="A52" s="348">
        <v>13</v>
      </c>
      <c r="B52" s="349" t="s">
        <v>378</v>
      </c>
      <c r="C52" s="350" t="s">
        <v>377</v>
      </c>
      <c r="D52" s="351">
        <f>COUNTIF(DSATU,B52)</f>
        <v>3</v>
      </c>
      <c r="E52" s="351">
        <f>COUNTIF(DDUA,B52)</f>
        <v>0</v>
      </c>
      <c r="F52" s="352"/>
      <c r="G52" s="353">
        <f>SUM(D52:F52)</f>
        <v>3</v>
      </c>
      <c r="H52" s="354" t="s">
        <v>122</v>
      </c>
      <c r="I52" s="387">
        <v>37</v>
      </c>
      <c r="J52" s="388" t="str">
        <f t="shared" si="0"/>
        <v>Filsafat Ilmu</v>
      </c>
      <c r="K52" s="388" t="str">
        <f t="shared" si="1"/>
        <v>PAI-1C</v>
      </c>
      <c r="L52" s="388" t="str">
        <f t="shared" si="2"/>
        <v>Jumat</v>
      </c>
      <c r="M52" s="733" t="str">
        <f t="shared" si="3"/>
        <v>15.30-17.30</v>
      </c>
      <c r="N52" s="388" t="str">
        <f t="shared" si="41"/>
        <v>RU25</v>
      </c>
      <c r="O52" s="389" t="str">
        <f t="shared" si="5"/>
        <v>Prof. Dr. Ahidul Asror, M.Ag.</v>
      </c>
      <c r="P52" s="390" t="str">
        <f t="shared" si="6"/>
        <v>Dr. Dyah Nawangsari, M.Ag.</v>
      </c>
      <c r="Q52" s="390">
        <f t="shared" si="7"/>
        <v>0</v>
      </c>
      <c r="R52" s="411">
        <f t="shared" si="8"/>
        <v>250000</v>
      </c>
      <c r="S52" s="412">
        <f t="shared" si="40"/>
        <v>6</v>
      </c>
      <c r="T52" s="390"/>
      <c r="U52" s="390"/>
      <c r="V52" s="390"/>
      <c r="W52" s="413">
        <f t="shared" ref="W52:W88" si="98">(R52*S52)+((T52+U52)*V52)</f>
        <v>1500000</v>
      </c>
      <c r="X52" s="414">
        <f>SUM(W52:W54)</f>
        <v>4500000</v>
      </c>
      <c r="Y52" s="414"/>
    </row>
    <row r="53" spans="1:25">
      <c r="A53" s="355"/>
      <c r="B53" s="356"/>
      <c r="C53" s="356"/>
      <c r="D53" s="357"/>
      <c r="E53" s="357"/>
      <c r="F53" s="357"/>
      <c r="G53" s="358"/>
      <c r="H53" s="359" t="s">
        <v>122</v>
      </c>
      <c r="I53" s="395">
        <v>69</v>
      </c>
      <c r="J53" s="392" t="str">
        <f t="shared" ref="J53" si="99">IFERROR((VLOOKUP(I53,JADWAL,4,FALSE)),"  ")</f>
        <v xml:space="preserve">Filsafat Ilmu </v>
      </c>
      <c r="K53" s="392" t="str">
        <f t="shared" ref="K53" si="100">IFERROR((VLOOKUP(I53,JADWAL,2,FALSE))," ")</f>
        <v>ES-1A</v>
      </c>
      <c r="L53" s="392" t="str">
        <f t="shared" ref="L53" si="101">IFERROR((VLOOKUP(I53,JADWAL,9,FALSE)),"  ")</f>
        <v>Selasa</v>
      </c>
      <c r="M53" s="732" t="str">
        <f t="shared" ref="M53" si="102">IFERROR((VLOOKUP(I53,JADWAL,10,FALSE)),"  ")</f>
        <v>15.15-17.15</v>
      </c>
      <c r="N53" s="401" t="str">
        <f t="shared" ref="N53:N78" si="103">IFERROR((VLOOKUP(I53,JADWAL,11,FALSE)),"  ")</f>
        <v>R11</v>
      </c>
      <c r="O53" s="393" t="str">
        <f t="shared" ref="O53:O121" si="104">IFERROR((VLOOKUP(I53,JADWAL,6,FALSE)),"  ")</f>
        <v>Prof. Dr. Ahidul Asror, M.Ag.</v>
      </c>
      <c r="P53" s="394" t="str">
        <f t="shared" ref="P53:P121" si="105">IFERROR((VLOOKUP(I53,JADWAL,7,FALSE)),"  ")</f>
        <v>Dr. H. Ubaidillah, M.Ag.</v>
      </c>
      <c r="Q53" s="394">
        <f t="shared" si="7"/>
        <v>0</v>
      </c>
      <c r="R53" s="415">
        <f t="shared" si="8"/>
        <v>250000</v>
      </c>
      <c r="S53" s="416">
        <f t="shared" si="40"/>
        <v>6</v>
      </c>
      <c r="T53" s="394"/>
      <c r="U53" s="394"/>
      <c r="V53" s="394"/>
      <c r="W53" s="417">
        <f t="shared" si="98"/>
        <v>1500000</v>
      </c>
    </row>
    <row r="54" spans="1:25">
      <c r="A54" s="374"/>
      <c r="B54" s="370"/>
      <c r="C54" s="370"/>
      <c r="D54" s="371"/>
      <c r="E54" s="371"/>
      <c r="F54" s="371"/>
      <c r="G54" s="372"/>
      <c r="H54" s="359" t="s">
        <v>122</v>
      </c>
      <c r="I54" s="391">
        <v>96</v>
      </c>
      <c r="J54" s="392" t="str">
        <f t="shared" ref="J54:J121" si="106">IFERROR((VLOOKUP(I54,JADWAL,4,FALSE)),"  ")</f>
        <v>Pengembangan Teori Dakwah</v>
      </c>
      <c r="K54" s="392" t="str">
        <f t="shared" ref="K54:K121" si="107">IFERROR((VLOOKUP(I54,JADWAL,2,FALSE))," ")</f>
        <v>KPI-1</v>
      </c>
      <c r="L54" s="392" t="str">
        <f t="shared" ref="L54:L121" si="108">IFERROR((VLOOKUP(I54,JADWAL,9,FALSE)),"  ")</f>
        <v>Sabtu</v>
      </c>
      <c r="M54" s="732" t="str">
        <f t="shared" ref="M54:M121" si="109">IFERROR((VLOOKUP(I54,JADWAL,10,FALSE)),"  ")</f>
        <v>07.30-09.30</v>
      </c>
      <c r="N54" s="401" t="str">
        <f t="shared" si="103"/>
        <v>R11</v>
      </c>
      <c r="O54" s="393" t="str">
        <f t="shared" si="104"/>
        <v>Prof. Dr. Ahidul Asror, M.Ag.</v>
      </c>
      <c r="P54" s="394" t="str">
        <f t="shared" si="105"/>
        <v>Dr. Sofyan Hadi, M.Pd.</v>
      </c>
      <c r="Q54" s="394">
        <f t="shared" si="7"/>
        <v>0</v>
      </c>
      <c r="R54" s="415">
        <f t="shared" si="8"/>
        <v>250000</v>
      </c>
      <c r="S54" s="416">
        <f t="shared" si="40"/>
        <v>6</v>
      </c>
      <c r="T54" s="394"/>
      <c r="U54" s="394"/>
      <c r="V54" s="394"/>
      <c r="W54" s="417">
        <f t="shared" si="98"/>
        <v>1500000</v>
      </c>
    </row>
    <row r="55" spans="1:25">
      <c r="A55" s="348">
        <v>14</v>
      </c>
      <c r="B55" s="384" t="s">
        <v>281</v>
      </c>
      <c r="C55" s="350" t="s">
        <v>377</v>
      </c>
      <c r="D55" s="351">
        <f>COUNTIF(DSATU,B55)</f>
        <v>1</v>
      </c>
      <c r="E55" s="351">
        <f>COUNTIF(DDUA,B55)</f>
        <v>2</v>
      </c>
      <c r="F55" s="352">
        <f>COUNTIF(DTIGA,B55)</f>
        <v>0</v>
      </c>
      <c r="G55" s="353">
        <f>SUM(D55:F55)</f>
        <v>3</v>
      </c>
      <c r="H55" s="354" t="s">
        <v>122</v>
      </c>
      <c r="I55" s="387">
        <v>93</v>
      </c>
      <c r="J55" s="388" t="str">
        <f t="shared" si="106"/>
        <v>Filsafat Komunikasi</v>
      </c>
      <c r="K55" s="388" t="str">
        <f t="shared" si="107"/>
        <v>KPI-1</v>
      </c>
      <c r="L55" s="388" t="str">
        <f t="shared" si="108"/>
        <v>Jumat</v>
      </c>
      <c r="M55" s="733" t="str">
        <f t="shared" si="109"/>
        <v>13.15-15.15</v>
      </c>
      <c r="N55" s="388" t="str">
        <f t="shared" si="103"/>
        <v>R11</v>
      </c>
      <c r="O55" s="389" t="str">
        <f t="shared" si="104"/>
        <v>Dr. Win Usuluddin, M.Hum.</v>
      </c>
      <c r="P55" s="390" t="str">
        <f t="shared" si="105"/>
        <v>Dr. Fawaizul Umam, M.Ag.</v>
      </c>
      <c r="Q55" s="390">
        <f t="shared" si="7"/>
        <v>0</v>
      </c>
      <c r="R55" s="411">
        <f t="shared" si="8"/>
        <v>250000</v>
      </c>
      <c r="S55" s="412">
        <f t="shared" si="40"/>
        <v>6</v>
      </c>
      <c r="T55" s="390"/>
      <c r="U55" s="390"/>
      <c r="V55" s="390"/>
      <c r="W55" s="413">
        <f t="shared" si="98"/>
        <v>1500000</v>
      </c>
      <c r="X55" s="414">
        <f>SUM(W55:W57)</f>
        <v>3000000</v>
      </c>
      <c r="Y55" s="414"/>
    </row>
    <row r="56" spans="1:25">
      <c r="A56" s="355"/>
      <c r="B56" s="383"/>
      <c r="C56" s="383"/>
      <c r="D56" s="357"/>
      <c r="E56" s="357"/>
      <c r="F56" s="357"/>
      <c r="G56" s="358"/>
      <c r="H56" s="359" t="s">
        <v>122</v>
      </c>
      <c r="I56" s="391">
        <v>31</v>
      </c>
      <c r="J56" s="392" t="str">
        <f t="shared" si="106"/>
        <v xml:space="preserve">Filsafat Ilmu </v>
      </c>
      <c r="K56" s="392" t="str">
        <f t="shared" si="107"/>
        <v>PAI-1A</v>
      </c>
      <c r="L56" s="339" t="str">
        <f t="shared" si="108"/>
        <v>Selasa</v>
      </c>
      <c r="M56" s="732" t="str">
        <f t="shared" si="109"/>
        <v>12.45-14.45</v>
      </c>
      <c r="N56" s="392" t="str">
        <f t="shared" si="103"/>
        <v>R16</v>
      </c>
      <c r="O56" s="393" t="str">
        <f t="shared" si="104"/>
        <v>Dr. Dyah Nawangsari, M.Ag.</v>
      </c>
      <c r="P56" s="394" t="str">
        <f t="shared" si="105"/>
        <v>Dr. Fawaizul Umam, M.Ag.</v>
      </c>
      <c r="Q56" s="394">
        <f t="shared" si="7"/>
        <v>0</v>
      </c>
      <c r="R56" s="415">
        <f t="shared" si="8"/>
        <v>250000</v>
      </c>
      <c r="S56" s="416">
        <f t="shared" si="40"/>
        <v>6</v>
      </c>
      <c r="T56" s="394"/>
      <c r="U56" s="394"/>
      <c r="V56" s="394"/>
      <c r="W56" s="417">
        <f t="shared" si="98"/>
        <v>1500000</v>
      </c>
    </row>
    <row r="57" spans="1:25">
      <c r="A57" s="355"/>
      <c r="B57" s="383"/>
      <c r="C57" s="383"/>
      <c r="D57" s="357"/>
      <c r="E57" s="357"/>
      <c r="F57" s="357"/>
      <c r="G57" s="358"/>
      <c r="H57" s="359"/>
      <c r="I57" s="397">
        <v>26</v>
      </c>
      <c r="J57" s="398" t="str">
        <f t="shared" si="106"/>
        <v>Filsafat Ilmu</v>
      </c>
      <c r="K57" s="398" t="str">
        <f t="shared" si="107"/>
        <v>PAI-1BM</v>
      </c>
      <c r="L57" s="392" t="str">
        <f t="shared" si="108"/>
        <v>Selasa</v>
      </c>
      <c r="M57" s="740" t="str">
        <f t="shared" si="109"/>
        <v>12.45-14.45</v>
      </c>
      <c r="N57" s="401" t="str">
        <f t="shared" si="103"/>
        <v xml:space="preserve">  </v>
      </c>
      <c r="O57" s="393" t="str">
        <f t="shared" si="104"/>
        <v>Dr. Fawaizul Umam, M.Ag.</v>
      </c>
      <c r="P57" s="394" t="str">
        <f t="shared" si="105"/>
        <v>Dr. Dyah Nawangsari, M.Ag.</v>
      </c>
      <c r="Q57" s="394">
        <f t="shared" si="7"/>
        <v>0</v>
      </c>
      <c r="R57" s="415">
        <f t="shared" si="8"/>
        <v>0</v>
      </c>
      <c r="S57" s="416">
        <f t="shared" si="40"/>
        <v>6</v>
      </c>
      <c r="T57" s="394"/>
      <c r="U57" s="394"/>
      <c r="V57" s="394"/>
      <c r="W57" s="420">
        <f t="shared" si="98"/>
        <v>0</v>
      </c>
    </row>
    <row r="58" spans="1:25">
      <c r="A58" s="360">
        <v>15</v>
      </c>
      <c r="B58" s="361" t="s">
        <v>231</v>
      </c>
      <c r="C58" s="362" t="s">
        <v>377</v>
      </c>
      <c r="D58" s="351">
        <f>COUNTIF(DSATU,B58)</f>
        <v>2</v>
      </c>
      <c r="E58" s="351">
        <f>COUNTIF(DDUA,B58)</f>
        <v>2</v>
      </c>
      <c r="F58" s="352">
        <f>COUNTIF(DTIGA,B58)</f>
        <v>1</v>
      </c>
      <c r="G58" s="353">
        <f>SUM(D58:F58)</f>
        <v>5</v>
      </c>
      <c r="H58" s="354" t="s">
        <v>122</v>
      </c>
      <c r="I58" s="387">
        <v>9</v>
      </c>
      <c r="J58" s="388" t="str">
        <f t="shared" si="106"/>
        <v>Studi Al Qur'an dan Hadist</v>
      </c>
      <c r="K58" s="388" t="str">
        <f t="shared" si="107"/>
        <v>MPI-1B</v>
      </c>
      <c r="L58" s="388" t="str">
        <f t="shared" si="108"/>
        <v>Sabtu</v>
      </c>
      <c r="M58" s="733" t="str">
        <f t="shared" si="109"/>
        <v>07.30-09.30</v>
      </c>
      <c r="N58" s="388" t="str">
        <f t="shared" si="103"/>
        <v>RU24</v>
      </c>
      <c r="O58" s="389" t="str">
        <f t="shared" si="104"/>
        <v>Dr. H. Aminullah, M.Ag.</v>
      </c>
      <c r="P58" s="390" t="str">
        <f t="shared" si="105"/>
        <v>Dr. H. Faisol Nasar Bin Madi, MA.</v>
      </c>
      <c r="Q58" s="390">
        <f t="shared" si="7"/>
        <v>0</v>
      </c>
      <c r="R58" s="411">
        <f t="shared" si="8"/>
        <v>250000</v>
      </c>
      <c r="S58" s="412">
        <f t="shared" si="40"/>
        <v>6</v>
      </c>
      <c r="T58" s="390"/>
      <c r="U58" s="390"/>
      <c r="V58" s="390"/>
      <c r="W58" s="413">
        <f t="shared" si="98"/>
        <v>1500000</v>
      </c>
      <c r="X58" s="414">
        <f>SUM(W58:W62)</f>
        <v>8400000</v>
      </c>
      <c r="Y58" s="414"/>
    </row>
    <row r="59" spans="1:25">
      <c r="A59" s="355"/>
      <c r="B59" s="356"/>
      <c r="C59" s="356"/>
      <c r="D59" s="357"/>
      <c r="E59" s="357"/>
      <c r="F59" s="357"/>
      <c r="G59" s="358"/>
      <c r="H59" s="359" t="s">
        <v>122</v>
      </c>
      <c r="I59" s="391">
        <v>32</v>
      </c>
      <c r="J59" s="392" t="str">
        <f t="shared" si="106"/>
        <v>Studi Al-Qur’an dan Al Hadits</v>
      </c>
      <c r="K59" s="392" t="str">
        <f t="shared" si="107"/>
        <v>PAI-1A</v>
      </c>
      <c r="L59" s="339" t="str">
        <f t="shared" si="108"/>
        <v>Selasa</v>
      </c>
      <c r="M59" s="732" t="str">
        <f t="shared" si="109"/>
        <v>15.15-17.15</v>
      </c>
      <c r="N59" s="392" t="str">
        <f t="shared" si="103"/>
        <v>R16</v>
      </c>
      <c r="O59" s="393" t="str">
        <f t="shared" si="104"/>
        <v>Prof. Dr. H. Mahjuddin, M.Pd.I</v>
      </c>
      <c r="P59" s="394" t="str">
        <f t="shared" si="105"/>
        <v>Dr. H. Aminullah, M.Ag.</v>
      </c>
      <c r="Q59" s="394">
        <f t="shared" si="7"/>
        <v>0</v>
      </c>
      <c r="R59" s="415">
        <f t="shared" si="8"/>
        <v>250000</v>
      </c>
      <c r="S59" s="416">
        <f t="shared" si="40"/>
        <v>6</v>
      </c>
      <c r="T59" s="394"/>
      <c r="U59" s="394"/>
      <c r="V59" s="394"/>
      <c r="W59" s="417">
        <f t="shared" si="98"/>
        <v>1500000</v>
      </c>
    </row>
    <row r="60" spans="1:25">
      <c r="A60" s="355"/>
      <c r="B60" s="356"/>
      <c r="C60" s="356"/>
      <c r="D60" s="357"/>
      <c r="E60" s="357"/>
      <c r="F60" s="357"/>
      <c r="G60" s="358"/>
      <c r="H60" s="359" t="s">
        <v>122</v>
      </c>
      <c r="I60" s="391">
        <v>107</v>
      </c>
      <c r="J60" s="392" t="str">
        <f t="shared" si="106"/>
        <v>Studi Alquran dan Hadis</v>
      </c>
      <c r="K60" s="392" t="str">
        <f t="shared" si="107"/>
        <v>PGMI-1</v>
      </c>
      <c r="L60" s="339" t="str">
        <f t="shared" si="108"/>
        <v>Sabtu</v>
      </c>
      <c r="M60" s="732" t="str">
        <f t="shared" si="109"/>
        <v>09.30-11.30</v>
      </c>
      <c r="N60" s="392" t="str">
        <f t="shared" si="103"/>
        <v>RU12</v>
      </c>
      <c r="O60" s="393" t="str">
        <f t="shared" si="104"/>
        <v>Dr. H. Aminullah, M.Ag.</v>
      </c>
      <c r="P60" s="394" t="str">
        <f t="shared" si="105"/>
        <v>Dr. H. Safrudin Edi Wibowo, Lc., M.Ag.</v>
      </c>
      <c r="Q60" s="394">
        <f t="shared" si="7"/>
        <v>0</v>
      </c>
      <c r="R60" s="415">
        <f t="shared" si="8"/>
        <v>250000</v>
      </c>
      <c r="S60" s="416">
        <f t="shared" si="40"/>
        <v>6</v>
      </c>
      <c r="T60" s="394"/>
      <c r="U60" s="394"/>
      <c r="V60" s="394"/>
      <c r="W60" s="417">
        <f t="shared" si="98"/>
        <v>1500000</v>
      </c>
    </row>
    <row r="61" spans="1:25">
      <c r="A61" s="355"/>
      <c r="B61" s="356"/>
      <c r="C61" s="356"/>
      <c r="D61" s="357"/>
      <c r="E61" s="357"/>
      <c r="F61" s="357"/>
      <c r="G61" s="358"/>
      <c r="H61" s="359" t="s">
        <v>361</v>
      </c>
      <c r="I61" s="391">
        <v>125</v>
      </c>
      <c r="J61" s="392" t="str">
        <f t="shared" si="106"/>
        <v>Filsafat Ilmu</v>
      </c>
      <c r="K61" s="392" t="str">
        <f t="shared" si="107"/>
        <v>MPI3-1A</v>
      </c>
      <c r="L61" s="339" t="str">
        <f t="shared" si="108"/>
        <v>Jumat</v>
      </c>
      <c r="M61" s="732" t="str">
        <f t="shared" si="109"/>
        <v>15.30-17.30</v>
      </c>
      <c r="N61" s="392" t="str">
        <f t="shared" si="103"/>
        <v>RU22</v>
      </c>
      <c r="O61" s="393" t="str">
        <f t="shared" si="104"/>
        <v>Prof. H. Masdar Hilmy, MA., Ph.D.</v>
      </c>
      <c r="P61" s="394" t="str">
        <f t="shared" si="105"/>
        <v>Dr. H. Aminullah, M.Ag.</v>
      </c>
      <c r="Q61" s="394" t="str">
        <f t="shared" si="7"/>
        <v>Dr. H. Abd. Muis, M.M.</v>
      </c>
      <c r="R61" s="415">
        <f t="shared" si="8"/>
        <v>325000</v>
      </c>
      <c r="S61" s="416">
        <f t="shared" si="40"/>
        <v>6</v>
      </c>
      <c r="T61" s="394"/>
      <c r="U61" s="394"/>
      <c r="V61" s="394"/>
      <c r="W61" s="417">
        <f t="shared" si="98"/>
        <v>1950000</v>
      </c>
    </row>
    <row r="62" spans="1:25">
      <c r="A62" s="355"/>
      <c r="B62" s="356"/>
      <c r="C62" s="356"/>
      <c r="D62" s="357"/>
      <c r="E62" s="357"/>
      <c r="F62" s="357"/>
      <c r="G62" s="358"/>
      <c r="H62" s="359" t="s">
        <v>361</v>
      </c>
      <c r="I62" s="391">
        <v>129</v>
      </c>
      <c r="J62" s="392" t="str">
        <f t="shared" si="106"/>
        <v>Kepemimpinan Spiritual dalam Pendidikan Islam</v>
      </c>
      <c r="K62" s="392" t="str">
        <f t="shared" si="107"/>
        <v>MPI3-3A</v>
      </c>
      <c r="L62" s="339" t="str">
        <f t="shared" si="108"/>
        <v>Rabu</v>
      </c>
      <c r="M62" s="732" t="str">
        <f t="shared" si="109"/>
        <v>12.45-14.45</v>
      </c>
      <c r="N62" s="392" t="str">
        <f t="shared" si="103"/>
        <v>RU21</v>
      </c>
      <c r="O62" s="393" t="str">
        <f t="shared" si="104"/>
        <v>Prof. Dr. Phil H. Kamaruddin Amin, M.A.</v>
      </c>
      <c r="P62" s="394" t="str">
        <f t="shared" si="105"/>
        <v>Prof. Dr. H. Moh. Khusnuridlo, M.Pd.</v>
      </c>
      <c r="Q62" s="394" t="str">
        <f t="shared" si="7"/>
        <v>Dr. H. Aminullah, M.Ag.</v>
      </c>
      <c r="R62" s="415">
        <f t="shared" si="8"/>
        <v>325000</v>
      </c>
      <c r="S62" s="416">
        <f t="shared" si="40"/>
        <v>6</v>
      </c>
      <c r="T62" s="394"/>
      <c r="U62" s="394"/>
      <c r="V62" s="394"/>
      <c r="W62" s="417">
        <f t="shared" si="98"/>
        <v>1950000</v>
      </c>
    </row>
    <row r="63" spans="1:25">
      <c r="A63" s="348">
        <v>16</v>
      </c>
      <c r="B63" s="363" t="s">
        <v>379</v>
      </c>
      <c r="C63" s="350" t="s">
        <v>377</v>
      </c>
      <c r="D63" s="351">
        <f>COUNTIF(DSATU,B63)</f>
        <v>1</v>
      </c>
      <c r="E63" s="351">
        <f>COUNTIF(DDUA,B63)</f>
        <v>2</v>
      </c>
      <c r="F63" s="352">
        <f>COUNTIF(DTIGA,B63)</f>
        <v>0</v>
      </c>
      <c r="G63" s="353">
        <f>SUM(D63:F63)</f>
        <v>3</v>
      </c>
      <c r="H63" s="354" t="s">
        <v>122</v>
      </c>
      <c r="I63" s="387">
        <v>107</v>
      </c>
      <c r="J63" s="388" t="str">
        <f t="shared" si="106"/>
        <v>Studi Alquran dan Hadis</v>
      </c>
      <c r="K63" s="388" t="str">
        <f t="shared" si="107"/>
        <v>PGMI-1</v>
      </c>
      <c r="L63" s="388" t="str">
        <f t="shared" si="108"/>
        <v>Sabtu</v>
      </c>
      <c r="M63" s="733" t="str">
        <f t="shared" si="109"/>
        <v>09.30-11.30</v>
      </c>
      <c r="N63" s="388" t="str">
        <f t="shared" si="103"/>
        <v>RU12</v>
      </c>
      <c r="O63" s="389" t="str">
        <f t="shared" si="104"/>
        <v>Dr. H. Aminullah, M.Ag.</v>
      </c>
      <c r="P63" s="390" t="str">
        <f t="shared" si="105"/>
        <v>Dr. H. Safrudin Edi Wibowo, Lc., M.Ag.</v>
      </c>
      <c r="Q63" s="390">
        <f t="shared" si="7"/>
        <v>0</v>
      </c>
      <c r="R63" s="411">
        <f t="shared" si="8"/>
        <v>250000</v>
      </c>
      <c r="S63" s="412">
        <f t="shared" ref="S63:S252" si="110">$S$3</f>
        <v>6</v>
      </c>
      <c r="T63" s="390"/>
      <c r="U63" s="390"/>
      <c r="V63" s="390"/>
      <c r="W63" s="413">
        <f t="shared" si="98"/>
        <v>1500000</v>
      </c>
      <c r="X63" s="414">
        <f>SUM(W63:W65)</f>
        <v>4500000</v>
      </c>
      <c r="Y63" s="414"/>
    </row>
    <row r="64" spans="1:25">
      <c r="A64" s="355"/>
      <c r="B64" s="364"/>
      <c r="C64" s="364"/>
      <c r="D64" s="357"/>
      <c r="E64" s="357"/>
      <c r="F64" s="357"/>
      <c r="G64" s="358"/>
      <c r="H64" s="359" t="s">
        <v>122</v>
      </c>
      <c r="I64" s="391">
        <v>121</v>
      </c>
      <c r="J64" s="392" t="str">
        <f t="shared" si="106"/>
        <v xml:space="preserve">دراسات التفاسر </v>
      </c>
      <c r="K64" s="392" t="str">
        <f t="shared" si="107"/>
        <v>PBAI-3</v>
      </c>
      <c r="L64" s="392" t="str">
        <f t="shared" si="108"/>
        <v>Jumat</v>
      </c>
      <c r="M64" s="732" t="str">
        <f t="shared" si="109"/>
        <v>18.00-20.00</v>
      </c>
      <c r="N64" s="392" t="str">
        <f t="shared" si="103"/>
        <v>R22</v>
      </c>
      <c r="O64" s="393" t="str">
        <f t="shared" si="104"/>
        <v>Dr. H. Abdul Haris, M.Ag.</v>
      </c>
      <c r="P64" s="394" t="str">
        <f t="shared" si="105"/>
        <v>Dr. H. Safrudin Edi Wibowo, Lc., M.Ag.</v>
      </c>
      <c r="Q64" s="394">
        <f t="shared" si="7"/>
        <v>0</v>
      </c>
      <c r="R64" s="415">
        <f t="shared" si="8"/>
        <v>250000</v>
      </c>
      <c r="S64" s="416">
        <f t="shared" si="110"/>
        <v>6</v>
      </c>
      <c r="T64" s="394"/>
      <c r="U64" s="394"/>
      <c r="V64" s="394"/>
      <c r="W64" s="417">
        <f t="shared" si="98"/>
        <v>1500000</v>
      </c>
    </row>
    <row r="65" spans="1:25">
      <c r="A65" s="355"/>
      <c r="B65" s="364"/>
      <c r="C65" s="364"/>
      <c r="D65" s="357"/>
      <c r="E65" s="357"/>
      <c r="F65" s="357"/>
      <c r="G65" s="358"/>
      <c r="H65" s="359" t="s">
        <v>122</v>
      </c>
      <c r="I65" s="391">
        <v>95</v>
      </c>
      <c r="J65" s="392" t="str">
        <f t="shared" si="106"/>
        <v>Studi Al Qur’an dan Hadis</v>
      </c>
      <c r="K65" s="392" t="str">
        <f t="shared" si="107"/>
        <v>KPI-1</v>
      </c>
      <c r="L65" s="392" t="str">
        <f t="shared" si="108"/>
        <v>Jumat</v>
      </c>
      <c r="M65" s="732" t="str">
        <f t="shared" si="109"/>
        <v>18.00-20.00</v>
      </c>
      <c r="N65" s="392" t="str">
        <f t="shared" si="103"/>
        <v>R11</v>
      </c>
      <c r="O65" s="393" t="str">
        <f t="shared" si="104"/>
        <v>Dr. H. Safrudin Edi Wibowo, Lc., M.Ag.</v>
      </c>
      <c r="P65" s="394" t="str">
        <f t="shared" si="105"/>
        <v>Dr. H. Kasman, M.Fil.I.</v>
      </c>
      <c r="Q65" s="394">
        <f t="shared" si="7"/>
        <v>0</v>
      </c>
      <c r="R65" s="415">
        <f t="shared" si="8"/>
        <v>250000</v>
      </c>
      <c r="S65" s="416">
        <f t="shared" si="110"/>
        <v>6</v>
      </c>
      <c r="T65" s="394"/>
      <c r="U65" s="394"/>
      <c r="V65" s="394"/>
      <c r="W65" s="417">
        <f t="shared" si="98"/>
        <v>1500000</v>
      </c>
    </row>
    <row r="66" spans="1:25">
      <c r="A66" s="348">
        <v>17</v>
      </c>
      <c r="B66" s="349" t="s">
        <v>380</v>
      </c>
      <c r="C66" s="350" t="s">
        <v>377</v>
      </c>
      <c r="D66" s="351">
        <f>COUNTIF(DSATU,B66)</f>
        <v>3</v>
      </c>
      <c r="E66" s="351">
        <f>COUNTIF(DDUA,B66)</f>
        <v>2</v>
      </c>
      <c r="F66" s="352">
        <f>COUNTIF(DTIGA,B66)</f>
        <v>0</v>
      </c>
      <c r="G66" s="353">
        <f>SUM(D66:F66)</f>
        <v>5</v>
      </c>
      <c r="H66" s="354" t="s">
        <v>122</v>
      </c>
      <c r="I66" s="387">
        <v>3</v>
      </c>
      <c r="J66" s="388" t="str">
        <f t="shared" si="106"/>
        <v>Studi Al Qur'an dan Hadist</v>
      </c>
      <c r="K66" s="388" t="str">
        <f t="shared" si="107"/>
        <v>MPI-1A</v>
      </c>
      <c r="L66" s="388" t="str">
        <f t="shared" si="108"/>
        <v>Rabu</v>
      </c>
      <c r="M66" s="733" t="str">
        <f t="shared" si="109"/>
        <v>12.45-14.45</v>
      </c>
      <c r="N66" s="388" t="str">
        <f t="shared" si="103"/>
        <v>RU11</v>
      </c>
      <c r="O66" s="389" t="str">
        <f t="shared" si="104"/>
        <v>Dr. H. Sutrisno RS., M.H.I.</v>
      </c>
      <c r="P66" s="390" t="str">
        <f t="shared" si="105"/>
        <v>Dr. H. Rafid Abbas, MA.</v>
      </c>
      <c r="Q66" s="390">
        <f t="shared" si="7"/>
        <v>0</v>
      </c>
      <c r="R66" s="411">
        <f t="shared" si="8"/>
        <v>250000</v>
      </c>
      <c r="S66" s="412">
        <f t="shared" si="12"/>
        <v>6</v>
      </c>
      <c r="T66" s="390"/>
      <c r="U66" s="390"/>
      <c r="V66" s="390"/>
      <c r="W66" s="413">
        <f t="shared" si="98"/>
        <v>1500000</v>
      </c>
      <c r="X66" s="414">
        <f>SUM(W66:W70)</f>
        <v>7500000</v>
      </c>
      <c r="Y66" s="414"/>
    </row>
    <row r="67" spans="1:25">
      <c r="A67" s="355"/>
      <c r="B67" s="356"/>
      <c r="C67" s="356"/>
      <c r="D67" s="357"/>
      <c r="E67" s="357"/>
      <c r="F67" s="357"/>
      <c r="G67" s="358"/>
      <c r="H67" s="359" t="s">
        <v>122</v>
      </c>
      <c r="I67" s="391">
        <v>55</v>
      </c>
      <c r="J67" s="392" t="str">
        <f t="shared" si="106"/>
        <v xml:space="preserve">filsafat  dan riset Hukum Keluarga </v>
      </c>
      <c r="K67" s="392" t="str">
        <f t="shared" si="107"/>
        <v>HK-1A</v>
      </c>
      <c r="L67" s="392" t="str">
        <f t="shared" si="108"/>
        <v>Jumat</v>
      </c>
      <c r="M67" s="732" t="str">
        <f t="shared" si="109"/>
        <v>13.15-15.15</v>
      </c>
      <c r="N67" s="392" t="str">
        <f t="shared" si="103"/>
        <v>RU28</v>
      </c>
      <c r="O67" s="393" t="str">
        <f t="shared" si="104"/>
        <v>Dr. H. Pujiono, M.Ag.</v>
      </c>
      <c r="P67" s="394" t="str">
        <f t="shared" si="105"/>
        <v>Dr. H. Ahmad Junaidi, S.Pd, M.Ag.</v>
      </c>
      <c r="Q67" s="394">
        <f t="shared" si="7"/>
        <v>0</v>
      </c>
      <c r="R67" s="415">
        <f t="shared" si="8"/>
        <v>250000</v>
      </c>
      <c r="S67" s="416">
        <f t="shared" si="12"/>
        <v>6</v>
      </c>
      <c r="T67" s="394"/>
      <c r="U67" s="394"/>
      <c r="V67" s="394"/>
      <c r="W67" s="417">
        <f t="shared" si="98"/>
        <v>1500000</v>
      </c>
    </row>
    <row r="68" spans="1:25">
      <c r="A68" s="355"/>
      <c r="B68" s="356"/>
      <c r="C68" s="356"/>
      <c r="D68" s="357"/>
      <c r="E68" s="357"/>
      <c r="F68" s="357"/>
      <c r="G68" s="358"/>
      <c r="H68" s="359" t="s">
        <v>122</v>
      </c>
      <c r="I68" s="391">
        <v>70</v>
      </c>
      <c r="J68" s="392" t="str">
        <f t="shared" si="106"/>
        <v>Ekonomi Zakat, Infaq, Shadaqah dan Waqaf</v>
      </c>
      <c r="K68" s="392" t="str">
        <f t="shared" si="107"/>
        <v>ES-1A</v>
      </c>
      <c r="L68" s="392" t="str">
        <f t="shared" si="108"/>
        <v>Rabu</v>
      </c>
      <c r="M68" s="732" t="str">
        <f t="shared" si="109"/>
        <v>12.45-14.45</v>
      </c>
      <c r="N68" s="401" t="str">
        <f t="shared" ref="N68" si="111">IFERROR((VLOOKUP(I68,JADWAL,11,FALSE)),"  ")</f>
        <v>R11</v>
      </c>
      <c r="O68" s="393" t="str">
        <f t="shared" ref="O68" si="112">IFERROR((VLOOKUP(I68,JADWAL,6,FALSE)),"  ")</f>
        <v>Dr. H. Pujiono, M.Ag.</v>
      </c>
      <c r="P68" s="394" t="str">
        <f t="shared" ref="P68" si="113">IFERROR((VLOOKUP(I68,JADWAL,7,FALSE)),"  ")</f>
        <v>Dr. Khamdan Rifa'i, S.E., M.Si.</v>
      </c>
      <c r="Q68" s="394">
        <f t="shared" ref="Q68:Q131" si="114">IFERROR((VLOOKUP(I68,JADWAL,8,FALSE)),"  ")</f>
        <v>0</v>
      </c>
      <c r="R68" s="415">
        <f t="shared" ref="R68" si="115">IFERROR(VLOOKUP(H68,Trf,3,FALSE),"  ")</f>
        <v>250000</v>
      </c>
      <c r="S68" s="416">
        <f t="shared" si="12"/>
        <v>6</v>
      </c>
      <c r="T68" s="394"/>
      <c r="U68" s="394"/>
      <c r="V68" s="394"/>
      <c r="W68" s="417">
        <f t="shared" ref="W68" si="116">(R68*S68)+((T68+U68)*V68)</f>
        <v>1500000</v>
      </c>
    </row>
    <row r="69" spans="1:25">
      <c r="A69" s="355"/>
      <c r="B69" s="356"/>
      <c r="C69" s="356"/>
      <c r="D69" s="357"/>
      <c r="E69" s="357"/>
      <c r="F69" s="357"/>
      <c r="G69" s="358"/>
      <c r="H69" s="359" t="s">
        <v>122</v>
      </c>
      <c r="I69" s="391">
        <v>86</v>
      </c>
      <c r="J69" s="392" t="str">
        <f t="shared" ref="J69" si="117">IFERROR((VLOOKUP(I69,JADWAL,4,FALSE)),"  ")</f>
        <v>Studi Produk dan Sertifikasi Halal</v>
      </c>
      <c r="K69" s="392" t="str">
        <f t="shared" ref="K69" si="118">IFERROR((VLOOKUP(I69,JADWAL,2,FALSE))," ")</f>
        <v>ES-3B</v>
      </c>
      <c r="L69" s="392" t="str">
        <f t="shared" ref="L69" si="119">IFERROR((VLOOKUP(I69,JADWAL,9,FALSE)),"  ")</f>
        <v>Sabtu</v>
      </c>
      <c r="M69" s="732" t="str">
        <f t="shared" ref="M69" si="120">IFERROR((VLOOKUP(I69,JADWAL,10,FALSE)),"  ")</f>
        <v>07.30-09.30</v>
      </c>
      <c r="N69" s="401" t="str">
        <f t="shared" si="103"/>
        <v>R13</v>
      </c>
      <c r="O69" s="393" t="str">
        <f t="shared" si="104"/>
        <v>Dr. Abdul Wadud Nafis, Lc, M.E.I</v>
      </c>
      <c r="P69" s="394" t="str">
        <f t="shared" si="105"/>
        <v>Dr. H. Pujiono, M.Ag.</v>
      </c>
      <c r="Q69" s="394">
        <f t="shared" si="114"/>
        <v>0</v>
      </c>
      <c r="R69" s="415">
        <f t="shared" si="8"/>
        <v>250000</v>
      </c>
      <c r="S69" s="416">
        <f t="shared" si="12"/>
        <v>6</v>
      </c>
      <c r="T69" s="394"/>
      <c r="U69" s="394"/>
      <c r="V69" s="394"/>
      <c r="W69" s="417">
        <f t="shared" si="98"/>
        <v>1500000</v>
      </c>
    </row>
    <row r="70" spans="1:25">
      <c r="A70" s="430"/>
      <c r="B70" s="431"/>
      <c r="C70" s="431"/>
      <c r="D70" s="432"/>
      <c r="E70" s="432"/>
      <c r="F70" s="432"/>
      <c r="G70" s="433"/>
      <c r="H70" s="359" t="s">
        <v>122</v>
      </c>
      <c r="I70" s="397">
        <v>77</v>
      </c>
      <c r="J70" s="398" t="str">
        <f t="shared" si="106"/>
        <v>Ekonomi Zakat, Infaq, Shadaqah dan Waqaf</v>
      </c>
      <c r="K70" s="398" t="str">
        <f t="shared" si="107"/>
        <v>ES-1B</v>
      </c>
      <c r="L70" s="398" t="str">
        <f t="shared" si="108"/>
        <v>Sabtu</v>
      </c>
      <c r="M70" s="398" t="str">
        <f t="shared" si="109"/>
        <v>09.30-11.30</v>
      </c>
      <c r="N70" s="401" t="str">
        <f t="shared" si="103"/>
        <v>RU13</v>
      </c>
      <c r="O70" s="393" t="str">
        <f t="shared" si="104"/>
        <v>Dr. H. Pujiono, M.Ag.</v>
      </c>
      <c r="P70" s="394" t="str">
        <f t="shared" si="105"/>
        <v>Dr. Khamdan Rifa'i, S.E., M.Si.</v>
      </c>
      <c r="Q70" s="394">
        <f t="shared" si="114"/>
        <v>0</v>
      </c>
      <c r="R70" s="415">
        <f t="shared" si="8"/>
        <v>250000</v>
      </c>
      <c r="S70" s="416">
        <f t="shared" si="12"/>
        <v>6</v>
      </c>
      <c r="T70" s="394"/>
      <c r="U70" s="394"/>
      <c r="V70" s="394"/>
      <c r="W70" s="420">
        <f t="shared" si="98"/>
        <v>1500000</v>
      </c>
    </row>
    <row r="71" spans="1:25" ht="25.5">
      <c r="A71" s="348">
        <v>18</v>
      </c>
      <c r="B71" s="349" t="s">
        <v>381</v>
      </c>
      <c r="C71" s="350" t="s">
        <v>382</v>
      </c>
      <c r="D71" s="351">
        <f>COUNTIF(DSATU,B71)</f>
        <v>3</v>
      </c>
      <c r="E71" s="351">
        <f>COUNTIF(DDUA,B71)</f>
        <v>1</v>
      </c>
      <c r="F71" s="352">
        <f>COUNTIF(DTIGA,B71)</f>
        <v>0</v>
      </c>
      <c r="G71" s="353">
        <f>SUM(D71:F71)</f>
        <v>4</v>
      </c>
      <c r="H71" s="354" t="s">
        <v>116</v>
      </c>
      <c r="I71" s="391">
        <v>7</v>
      </c>
      <c r="J71" s="388" t="str">
        <f t="shared" si="106"/>
        <v>Manajemen Institusi pendidikan Islam</v>
      </c>
      <c r="K71" s="388" t="str">
        <f t="shared" si="107"/>
        <v>MPI-1B</v>
      </c>
      <c r="L71" s="339" t="str">
        <f t="shared" si="108"/>
        <v>Jumat</v>
      </c>
      <c r="M71" s="733" t="str">
        <f t="shared" si="109"/>
        <v>15.30-17.30</v>
      </c>
      <c r="N71" s="388" t="str">
        <f t="shared" si="103"/>
        <v>RU24</v>
      </c>
      <c r="O71" s="389" t="str">
        <f t="shared" si="104"/>
        <v>Prof. Dr. Hj. Titiek Rohanah Hidayati, M.Pd.</v>
      </c>
      <c r="P71" s="390" t="str">
        <f t="shared" si="105"/>
        <v>Dr. Hj. Erma Fatmawati, M.Pd.I</v>
      </c>
      <c r="Q71" s="390">
        <f t="shared" si="114"/>
        <v>0</v>
      </c>
      <c r="R71" s="411">
        <f t="shared" si="8"/>
        <v>275000</v>
      </c>
      <c r="S71" s="412">
        <f t="shared" si="40"/>
        <v>6</v>
      </c>
      <c r="T71" s="390"/>
      <c r="U71" s="390"/>
      <c r="V71" s="390"/>
      <c r="W71" s="413">
        <f t="shared" si="98"/>
        <v>1650000</v>
      </c>
      <c r="X71" s="414">
        <f>SUM(W71:W74)</f>
        <v>7200000</v>
      </c>
      <c r="Y71" s="414"/>
    </row>
    <row r="72" spans="1:25">
      <c r="A72" s="355"/>
      <c r="B72" s="356"/>
      <c r="C72" s="356"/>
      <c r="D72" s="357"/>
      <c r="E72" s="357"/>
      <c r="F72" s="357"/>
      <c r="G72" s="358"/>
      <c r="H72" s="359" t="s">
        <v>116</v>
      </c>
      <c r="I72" s="391">
        <v>18</v>
      </c>
      <c r="J72" s="392" t="str">
        <f t="shared" si="106"/>
        <v>MMT Pendidikan</v>
      </c>
      <c r="K72" s="392" t="str">
        <f t="shared" si="107"/>
        <v>MPI-3B</v>
      </c>
      <c r="L72" s="392" t="str">
        <f t="shared" si="108"/>
        <v>Jumat</v>
      </c>
      <c r="M72" s="732" t="str">
        <f t="shared" si="109"/>
        <v>18.00-20.00</v>
      </c>
      <c r="N72" s="401" t="str">
        <f t="shared" ref="N72" si="121">IFERROR((VLOOKUP(I72,JADWAL,11,FALSE)),"  ")</f>
        <v>R15</v>
      </c>
      <c r="O72" s="393" t="str">
        <f t="shared" ref="O72" si="122">IFERROR((VLOOKUP(I72,JADWAL,6,FALSE)),"  ")</f>
        <v>Prof. Dr. Hj. Titiek Rohanah Hidayati, M.Pd.</v>
      </c>
      <c r="P72" s="394" t="str">
        <f t="shared" ref="P72" si="123">IFERROR((VLOOKUP(I72,JADWAL,7,FALSE)),"  ")</f>
        <v>Dr. H. Abd. Muhith, S.Ag, M.Pd.I.</v>
      </c>
      <c r="Q72" s="394">
        <f t="shared" si="114"/>
        <v>0</v>
      </c>
      <c r="R72" s="415">
        <f t="shared" ref="R72:R133" si="124">IFERROR(VLOOKUP(H72,Trf,3,FALSE),"  ")</f>
        <v>275000</v>
      </c>
      <c r="S72" s="416">
        <f t="shared" si="12"/>
        <v>6</v>
      </c>
      <c r="T72" s="394"/>
      <c r="U72" s="394"/>
      <c r="V72" s="394"/>
      <c r="W72" s="417">
        <f t="shared" ref="W72" si="125">(R72*S72)+((T72+U72)*V72)</f>
        <v>1650000</v>
      </c>
    </row>
    <row r="73" spans="1:25">
      <c r="A73" s="355"/>
      <c r="B73" s="356"/>
      <c r="C73" s="356"/>
      <c r="D73" s="357"/>
      <c r="E73" s="357"/>
      <c r="F73" s="357"/>
      <c r="G73" s="358"/>
      <c r="H73" s="359" t="s">
        <v>116</v>
      </c>
      <c r="I73" s="391">
        <v>21</v>
      </c>
      <c r="J73" s="392" t="str">
        <f t="shared" si="106"/>
        <v>MMT Pendidikan</v>
      </c>
      <c r="K73" s="392" t="str">
        <f t="shared" si="107"/>
        <v>MPI-3C</v>
      </c>
      <c r="L73" s="339" t="str">
        <f t="shared" si="108"/>
        <v>Jumat</v>
      </c>
      <c r="M73" s="732" t="str">
        <f t="shared" si="109"/>
        <v>13.15-15.15</v>
      </c>
      <c r="N73" s="392" t="str">
        <f t="shared" si="103"/>
        <v>R16</v>
      </c>
      <c r="O73" s="393" t="str">
        <f t="shared" si="104"/>
        <v>Prof. Dr. Hj. Titiek Rohanah Hidayati, M.Pd.</v>
      </c>
      <c r="P73" s="394" t="str">
        <f t="shared" si="105"/>
        <v>Dr. H. Abd. Muhith, S.Ag, M.Pd.I.</v>
      </c>
      <c r="Q73" s="394">
        <f t="shared" si="114"/>
        <v>0</v>
      </c>
      <c r="R73" s="415">
        <f t="shared" si="124"/>
        <v>275000</v>
      </c>
      <c r="S73" s="416">
        <f t="shared" si="40"/>
        <v>6</v>
      </c>
      <c r="T73" s="394"/>
      <c r="U73" s="394"/>
      <c r="V73" s="394"/>
      <c r="W73" s="417">
        <f t="shared" si="98"/>
        <v>1650000</v>
      </c>
    </row>
    <row r="74" spans="1:25">
      <c r="A74" s="355"/>
      <c r="B74" s="356"/>
      <c r="C74" s="356"/>
      <c r="D74" s="357"/>
      <c r="E74" s="357"/>
      <c r="F74" s="357"/>
      <c r="G74" s="358"/>
      <c r="H74" s="359" t="s">
        <v>359</v>
      </c>
      <c r="I74" s="397">
        <v>130</v>
      </c>
      <c r="J74" s="392" t="str">
        <f t="shared" si="106"/>
        <v>Budaya Organisasi Pendidikan Islam</v>
      </c>
      <c r="K74" s="392" t="str">
        <f t="shared" si="107"/>
        <v>MPI3-3A</v>
      </c>
      <c r="L74" s="339" t="str">
        <f t="shared" si="108"/>
        <v>Rabu</v>
      </c>
      <c r="M74" s="732" t="str">
        <f t="shared" si="109"/>
        <v>15.15-17.15</v>
      </c>
      <c r="N74" s="392" t="str">
        <f t="shared" si="103"/>
        <v>RU21</v>
      </c>
      <c r="O74" s="393" t="str">
        <f t="shared" si="104"/>
        <v>Prof. Dr. M. Arskal Salim GP, M.Ag.</v>
      </c>
      <c r="P74" s="394" t="str">
        <f t="shared" si="105"/>
        <v>Prof. Dr. Hj. Titiek Rohanah Hidayati, M.Pd.</v>
      </c>
      <c r="Q74" s="394" t="str">
        <f t="shared" si="114"/>
        <v>Dr. H. Suhadi Winoto, M.Pd.</v>
      </c>
      <c r="R74" s="415">
        <f t="shared" si="124"/>
        <v>375000</v>
      </c>
      <c r="S74" s="416">
        <f t="shared" si="40"/>
        <v>6</v>
      </c>
      <c r="T74" s="394"/>
      <c r="U74" s="394"/>
      <c r="V74" s="394"/>
      <c r="W74" s="417">
        <f t="shared" si="98"/>
        <v>2250000</v>
      </c>
    </row>
    <row r="75" spans="1:25">
      <c r="A75" s="348">
        <v>19</v>
      </c>
      <c r="B75" s="349" t="s">
        <v>50</v>
      </c>
      <c r="C75" s="350" t="s">
        <v>382</v>
      </c>
      <c r="D75" s="351">
        <f>COUNTIF(DSATU,B75)</f>
        <v>2</v>
      </c>
      <c r="E75" s="351">
        <f>COUNTIF(DDUA,B75)</f>
        <v>2</v>
      </c>
      <c r="F75" s="352">
        <f>COUNTIF(DTIGA,B75)</f>
        <v>1</v>
      </c>
      <c r="G75" s="353">
        <f>SUM(D75:F75)</f>
        <v>5</v>
      </c>
      <c r="H75" s="354" t="s">
        <v>122</v>
      </c>
      <c r="I75" s="387">
        <v>1</v>
      </c>
      <c r="J75" s="388" t="str">
        <f t="shared" si="106"/>
        <v>Supervisi Pendidikan</v>
      </c>
      <c r="K75" s="388" t="str">
        <f t="shared" si="107"/>
        <v>MPI-1A</v>
      </c>
      <c r="L75" s="388" t="str">
        <f t="shared" si="108"/>
        <v>Selasa</v>
      </c>
      <c r="M75" s="733" t="str">
        <f t="shared" si="109"/>
        <v>12.45-14.45</v>
      </c>
      <c r="N75" s="388" t="str">
        <f t="shared" si="103"/>
        <v>RU11</v>
      </c>
      <c r="O75" s="389" t="str">
        <f t="shared" si="104"/>
        <v>Prof. Dr. H. Moh. Khusnuridlo, M.Pd.</v>
      </c>
      <c r="P75" s="390" t="str">
        <f t="shared" si="105"/>
        <v>Dr. Hj. St. Rodliyah, M.Pd.</v>
      </c>
      <c r="Q75" s="390">
        <f t="shared" si="114"/>
        <v>0</v>
      </c>
      <c r="R75" s="411">
        <f t="shared" si="124"/>
        <v>250000</v>
      </c>
      <c r="S75" s="412">
        <f t="shared" si="12"/>
        <v>6</v>
      </c>
      <c r="T75" s="390"/>
      <c r="U75" s="390"/>
      <c r="V75" s="390"/>
      <c r="W75" s="413">
        <f t="shared" si="98"/>
        <v>1500000</v>
      </c>
      <c r="X75" s="414">
        <f>SUM(W75:W79)</f>
        <v>7950000</v>
      </c>
      <c r="Y75" s="414"/>
    </row>
    <row r="76" spans="1:25">
      <c r="A76" s="355"/>
      <c r="B76" s="356"/>
      <c r="C76" s="356"/>
      <c r="D76" s="357"/>
      <c r="E76" s="357"/>
      <c r="F76" s="357"/>
      <c r="G76" s="358"/>
      <c r="H76" s="359" t="s">
        <v>122</v>
      </c>
      <c r="I76" s="391">
        <v>6</v>
      </c>
      <c r="J76" s="392" t="str">
        <f t="shared" ref="J76:J77" si="126">IFERROR((VLOOKUP(I76,JADWAL,4,FALSE)),"  ")</f>
        <v>Supervisi Pendidikan</v>
      </c>
      <c r="K76" s="392" t="str">
        <f t="shared" ref="K76:K77" si="127">IFERROR((VLOOKUP(I76,JADWAL,2,FALSE))," ")</f>
        <v>MPI-1B</v>
      </c>
      <c r="L76" s="392" t="str">
        <f t="shared" ref="L76:L77" si="128">IFERROR((VLOOKUP(I76,JADWAL,9,FALSE)),"  ")</f>
        <v>Jumat</v>
      </c>
      <c r="M76" s="732" t="str">
        <f t="shared" ref="M76:M77" si="129">IFERROR((VLOOKUP(I76,JADWAL,10,FALSE)),"  ")</f>
        <v>13.15-15.15</v>
      </c>
      <c r="N76" s="392" t="str">
        <f t="shared" ref="N76:N77" si="130">IFERROR((VLOOKUP(I76,JADWAL,11,FALSE)),"  ")</f>
        <v>RU24</v>
      </c>
      <c r="O76" s="393" t="str">
        <f t="shared" ref="O76:O77" si="131">IFERROR((VLOOKUP(I76,JADWAL,6,FALSE)),"  ")</f>
        <v>Dr. Hj. St. Rodliyah, M.Pd.</v>
      </c>
      <c r="P76" s="394" t="str">
        <f t="shared" ref="P76:P77" si="132">IFERROR((VLOOKUP(I76,JADWAL,7,FALSE)),"  ")</f>
        <v>Dr. H. Zainuddin Al Haj, Lc, M.Pd.I.</v>
      </c>
      <c r="Q76" s="394">
        <f t="shared" si="114"/>
        <v>0</v>
      </c>
      <c r="R76" s="415">
        <f t="shared" ref="R76:R77" si="133">IFERROR(VLOOKUP(H76,Trf,3,FALSE),"  ")</f>
        <v>250000</v>
      </c>
      <c r="S76" s="416">
        <f t="shared" si="12"/>
        <v>6</v>
      </c>
      <c r="T76" s="394"/>
      <c r="U76" s="394"/>
      <c r="V76" s="394"/>
      <c r="W76" s="417">
        <f t="shared" ref="W76:W77" si="134">(R76*S76)+((T76+U76)*V76)</f>
        <v>1500000</v>
      </c>
    </row>
    <row r="77" spans="1:25">
      <c r="A77" s="355"/>
      <c r="B77" s="356"/>
      <c r="C77" s="356"/>
      <c r="D77" s="357"/>
      <c r="E77" s="357"/>
      <c r="F77" s="357"/>
      <c r="G77" s="358"/>
      <c r="H77" s="359" t="s">
        <v>122</v>
      </c>
      <c r="I77" s="391">
        <v>12</v>
      </c>
      <c r="J77" s="392" t="str">
        <f t="shared" si="126"/>
        <v>Manajemen Penyelenggaraan Pendidikan dan Pelatihan</v>
      </c>
      <c r="K77" s="392" t="str">
        <f t="shared" si="127"/>
        <v>MPI-3A</v>
      </c>
      <c r="L77" s="392" t="str">
        <f t="shared" si="128"/>
        <v>Selasa</v>
      </c>
      <c r="M77" s="732" t="str">
        <f t="shared" si="129"/>
        <v>15.15-17.15</v>
      </c>
      <c r="N77" s="392" t="str">
        <f t="shared" si="130"/>
        <v>R14</v>
      </c>
      <c r="O77" s="393" t="str">
        <f t="shared" si="131"/>
        <v>Prof. Dr. H. Miftah Arifin, M.Ag.</v>
      </c>
      <c r="P77" s="394" t="str">
        <f t="shared" si="132"/>
        <v>Dr. Hj. St. Rodliyah, M.Pd.</v>
      </c>
      <c r="Q77" s="394">
        <f t="shared" si="114"/>
        <v>0</v>
      </c>
      <c r="R77" s="415">
        <f t="shared" si="133"/>
        <v>250000</v>
      </c>
      <c r="S77" s="416">
        <f t="shared" si="12"/>
        <v>6</v>
      </c>
      <c r="T77" s="394"/>
      <c r="U77" s="394"/>
      <c r="V77" s="394"/>
      <c r="W77" s="417">
        <f t="shared" si="134"/>
        <v>1500000</v>
      </c>
    </row>
    <row r="78" spans="1:25">
      <c r="A78" s="355"/>
      <c r="B78" s="356"/>
      <c r="C78" s="356"/>
      <c r="D78" s="357"/>
      <c r="E78" s="357"/>
      <c r="F78" s="357"/>
      <c r="G78" s="358"/>
      <c r="H78" s="359" t="s">
        <v>122</v>
      </c>
      <c r="I78" s="391">
        <v>22</v>
      </c>
      <c r="J78" s="392" t="str">
        <f t="shared" si="106"/>
        <v>Manajemen Pemasaran Lembaga Pendidikan</v>
      </c>
      <c r="K78" s="392" t="str">
        <f t="shared" si="107"/>
        <v>MPI-3C</v>
      </c>
      <c r="L78" s="392" t="str">
        <f t="shared" si="108"/>
        <v>Jumat</v>
      </c>
      <c r="M78" s="732" t="str">
        <f t="shared" si="109"/>
        <v>15.30-17.30</v>
      </c>
      <c r="N78" s="392" t="str">
        <f t="shared" si="103"/>
        <v>R16</v>
      </c>
      <c r="O78" s="393" t="str">
        <f t="shared" si="104"/>
        <v>Dr. Hj. St. Rodliyah, M.Pd.</v>
      </c>
      <c r="P78" s="394" t="str">
        <f t="shared" si="105"/>
        <v>Dr. H. Abd. Muis, M.M.</v>
      </c>
      <c r="Q78" s="394">
        <f t="shared" si="114"/>
        <v>0</v>
      </c>
      <c r="R78" s="415">
        <f t="shared" si="124"/>
        <v>250000</v>
      </c>
      <c r="S78" s="416">
        <f t="shared" si="12"/>
        <v>6</v>
      </c>
      <c r="T78" s="394"/>
      <c r="U78" s="394"/>
      <c r="V78" s="394"/>
      <c r="W78" s="417">
        <f t="shared" si="98"/>
        <v>1500000</v>
      </c>
    </row>
    <row r="79" spans="1:25">
      <c r="A79" s="365"/>
      <c r="B79" s="373"/>
      <c r="C79" s="373"/>
      <c r="D79" s="367"/>
      <c r="E79" s="367"/>
      <c r="F79" s="367"/>
      <c r="G79" s="368"/>
      <c r="H79" s="369" t="s">
        <v>361</v>
      </c>
      <c r="I79" s="397">
        <v>127</v>
      </c>
      <c r="J79" s="398" t="str">
        <f t="shared" si="106"/>
        <v>Pengembangan Mutu Lembaga Pendidikan Islam</v>
      </c>
      <c r="K79" s="398" t="str">
        <f t="shared" si="107"/>
        <v>MPI3-1A</v>
      </c>
      <c r="L79" s="398" t="str">
        <f t="shared" si="108"/>
        <v>Sabtu</v>
      </c>
      <c r="M79" s="740" t="str">
        <f t="shared" si="109"/>
        <v>07.30-09.30</v>
      </c>
      <c r="N79" s="398" t="str">
        <f t="shared" ref="N79:N88" si="135">IFERROR((VLOOKUP(I79,JADWAL,11,FALSE)),"  ")</f>
        <v>RU22</v>
      </c>
      <c r="O79" s="399" t="str">
        <f t="shared" si="104"/>
        <v>Prof. Dr. H. Babun Suharto, S.E., M.M.</v>
      </c>
      <c r="P79" s="400" t="str">
        <f t="shared" si="105"/>
        <v>Prof. H. Masdar Hilmy, MA., Ph.D.</v>
      </c>
      <c r="Q79" s="400" t="str">
        <f t="shared" si="114"/>
        <v>Dr. Hj. St. Rodliyah, M.Pd.</v>
      </c>
      <c r="R79" s="418">
        <f t="shared" si="124"/>
        <v>325000</v>
      </c>
      <c r="S79" s="419">
        <f t="shared" si="12"/>
        <v>6</v>
      </c>
      <c r="T79" s="400"/>
      <c r="U79" s="400"/>
      <c r="V79" s="400"/>
      <c r="W79" s="420">
        <f t="shared" si="98"/>
        <v>1950000</v>
      </c>
    </row>
    <row r="80" spans="1:25">
      <c r="A80" s="360">
        <v>20</v>
      </c>
      <c r="B80" s="434" t="s">
        <v>383</v>
      </c>
      <c r="C80" s="362" t="s">
        <v>382</v>
      </c>
      <c r="D80" s="351">
        <f>COUNTIF(DSATU,B80)</f>
        <v>0</v>
      </c>
      <c r="E80" s="351">
        <f>COUNTIF(DDUA,B80)</f>
        <v>8</v>
      </c>
      <c r="F80" s="352">
        <f>COUNTIF(DTIGA,B80)</f>
        <v>0</v>
      </c>
      <c r="G80" s="353">
        <f>SUM(D80:F80)</f>
        <v>8</v>
      </c>
      <c r="H80" s="354" t="s">
        <v>122</v>
      </c>
      <c r="I80" s="391">
        <v>6</v>
      </c>
      <c r="J80" s="388" t="str">
        <f t="shared" si="106"/>
        <v>Supervisi Pendidikan</v>
      </c>
      <c r="K80" s="388" t="str">
        <f t="shared" si="107"/>
        <v>MPI-1B</v>
      </c>
      <c r="L80" s="339" t="str">
        <f t="shared" si="108"/>
        <v>Jumat</v>
      </c>
      <c r="M80" s="733" t="str">
        <f t="shared" si="109"/>
        <v>13.15-15.15</v>
      </c>
      <c r="N80" s="388" t="str">
        <f t="shared" si="135"/>
        <v>RU24</v>
      </c>
      <c r="O80" s="389" t="str">
        <f t="shared" si="104"/>
        <v>Dr. Hj. St. Rodliyah, M.Pd.</v>
      </c>
      <c r="P80" s="390" t="str">
        <f t="shared" si="105"/>
        <v>Dr. H. Zainuddin Al Haj, Lc, M.Pd.I.</v>
      </c>
      <c r="Q80" s="390">
        <f t="shared" si="114"/>
        <v>0</v>
      </c>
      <c r="R80" s="411">
        <f t="shared" si="124"/>
        <v>250000</v>
      </c>
      <c r="S80" s="412">
        <f t="shared" si="40"/>
        <v>6</v>
      </c>
      <c r="T80" s="390"/>
      <c r="U80" s="390"/>
      <c r="V80" s="390"/>
      <c r="W80" s="413">
        <f t="shared" si="98"/>
        <v>1500000</v>
      </c>
      <c r="X80" s="414">
        <f>SUM(W80:W88)</f>
        <v>12000000</v>
      </c>
      <c r="Y80" s="414"/>
    </row>
    <row r="81" spans="1:25">
      <c r="A81" s="355"/>
      <c r="B81" s="383"/>
      <c r="C81" s="383"/>
      <c r="D81" s="357"/>
      <c r="E81" s="357"/>
      <c r="F81" s="357"/>
      <c r="G81" s="358"/>
      <c r="H81" s="359" t="s">
        <v>122</v>
      </c>
      <c r="I81" s="391">
        <v>14</v>
      </c>
      <c r="J81" s="392" t="str">
        <f t="shared" si="106"/>
        <v>Manajemen Pembiayaan Lembaga Pendidikan</v>
      </c>
      <c r="K81" s="392" t="str">
        <f t="shared" si="107"/>
        <v>MPI-3A</v>
      </c>
      <c r="L81" s="339" t="str">
        <f t="shared" si="108"/>
        <v>Rabu</v>
      </c>
      <c r="M81" s="732" t="str">
        <f t="shared" si="109"/>
        <v>15.15-17.15</v>
      </c>
      <c r="N81" s="392" t="str">
        <f t="shared" si="135"/>
        <v>R14</v>
      </c>
      <c r="O81" s="393" t="str">
        <f t="shared" si="104"/>
        <v>Prof. Dr. H. Moh. Khusnuridlo, M.Pd.</v>
      </c>
      <c r="P81" s="394" t="str">
        <f t="shared" si="105"/>
        <v>Dr. H. Zainuddin Al Haj, Lc, M.Pd.I.</v>
      </c>
      <c r="Q81" s="394">
        <f t="shared" si="114"/>
        <v>0</v>
      </c>
      <c r="R81" s="415">
        <f t="shared" si="124"/>
        <v>250000</v>
      </c>
      <c r="S81" s="416">
        <f t="shared" si="40"/>
        <v>6</v>
      </c>
      <c r="T81" s="394"/>
      <c r="U81" s="394"/>
      <c r="V81" s="394"/>
      <c r="W81" s="417">
        <f t="shared" si="98"/>
        <v>1500000</v>
      </c>
    </row>
    <row r="82" spans="1:25">
      <c r="A82" s="355"/>
      <c r="B82" s="383"/>
      <c r="C82" s="383"/>
      <c r="D82" s="357"/>
      <c r="E82" s="357"/>
      <c r="F82" s="357"/>
      <c r="G82" s="358"/>
      <c r="H82" s="359" t="s">
        <v>122</v>
      </c>
      <c r="I82" s="391">
        <v>15</v>
      </c>
      <c r="J82" s="392" t="str">
        <f t="shared" si="106"/>
        <v>Studi Mandiri</v>
      </c>
      <c r="K82" s="392" t="str">
        <f t="shared" si="107"/>
        <v>MPI-3A</v>
      </c>
      <c r="L82" s="339" t="str">
        <f t="shared" si="108"/>
        <v>Kamis</v>
      </c>
      <c r="M82" s="732" t="str">
        <f t="shared" si="109"/>
        <v>12.45-14.45</v>
      </c>
      <c r="N82" s="392" t="str">
        <f t="shared" si="135"/>
        <v>R14</v>
      </c>
      <c r="O82" s="393" t="str">
        <f t="shared" si="104"/>
        <v>Dr. H. Sofyan Tsauri, M.M.</v>
      </c>
      <c r="P82" s="394" t="str">
        <f t="shared" si="105"/>
        <v>Dr. H. Zainuddin Al Haj, Lc, M.Pd.I.</v>
      </c>
      <c r="Q82" s="394">
        <f t="shared" si="114"/>
        <v>0</v>
      </c>
      <c r="R82" s="415">
        <f t="shared" si="124"/>
        <v>250000</v>
      </c>
      <c r="S82" s="416">
        <f t="shared" si="40"/>
        <v>6</v>
      </c>
      <c r="T82" s="394"/>
      <c r="U82" s="394"/>
      <c r="V82" s="394"/>
      <c r="W82" s="417">
        <f t="shared" si="98"/>
        <v>1500000</v>
      </c>
    </row>
    <row r="83" spans="1:25">
      <c r="A83" s="355"/>
      <c r="B83" s="383"/>
      <c r="C83" s="383"/>
      <c r="D83" s="357"/>
      <c r="E83" s="357"/>
      <c r="F83" s="357"/>
      <c r="G83" s="358"/>
      <c r="H83" s="359" t="s">
        <v>122</v>
      </c>
      <c r="I83" s="391">
        <v>17</v>
      </c>
      <c r="J83" s="392" t="str">
        <f t="shared" ref="J83:J85" si="136">IFERROR((VLOOKUP(I83,JADWAL,4,FALSE)),"  ")</f>
        <v>Manajemen Penyelenggaraan Pendidikan dan Pelatihan</v>
      </c>
      <c r="K83" s="392" t="str">
        <f t="shared" ref="K83:K85" si="137">IFERROR((VLOOKUP(I83,JADWAL,2,FALSE))," ")</f>
        <v>MPI-3B</v>
      </c>
      <c r="L83" s="339" t="str">
        <f t="shared" ref="L83:L85" si="138">IFERROR((VLOOKUP(I83,JADWAL,9,FALSE)),"  ")</f>
        <v>Jumat</v>
      </c>
      <c r="M83" s="732" t="str">
        <f t="shared" ref="M83:M85" si="139">IFERROR((VLOOKUP(I83,JADWAL,10,FALSE)),"  ")</f>
        <v>15.30-17.30</v>
      </c>
      <c r="N83" s="392" t="str">
        <f t="shared" ref="N83:N85" si="140">IFERROR((VLOOKUP(I83,JADWAL,11,FALSE)),"  ")</f>
        <v>R15</v>
      </c>
      <c r="O83" s="393" t="str">
        <f t="shared" ref="O83:O85" si="141">IFERROR((VLOOKUP(I83,JADWAL,6,FALSE)),"  ")</f>
        <v>Prof. Dr. H. Miftah Arifin, M.Ag.</v>
      </c>
      <c r="P83" s="394" t="str">
        <f t="shared" ref="P83:P85" si="142">IFERROR((VLOOKUP(I83,JADWAL,7,FALSE)),"  ")</f>
        <v>Dr. H. Zainuddin Al Haj, Lc, M.Pd.I.</v>
      </c>
      <c r="Q83" s="394">
        <f t="shared" si="114"/>
        <v>0</v>
      </c>
      <c r="R83" s="415">
        <f t="shared" si="124"/>
        <v>250000</v>
      </c>
      <c r="S83" s="416">
        <f t="shared" si="40"/>
        <v>6</v>
      </c>
      <c r="T83" s="394"/>
      <c r="U83" s="394"/>
      <c r="V83" s="394"/>
      <c r="W83" s="417">
        <f t="shared" ref="W83:W85" si="143">(R83*S83)+((T83+U83)*V83)</f>
        <v>1500000</v>
      </c>
    </row>
    <row r="84" spans="1:25">
      <c r="A84" s="355"/>
      <c r="B84" s="383"/>
      <c r="C84" s="383"/>
      <c r="D84" s="357"/>
      <c r="E84" s="357"/>
      <c r="F84" s="357"/>
      <c r="G84" s="358"/>
      <c r="H84" s="359" t="s">
        <v>122</v>
      </c>
      <c r="I84" s="391">
        <v>19</v>
      </c>
      <c r="J84" s="392" t="str">
        <f t="shared" si="136"/>
        <v>Manajemen Pembiayaan Lembaga Pendidikan</v>
      </c>
      <c r="K84" s="392" t="str">
        <f t="shared" si="137"/>
        <v>MPI-3B</v>
      </c>
      <c r="L84" s="339" t="str">
        <f t="shared" si="138"/>
        <v>Sabtu</v>
      </c>
      <c r="M84" s="732" t="str">
        <f t="shared" si="139"/>
        <v>07.30-09.30</v>
      </c>
      <c r="N84" s="392" t="str">
        <f t="shared" si="140"/>
        <v>R15</v>
      </c>
      <c r="O84" s="393" t="str">
        <f t="shared" si="141"/>
        <v>Dr. H. Suhadi Winoto, M.Pd.</v>
      </c>
      <c r="P84" s="394" t="str">
        <f t="shared" si="142"/>
        <v>Dr. H. Zainuddin Al Haj, Lc, M.Pd.I.</v>
      </c>
      <c r="Q84" s="394">
        <f t="shared" si="114"/>
        <v>0</v>
      </c>
      <c r="R84" s="415">
        <f t="shared" si="124"/>
        <v>250000</v>
      </c>
      <c r="S84" s="416">
        <f t="shared" si="40"/>
        <v>6</v>
      </c>
      <c r="T84" s="394"/>
      <c r="U84" s="394"/>
      <c r="V84" s="394"/>
      <c r="W84" s="417">
        <f t="shared" si="143"/>
        <v>1500000</v>
      </c>
    </row>
    <row r="85" spans="1:25">
      <c r="A85" s="355"/>
      <c r="B85" s="383"/>
      <c r="C85" s="383"/>
      <c r="D85" s="357"/>
      <c r="E85" s="357"/>
      <c r="F85" s="357"/>
      <c r="G85" s="358"/>
      <c r="H85" s="359" t="s">
        <v>122</v>
      </c>
      <c r="I85" s="391">
        <v>20</v>
      </c>
      <c r="J85" s="392" t="str">
        <f t="shared" si="136"/>
        <v>Studi Mandiri</v>
      </c>
      <c r="K85" s="392" t="str">
        <f t="shared" si="137"/>
        <v>MPI-3B</v>
      </c>
      <c r="L85" s="339" t="str">
        <f t="shared" si="138"/>
        <v>Sabtu</v>
      </c>
      <c r="M85" s="392" t="str">
        <f t="shared" si="139"/>
        <v>09.30-11.30</v>
      </c>
      <c r="N85" s="392" t="str">
        <f t="shared" si="140"/>
        <v>R15</v>
      </c>
      <c r="O85" s="393" t="str">
        <f t="shared" si="141"/>
        <v>Prof. Dr. H. Babun Suharto, S.E., M.M.</v>
      </c>
      <c r="P85" s="394" t="str">
        <f t="shared" si="142"/>
        <v>Dr. H. Zainuddin Al Haj, Lc, M.Pd.I.</v>
      </c>
      <c r="Q85" s="394">
        <f t="shared" si="114"/>
        <v>0</v>
      </c>
      <c r="R85" s="415">
        <f t="shared" si="124"/>
        <v>250000</v>
      </c>
      <c r="S85" s="416">
        <f t="shared" si="40"/>
        <v>6</v>
      </c>
      <c r="T85" s="394"/>
      <c r="U85" s="394"/>
      <c r="V85" s="394"/>
      <c r="W85" s="417">
        <f t="shared" si="143"/>
        <v>1500000</v>
      </c>
    </row>
    <row r="86" spans="1:25">
      <c r="A86" s="355"/>
      <c r="B86" s="383"/>
      <c r="C86" s="383"/>
      <c r="D86" s="357"/>
      <c r="E86" s="357"/>
      <c r="F86" s="357"/>
      <c r="G86" s="358"/>
      <c r="H86" s="359" t="s">
        <v>122</v>
      </c>
      <c r="I86" s="391">
        <v>23</v>
      </c>
      <c r="J86" s="392" t="str">
        <f t="shared" si="106"/>
        <v>Studi Mandiri</v>
      </c>
      <c r="K86" s="392" t="str">
        <f t="shared" si="107"/>
        <v>MPI-3C</v>
      </c>
      <c r="L86" s="339" t="str">
        <f t="shared" si="108"/>
        <v>Jumat</v>
      </c>
      <c r="M86" s="732" t="str">
        <f t="shared" si="109"/>
        <v>18.00-20.00</v>
      </c>
      <c r="N86" s="392" t="str">
        <f t="shared" si="135"/>
        <v>R16</v>
      </c>
      <c r="O86" s="393" t="str">
        <f t="shared" si="104"/>
        <v>Prof. Dr. H. Babun Suharto, S.E., M.M.</v>
      </c>
      <c r="P86" s="394" t="str">
        <f t="shared" si="105"/>
        <v>Dr. H. Zainuddin Al Haj, Lc, M.Pd.I.</v>
      </c>
      <c r="Q86" s="394">
        <f t="shared" si="114"/>
        <v>0</v>
      </c>
      <c r="R86" s="415">
        <f t="shared" si="124"/>
        <v>250000</v>
      </c>
      <c r="S86" s="416">
        <f t="shared" si="40"/>
        <v>6</v>
      </c>
      <c r="T86" s="394"/>
      <c r="U86" s="394"/>
      <c r="V86" s="394"/>
      <c r="W86" s="417">
        <f t="shared" si="98"/>
        <v>1500000</v>
      </c>
    </row>
    <row r="87" spans="1:25">
      <c r="A87" s="355"/>
      <c r="B87" s="383"/>
      <c r="C87" s="383"/>
      <c r="D87" s="357"/>
      <c r="E87" s="357"/>
      <c r="F87" s="357"/>
      <c r="G87" s="358"/>
      <c r="H87" s="359" t="s">
        <v>122</v>
      </c>
      <c r="I87" s="397">
        <v>25</v>
      </c>
      <c r="J87" s="392" t="str">
        <f t="shared" si="106"/>
        <v>Manajemen Pembiayaan Lembaga Pendidikan</v>
      </c>
      <c r="K87" s="392" t="str">
        <f t="shared" si="107"/>
        <v>MPI-3C</v>
      </c>
      <c r="L87" s="339" t="str">
        <f t="shared" si="108"/>
        <v>Sabtu</v>
      </c>
      <c r="M87" s="392" t="str">
        <f t="shared" si="109"/>
        <v>09.30-11.30</v>
      </c>
      <c r="N87" s="392" t="str">
        <f t="shared" si="135"/>
        <v>R16</v>
      </c>
      <c r="O87" s="393" t="str">
        <f t="shared" si="104"/>
        <v>Dr. Hepni, S.Ag., M.M.</v>
      </c>
      <c r="P87" s="394" t="str">
        <f t="shared" si="105"/>
        <v>Dr. H. Zainuddin Al Haj, Lc, M.Pd.I.</v>
      </c>
      <c r="Q87" s="394">
        <f t="shared" si="114"/>
        <v>0</v>
      </c>
      <c r="R87" s="415">
        <f t="shared" si="124"/>
        <v>250000</v>
      </c>
      <c r="S87" s="416">
        <f t="shared" si="40"/>
        <v>6</v>
      </c>
      <c r="T87" s="394"/>
      <c r="U87" s="394"/>
      <c r="V87" s="394"/>
      <c r="W87" s="417">
        <f t="shared" si="98"/>
        <v>1500000</v>
      </c>
    </row>
    <row r="88" spans="1:25">
      <c r="A88" s="365"/>
      <c r="B88" s="435"/>
      <c r="C88" s="435"/>
      <c r="D88" s="367"/>
      <c r="E88" s="367"/>
      <c r="F88" s="367"/>
      <c r="G88" s="368"/>
      <c r="H88" s="369"/>
      <c r="I88" s="397"/>
      <c r="J88" s="398" t="str">
        <f t="shared" si="106"/>
        <v xml:space="preserve">  </v>
      </c>
      <c r="K88" s="398" t="str">
        <f t="shared" si="107"/>
        <v xml:space="preserve"> </v>
      </c>
      <c r="L88" s="398" t="str">
        <f t="shared" si="108"/>
        <v xml:space="preserve">  </v>
      </c>
      <c r="M88" s="398" t="str">
        <f t="shared" si="109"/>
        <v xml:space="preserve">  </v>
      </c>
      <c r="N88" s="398" t="str">
        <f t="shared" si="135"/>
        <v xml:space="preserve">  </v>
      </c>
      <c r="O88" s="399" t="str">
        <f t="shared" si="104"/>
        <v xml:space="preserve">  </v>
      </c>
      <c r="P88" s="400" t="str">
        <f t="shared" si="105"/>
        <v xml:space="preserve">  </v>
      </c>
      <c r="Q88" s="400" t="str">
        <f t="shared" si="114"/>
        <v xml:space="preserve">  </v>
      </c>
      <c r="R88" s="418">
        <f t="shared" si="124"/>
        <v>0</v>
      </c>
      <c r="S88" s="419">
        <f t="shared" si="40"/>
        <v>6</v>
      </c>
      <c r="T88" s="400"/>
      <c r="U88" s="400"/>
      <c r="V88" s="400"/>
      <c r="W88" s="420">
        <f t="shared" si="98"/>
        <v>0</v>
      </c>
    </row>
    <row r="89" spans="1:25">
      <c r="A89" s="375">
        <v>21</v>
      </c>
      <c r="B89" s="376" t="s">
        <v>384</v>
      </c>
      <c r="C89" s="377" t="s">
        <v>382</v>
      </c>
      <c r="D89" s="378">
        <f>COUNTIF(DSATU,B89)</f>
        <v>0</v>
      </c>
      <c r="E89" s="378">
        <f>COUNTIF(DDUA,B89)</f>
        <v>0</v>
      </c>
      <c r="F89" s="352">
        <f>COUNTIF(DTIGA,B89)</f>
        <v>0</v>
      </c>
      <c r="G89" s="379">
        <f>SUM(D89:F89)</f>
        <v>0</v>
      </c>
      <c r="H89" s="436"/>
      <c r="I89" s="461"/>
      <c r="J89" s="462" t="str">
        <f t="shared" si="106"/>
        <v xml:space="preserve">  </v>
      </c>
      <c r="K89" s="462" t="str">
        <f t="shared" si="107"/>
        <v xml:space="preserve"> </v>
      </c>
      <c r="L89" s="462" t="str">
        <f t="shared" si="108"/>
        <v xml:space="preserve">  </v>
      </c>
      <c r="M89" s="462" t="str">
        <f t="shared" si="109"/>
        <v xml:space="preserve">  </v>
      </c>
      <c r="N89" s="462"/>
      <c r="O89" s="461" t="str">
        <f t="shared" si="104"/>
        <v xml:space="preserve">  </v>
      </c>
      <c r="P89" s="461" t="str">
        <f t="shared" si="105"/>
        <v xml:space="preserve">  </v>
      </c>
      <c r="Q89" s="461" t="str">
        <f t="shared" si="114"/>
        <v xml:space="preserve">  </v>
      </c>
      <c r="R89" s="462">
        <f t="shared" si="124"/>
        <v>0</v>
      </c>
      <c r="S89" s="412">
        <f t="shared" si="12"/>
        <v>6</v>
      </c>
      <c r="T89" s="462"/>
      <c r="U89" s="462"/>
      <c r="V89" s="462"/>
      <c r="W89" s="470"/>
      <c r="X89" s="414">
        <f>SUM(W89:W89)</f>
        <v>0</v>
      </c>
    </row>
    <row r="90" spans="1:25">
      <c r="A90" s="348">
        <v>22</v>
      </c>
      <c r="B90" s="384" t="s">
        <v>385</v>
      </c>
      <c r="C90" s="350" t="s">
        <v>382</v>
      </c>
      <c r="D90" s="351">
        <f>COUNTIF(DSATU,B90)</f>
        <v>0</v>
      </c>
      <c r="E90" s="351">
        <f>COUNTIF(DDUA,B90)</f>
        <v>4</v>
      </c>
      <c r="F90" s="352">
        <f>COUNTIF(DTIGA,B90)</f>
        <v>0</v>
      </c>
      <c r="G90" s="353">
        <f>SUM(D90:F90)</f>
        <v>4</v>
      </c>
      <c r="H90" s="437" t="s">
        <v>122</v>
      </c>
      <c r="I90" s="387">
        <v>5</v>
      </c>
      <c r="J90" s="463" t="str">
        <f t="shared" si="106"/>
        <v>Sistem Informasi Manajemen Pendidikan</v>
      </c>
      <c r="K90" s="463" t="str">
        <f t="shared" si="107"/>
        <v>MPI-1A</v>
      </c>
      <c r="L90" s="463" t="str">
        <f t="shared" si="108"/>
        <v>Kamis</v>
      </c>
      <c r="M90" s="742" t="str">
        <f t="shared" si="109"/>
        <v>12.45-14.45</v>
      </c>
      <c r="N90" s="388" t="str">
        <f t="shared" ref="N90" si="144">IFERROR((VLOOKUP(I90,JADWAL,11,FALSE)),"  ")</f>
        <v>RU11</v>
      </c>
      <c r="O90" s="464" t="str">
        <f t="shared" si="104"/>
        <v>Dr. Khotibul Umam, MA.</v>
      </c>
      <c r="P90" s="464" t="str">
        <f t="shared" si="105"/>
        <v>Dr. Zainal Abidin, S.Pd.I, M.S.I.</v>
      </c>
      <c r="Q90" s="464">
        <f t="shared" si="114"/>
        <v>0</v>
      </c>
      <c r="R90" s="411">
        <f t="shared" si="124"/>
        <v>250000</v>
      </c>
      <c r="S90" s="412">
        <f t="shared" si="40"/>
        <v>6</v>
      </c>
      <c r="T90" s="390"/>
      <c r="U90" s="390"/>
      <c r="V90" s="390"/>
      <c r="W90" s="413">
        <f t="shared" ref="W90" si="145">(R90*S90)+((T90+U90)*V90)</f>
        <v>1500000</v>
      </c>
      <c r="X90" s="414">
        <f>SUM(W90:W93)</f>
        <v>6000000</v>
      </c>
    </row>
    <row r="91" spans="1:25">
      <c r="A91" s="355"/>
      <c r="B91" s="356"/>
      <c r="C91" s="356"/>
      <c r="D91" s="357"/>
      <c r="E91" s="357"/>
      <c r="F91" s="357"/>
      <c r="G91" s="358"/>
      <c r="H91" s="359" t="s">
        <v>122</v>
      </c>
      <c r="I91" s="391">
        <v>10</v>
      </c>
      <c r="J91" s="392" t="str">
        <f t="shared" si="106"/>
        <v>Sisten Informasi Pendidikan Islam</v>
      </c>
      <c r="K91" s="392" t="str">
        <f t="shared" si="107"/>
        <v>MPI-1B</v>
      </c>
      <c r="L91" s="392" t="str">
        <f t="shared" si="108"/>
        <v>Sabtu</v>
      </c>
      <c r="M91" s="392" t="str">
        <f t="shared" si="109"/>
        <v>09.30-11.30</v>
      </c>
      <c r="N91" s="392" t="str">
        <f t="shared" ref="N91:N92" si="146">IFERROR((VLOOKUP(I91,JADWAL,11,FALSE)),"  ")</f>
        <v>RU24</v>
      </c>
      <c r="O91" s="393" t="str">
        <f t="shared" si="104"/>
        <v>Dr. Khotibul Umam, MA.</v>
      </c>
      <c r="P91" s="394" t="str">
        <f t="shared" si="105"/>
        <v>Dr. Zainal Abidin, S.Pd.I, M.S.I.</v>
      </c>
      <c r="Q91" s="394">
        <f t="shared" si="114"/>
        <v>0</v>
      </c>
      <c r="R91" s="415">
        <f t="shared" si="124"/>
        <v>250000</v>
      </c>
      <c r="S91" s="416">
        <f t="shared" si="9"/>
        <v>6</v>
      </c>
      <c r="T91" s="394"/>
      <c r="U91" s="394"/>
      <c r="V91" s="394"/>
      <c r="W91" s="471">
        <f t="shared" ref="W91:W92" si="147">(R91*S91)+((T91+U91)*V91)</f>
        <v>1500000</v>
      </c>
    </row>
    <row r="92" spans="1:25">
      <c r="A92" s="355"/>
      <c r="B92" s="356"/>
      <c r="C92" s="356"/>
      <c r="D92" s="357"/>
      <c r="E92" s="357"/>
      <c r="F92" s="357"/>
      <c r="G92" s="358"/>
      <c r="H92" s="359" t="s">
        <v>122</v>
      </c>
      <c r="I92" s="391">
        <v>13</v>
      </c>
      <c r="J92" s="392" t="str">
        <f t="shared" si="106"/>
        <v>Manajemen Pemasaran Lembaga Pendidikan</v>
      </c>
      <c r="K92" s="392" t="str">
        <f t="shared" si="107"/>
        <v>MPI-3A</v>
      </c>
      <c r="L92" s="392" t="str">
        <f t="shared" si="108"/>
        <v>Rabu</v>
      </c>
      <c r="M92" s="732" t="str">
        <f t="shared" si="109"/>
        <v>12.45-14.45</v>
      </c>
      <c r="N92" s="392" t="str">
        <f t="shared" si="146"/>
        <v>R14</v>
      </c>
      <c r="O92" s="393" t="str">
        <f t="shared" si="104"/>
        <v>Dr. H. Suhadi Winoto, M.Pd.</v>
      </c>
      <c r="P92" s="394" t="str">
        <f t="shared" si="105"/>
        <v>Dr. Zainal Abidin, S.Pd.I, M.S.I.</v>
      </c>
      <c r="Q92" s="394">
        <f t="shared" si="114"/>
        <v>0</v>
      </c>
      <c r="R92" s="415">
        <f t="shared" si="124"/>
        <v>250000</v>
      </c>
      <c r="S92" s="416">
        <f t="shared" si="9"/>
        <v>6</v>
      </c>
      <c r="T92" s="394"/>
      <c r="U92" s="394"/>
      <c r="V92" s="394"/>
      <c r="W92" s="471">
        <f t="shared" si="147"/>
        <v>1500000</v>
      </c>
    </row>
    <row r="93" spans="1:25">
      <c r="A93" s="355"/>
      <c r="B93" s="356"/>
      <c r="C93" s="356"/>
      <c r="D93" s="357"/>
      <c r="E93" s="357"/>
      <c r="F93" s="357"/>
      <c r="G93" s="358"/>
      <c r="H93" s="359" t="s">
        <v>122</v>
      </c>
      <c r="I93" s="391">
        <v>16</v>
      </c>
      <c r="J93" s="392" t="str">
        <f t="shared" ref="J93" si="148">IFERROR((VLOOKUP(I93,JADWAL,4,FALSE)),"  ")</f>
        <v>Manajemen Pemasaran Lembaga Pendidikan</v>
      </c>
      <c r="K93" s="392" t="str">
        <f t="shared" ref="K93" si="149">IFERROR((VLOOKUP(I93,JADWAL,2,FALSE))," ")</f>
        <v>MPI-3B</v>
      </c>
      <c r="L93" s="392" t="str">
        <f t="shared" ref="L93" si="150">IFERROR((VLOOKUP(I93,JADWAL,9,FALSE)),"  ")</f>
        <v>Jumat</v>
      </c>
      <c r="M93" s="732" t="str">
        <f t="shared" ref="M93" si="151">IFERROR((VLOOKUP(I93,JADWAL,10,FALSE)),"  ")</f>
        <v>13.15-15.15</v>
      </c>
      <c r="N93" s="392" t="str">
        <f t="shared" ref="N93" si="152">IFERROR((VLOOKUP(I93,JADWAL,11,FALSE)),"  ")</f>
        <v>R15</v>
      </c>
      <c r="O93" s="393" t="str">
        <f t="shared" ref="O93" si="153">IFERROR((VLOOKUP(I93,JADWAL,6,FALSE)),"  ")</f>
        <v>Dr. H. Suhadi Winoto, M.Pd.</v>
      </c>
      <c r="P93" s="394" t="str">
        <f t="shared" ref="P93" si="154">IFERROR((VLOOKUP(I93,JADWAL,7,FALSE)),"  ")</f>
        <v>Dr. Zainal Abidin, S.Pd.I, M.S.I.</v>
      </c>
      <c r="Q93" s="394">
        <f t="shared" si="114"/>
        <v>0</v>
      </c>
      <c r="R93" s="415">
        <f t="shared" si="124"/>
        <v>250000</v>
      </c>
      <c r="S93" s="416">
        <f t="shared" si="9"/>
        <v>6</v>
      </c>
      <c r="T93" s="394"/>
      <c r="U93" s="394"/>
      <c r="V93" s="394"/>
      <c r="W93" s="471">
        <f t="shared" ref="W93" si="155">(R93*S93)+((T93+U93)*V93)</f>
        <v>1500000</v>
      </c>
    </row>
    <row r="94" spans="1:25">
      <c r="A94" s="348">
        <v>23</v>
      </c>
      <c r="B94" s="363" t="s">
        <v>123</v>
      </c>
      <c r="C94" s="350" t="s">
        <v>382</v>
      </c>
      <c r="D94" s="351">
        <f>COUNTIF(DSATU,B94)</f>
        <v>4</v>
      </c>
      <c r="E94" s="351">
        <f>COUNTIF(DDUA,B94)</f>
        <v>0</v>
      </c>
      <c r="F94" s="352">
        <f>COUNTIF(DTIGA,B94)</f>
        <v>1</v>
      </c>
      <c r="G94" s="353">
        <f>SUM(D94:F94)</f>
        <v>5</v>
      </c>
      <c r="H94" s="354" t="s">
        <v>122</v>
      </c>
      <c r="I94" s="387">
        <v>2</v>
      </c>
      <c r="J94" s="388" t="str">
        <f t="shared" si="106"/>
        <v>Manajemen Institusi pendidikan Islam</v>
      </c>
      <c r="K94" s="388" t="str">
        <f t="shared" si="107"/>
        <v>MPI-1A</v>
      </c>
      <c r="L94" s="388" t="str">
        <f t="shared" si="108"/>
        <v>Selasa</v>
      </c>
      <c r="M94" s="733" t="str">
        <f t="shared" si="109"/>
        <v>15.15-17.15</v>
      </c>
      <c r="N94" s="388" t="str">
        <f t="shared" ref="N94:N160" si="156">IFERROR((VLOOKUP(I94,JADWAL,11,FALSE)),"  ")</f>
        <v>RU11</v>
      </c>
      <c r="O94" s="389" t="str">
        <f t="shared" si="104"/>
        <v>Dr. H. Suhadi Winoto, M.Pd.</v>
      </c>
      <c r="P94" s="390" t="str">
        <f t="shared" si="105"/>
        <v>Dr. H. Sofyan Tsauri, M.M.</v>
      </c>
      <c r="Q94" s="390">
        <f t="shared" si="114"/>
        <v>0</v>
      </c>
      <c r="R94" s="411">
        <f t="shared" si="124"/>
        <v>250000</v>
      </c>
      <c r="S94" s="412">
        <f t="shared" si="12"/>
        <v>6</v>
      </c>
      <c r="T94" s="390"/>
      <c r="U94" s="390"/>
      <c r="V94" s="390"/>
      <c r="W94" s="413">
        <f t="shared" ref="W94:W117" si="157">(R94*S94)+((T94+U94)*V94)</f>
        <v>1500000</v>
      </c>
      <c r="X94" s="414">
        <f>SUM(W94:W98)</f>
        <v>7950000</v>
      </c>
      <c r="Y94" s="414"/>
    </row>
    <row r="95" spans="1:25">
      <c r="A95" s="355"/>
      <c r="B95" s="356"/>
      <c r="C95" s="356"/>
      <c r="D95" s="357"/>
      <c r="E95" s="357"/>
      <c r="F95" s="357"/>
      <c r="G95" s="358"/>
      <c r="H95" s="359" t="s">
        <v>122</v>
      </c>
      <c r="I95" s="391">
        <v>13</v>
      </c>
      <c r="J95" s="392" t="str">
        <f t="shared" ref="J95:J96" si="158">IFERROR((VLOOKUP(I95,JADWAL,4,FALSE)),"  ")</f>
        <v>Manajemen Pemasaran Lembaga Pendidikan</v>
      </c>
      <c r="K95" s="392" t="str">
        <f t="shared" ref="K95:K96" si="159">IFERROR((VLOOKUP(I95,JADWAL,2,FALSE))," ")</f>
        <v>MPI-3A</v>
      </c>
      <c r="L95" s="392" t="str">
        <f t="shared" ref="L95:L96" si="160">IFERROR((VLOOKUP(I95,JADWAL,9,FALSE)),"  ")</f>
        <v>Rabu</v>
      </c>
      <c r="M95" s="732" t="str">
        <f t="shared" ref="M95:M96" si="161">IFERROR((VLOOKUP(I95,JADWAL,10,FALSE)),"  ")</f>
        <v>12.45-14.45</v>
      </c>
      <c r="N95" s="392" t="str">
        <f t="shared" ref="N95:N96" si="162">IFERROR((VLOOKUP(I95,JADWAL,11,FALSE)),"  ")</f>
        <v>R14</v>
      </c>
      <c r="O95" s="393" t="str">
        <f t="shared" ref="O95:O96" si="163">IFERROR((VLOOKUP(I95,JADWAL,6,FALSE)),"  ")</f>
        <v>Dr. H. Suhadi Winoto, M.Pd.</v>
      </c>
      <c r="P95" s="394" t="str">
        <f t="shared" ref="P95:P96" si="164">IFERROR((VLOOKUP(I95,JADWAL,7,FALSE)),"  ")</f>
        <v>Dr. Zainal Abidin, S.Pd.I, M.S.I.</v>
      </c>
      <c r="Q95" s="394">
        <f t="shared" si="114"/>
        <v>0</v>
      </c>
      <c r="R95" s="415">
        <f t="shared" si="124"/>
        <v>250000</v>
      </c>
      <c r="S95" s="416">
        <f t="shared" si="12"/>
        <v>6</v>
      </c>
      <c r="T95" s="394"/>
      <c r="U95" s="394"/>
      <c r="V95" s="394"/>
      <c r="W95" s="417">
        <f t="shared" ref="W95:W96" si="165">(R95*S95)+((T95+U95)*V95)</f>
        <v>1500000</v>
      </c>
    </row>
    <row r="96" spans="1:25">
      <c r="A96" s="355"/>
      <c r="B96" s="356"/>
      <c r="C96" s="356"/>
      <c r="D96" s="357"/>
      <c r="E96" s="357"/>
      <c r="F96" s="357"/>
      <c r="G96" s="358"/>
      <c r="H96" s="359" t="s">
        <v>122</v>
      </c>
      <c r="I96" s="391">
        <v>16</v>
      </c>
      <c r="J96" s="392" t="str">
        <f t="shared" si="158"/>
        <v>Manajemen Pemasaran Lembaga Pendidikan</v>
      </c>
      <c r="K96" s="392" t="str">
        <f t="shared" si="159"/>
        <v>MPI-3B</v>
      </c>
      <c r="L96" s="392" t="str">
        <f t="shared" si="160"/>
        <v>Jumat</v>
      </c>
      <c r="M96" s="732" t="str">
        <f t="shared" si="161"/>
        <v>13.15-15.15</v>
      </c>
      <c r="N96" s="392" t="str">
        <f t="shared" si="162"/>
        <v>R15</v>
      </c>
      <c r="O96" s="393" t="str">
        <f t="shared" si="163"/>
        <v>Dr. H. Suhadi Winoto, M.Pd.</v>
      </c>
      <c r="P96" s="394" t="str">
        <f t="shared" si="164"/>
        <v>Dr. Zainal Abidin, S.Pd.I, M.S.I.</v>
      </c>
      <c r="Q96" s="394">
        <f t="shared" si="114"/>
        <v>0</v>
      </c>
      <c r="R96" s="415">
        <f t="shared" si="124"/>
        <v>250000</v>
      </c>
      <c r="S96" s="416">
        <f t="shared" si="12"/>
        <v>6</v>
      </c>
      <c r="T96" s="394"/>
      <c r="U96" s="394"/>
      <c r="V96" s="394"/>
      <c r="W96" s="417">
        <f t="shared" si="165"/>
        <v>1500000</v>
      </c>
    </row>
    <row r="97" spans="1:25">
      <c r="A97" s="355"/>
      <c r="B97" s="356"/>
      <c r="C97" s="356"/>
      <c r="D97" s="357"/>
      <c r="E97" s="357"/>
      <c r="F97" s="357"/>
      <c r="G97" s="358"/>
      <c r="H97" s="359" t="s">
        <v>122</v>
      </c>
      <c r="I97" s="391">
        <v>19</v>
      </c>
      <c r="J97" s="392" t="str">
        <f t="shared" si="106"/>
        <v>Manajemen Pembiayaan Lembaga Pendidikan</v>
      </c>
      <c r="K97" s="392" t="str">
        <f t="shared" si="107"/>
        <v>MPI-3B</v>
      </c>
      <c r="L97" s="392" t="str">
        <f t="shared" si="108"/>
        <v>Sabtu</v>
      </c>
      <c r="M97" s="732" t="str">
        <f t="shared" si="109"/>
        <v>07.30-09.30</v>
      </c>
      <c r="N97" s="392" t="str">
        <f t="shared" si="156"/>
        <v>R15</v>
      </c>
      <c r="O97" s="393" t="str">
        <f t="shared" si="104"/>
        <v>Dr. H. Suhadi Winoto, M.Pd.</v>
      </c>
      <c r="P97" s="394" t="str">
        <f t="shared" si="105"/>
        <v>Dr. H. Zainuddin Al Haj, Lc, M.Pd.I.</v>
      </c>
      <c r="Q97" s="394">
        <f t="shared" si="114"/>
        <v>0</v>
      </c>
      <c r="R97" s="415">
        <f t="shared" si="124"/>
        <v>250000</v>
      </c>
      <c r="S97" s="416">
        <f t="shared" si="12"/>
        <v>6</v>
      </c>
      <c r="T97" s="394"/>
      <c r="U97" s="394"/>
      <c r="V97" s="394"/>
      <c r="W97" s="417">
        <f t="shared" si="157"/>
        <v>1500000</v>
      </c>
    </row>
    <row r="98" spans="1:25">
      <c r="A98" s="355"/>
      <c r="B98" s="356"/>
      <c r="C98" s="356"/>
      <c r="D98" s="357"/>
      <c r="E98" s="357"/>
      <c r="F98" s="357"/>
      <c r="G98" s="358"/>
      <c r="H98" s="369" t="s">
        <v>361</v>
      </c>
      <c r="I98" s="397">
        <v>130</v>
      </c>
      <c r="J98" s="392" t="str">
        <f t="shared" si="106"/>
        <v>Budaya Organisasi Pendidikan Islam</v>
      </c>
      <c r="K98" s="392" t="str">
        <f t="shared" si="107"/>
        <v>MPI3-3A</v>
      </c>
      <c r="L98" s="392" t="str">
        <f t="shared" si="108"/>
        <v>Rabu</v>
      </c>
      <c r="M98" s="732" t="str">
        <f t="shared" si="109"/>
        <v>15.15-17.15</v>
      </c>
      <c r="N98" s="392" t="str">
        <f t="shared" si="156"/>
        <v>RU21</v>
      </c>
      <c r="O98" s="393" t="str">
        <f t="shared" si="104"/>
        <v>Prof. Dr. M. Arskal Salim GP, M.Ag.</v>
      </c>
      <c r="P98" s="394" t="str">
        <f t="shared" si="105"/>
        <v>Prof. Dr. Hj. Titiek Rohanah Hidayati, M.Pd.</v>
      </c>
      <c r="Q98" s="394" t="str">
        <f t="shared" si="114"/>
        <v>Dr. H. Suhadi Winoto, M.Pd.</v>
      </c>
      <c r="R98" s="415">
        <f t="shared" si="124"/>
        <v>325000</v>
      </c>
      <c r="S98" s="416">
        <f t="shared" si="12"/>
        <v>6</v>
      </c>
      <c r="T98" s="394"/>
      <c r="U98" s="394"/>
      <c r="V98" s="394"/>
      <c r="W98" s="417">
        <f t="shared" si="157"/>
        <v>1950000</v>
      </c>
    </row>
    <row r="99" spans="1:25">
      <c r="A99" s="348">
        <v>24</v>
      </c>
      <c r="B99" s="384" t="s">
        <v>386</v>
      </c>
      <c r="C99" s="438" t="s">
        <v>387</v>
      </c>
      <c r="D99" s="351">
        <f>COUNTIF(DSATU,B99)</f>
        <v>1</v>
      </c>
      <c r="E99" s="351">
        <f>COUNTIF(DDUA,B99)</f>
        <v>2</v>
      </c>
      <c r="F99" s="352">
        <f>COUNTIF(DTIGA,B99)</f>
        <v>0</v>
      </c>
      <c r="G99" s="353">
        <f>SUM(D99:F99)</f>
        <v>3</v>
      </c>
      <c r="H99" s="354" t="s">
        <v>122</v>
      </c>
      <c r="I99" s="387">
        <v>35</v>
      </c>
      <c r="J99" s="463" t="str">
        <f t="shared" ref="J99:J100" si="166">IFERROR((VLOOKUP(I99,JADWAL,4,FALSE)),"  ")</f>
        <v>PAI Kontemporer</v>
      </c>
      <c r="K99" s="463" t="str">
        <f t="shared" ref="K99:K100" si="167">IFERROR((VLOOKUP(I99,JADWAL,2,FALSE))," ")</f>
        <v>PAI-1A</v>
      </c>
      <c r="L99" s="463" t="str">
        <f t="shared" ref="L99:L100" si="168">IFERROR((VLOOKUP(I99,JADWAL,9,FALSE)),"  ")</f>
        <v>Kamis</v>
      </c>
      <c r="M99" s="742" t="str">
        <f t="shared" ref="M99:M100" si="169">IFERROR((VLOOKUP(I99,JADWAL,10,FALSE)),"  ")</f>
        <v>12.45-14.45</v>
      </c>
      <c r="N99" s="388" t="str">
        <f t="shared" si="156"/>
        <v>R16</v>
      </c>
      <c r="O99" s="464" t="str">
        <f t="shared" ref="O99:O100" si="170">IFERROR((VLOOKUP(I99,JADWAL,6,FALSE)),"  ")</f>
        <v>Prof. Dr. H Abd. Halim Soebahar, MA.</v>
      </c>
      <c r="P99" s="390" t="str">
        <f t="shared" si="105"/>
        <v>Dr. H. Mustajab, S.Ag, M.Pd.I.</v>
      </c>
      <c r="Q99" s="390">
        <f t="shared" si="114"/>
        <v>0</v>
      </c>
      <c r="R99" s="411">
        <f t="shared" si="124"/>
        <v>250000</v>
      </c>
      <c r="S99" s="412">
        <f t="shared" si="12"/>
        <v>6</v>
      </c>
      <c r="T99" s="390"/>
      <c r="U99" s="390"/>
      <c r="V99" s="390"/>
      <c r="W99" s="413">
        <f t="shared" ref="W99:W100" si="171">(R99*S99)+((T99+U99)*V99)</f>
        <v>1500000</v>
      </c>
      <c r="X99" s="414">
        <f>SUM(W99:W101)</f>
        <v>4500000</v>
      </c>
      <c r="Y99" s="414"/>
    </row>
    <row r="100" spans="1:25">
      <c r="A100" s="439"/>
      <c r="B100" s="440"/>
      <c r="C100" s="440"/>
      <c r="D100" s="441"/>
      <c r="E100" s="441"/>
      <c r="F100" s="441"/>
      <c r="G100" s="442"/>
      <c r="H100" s="359" t="s">
        <v>122</v>
      </c>
      <c r="I100" s="391">
        <v>36</v>
      </c>
      <c r="J100" s="392" t="str">
        <f t="shared" si="166"/>
        <v>PAI Kontemporer</v>
      </c>
      <c r="K100" s="392" t="str">
        <f t="shared" si="167"/>
        <v>PAI-1C</v>
      </c>
      <c r="L100" s="392" t="str">
        <f t="shared" si="168"/>
        <v>Jumat</v>
      </c>
      <c r="M100" s="732" t="str">
        <f t="shared" si="169"/>
        <v>13.15-15.15</v>
      </c>
      <c r="N100" s="392" t="str">
        <f t="shared" ref="N100" si="172">IFERROR((VLOOKUP(I100,JADWAL,11,FALSE)),"  ")</f>
        <v>RU25</v>
      </c>
      <c r="O100" s="393" t="str">
        <f t="shared" si="170"/>
        <v>Dr. Hj. Hamdanah, M.Hum.</v>
      </c>
      <c r="P100" s="394" t="str">
        <f t="shared" ref="P100" si="173">IFERROR((VLOOKUP(I100,JADWAL,7,FALSE)),"  ")</f>
        <v>Dr. H. Mustajab, S.Ag, M.Pd.I.</v>
      </c>
      <c r="Q100" s="394">
        <f t="shared" si="114"/>
        <v>0</v>
      </c>
      <c r="R100" s="415">
        <f t="shared" ref="R100" si="174">IFERROR(VLOOKUP(H100,Trf,3,FALSE),"  ")</f>
        <v>250000</v>
      </c>
      <c r="S100" s="416">
        <f t="shared" si="12"/>
        <v>6</v>
      </c>
      <c r="T100" s="394"/>
      <c r="U100" s="394"/>
      <c r="V100" s="394"/>
      <c r="W100" s="417">
        <f t="shared" si="171"/>
        <v>1500000</v>
      </c>
    </row>
    <row r="101" spans="1:25">
      <c r="A101" s="439"/>
      <c r="B101" s="440"/>
      <c r="C101" s="440"/>
      <c r="D101" s="441"/>
      <c r="E101" s="441"/>
      <c r="F101" s="441"/>
      <c r="G101" s="442"/>
      <c r="H101" s="359" t="s">
        <v>122</v>
      </c>
      <c r="I101" s="391">
        <v>105</v>
      </c>
      <c r="J101" s="392" t="str">
        <f t="shared" si="106"/>
        <v xml:space="preserve">Analisis dan Desain Pembelajaran MI </v>
      </c>
      <c r="K101" s="392" t="str">
        <f t="shared" si="107"/>
        <v>PGMI-1</v>
      </c>
      <c r="L101" s="392" t="str">
        <f t="shared" si="108"/>
        <v>Jumat</v>
      </c>
      <c r="M101" s="732" t="str">
        <f t="shared" si="109"/>
        <v>18.00-20.00</v>
      </c>
      <c r="N101" s="392" t="str">
        <f t="shared" si="156"/>
        <v>RU12</v>
      </c>
      <c r="O101" s="393" t="str">
        <f t="shared" si="104"/>
        <v>Dr. H. Mustajab, S.Ag, M.Pd.I.</v>
      </c>
      <c r="P101" s="394" t="str">
        <f t="shared" si="105"/>
        <v>Dr. H. Abd. Muhith, S.Ag, M.Pd.I.</v>
      </c>
      <c r="Q101" s="394">
        <f t="shared" si="114"/>
        <v>0</v>
      </c>
      <c r="R101" s="415">
        <f t="shared" si="124"/>
        <v>250000</v>
      </c>
      <c r="S101" s="416">
        <f t="shared" si="12"/>
        <v>6</v>
      </c>
      <c r="T101" s="394"/>
      <c r="U101" s="394"/>
      <c r="V101" s="394"/>
      <c r="W101" s="417">
        <f t="shared" si="157"/>
        <v>1500000</v>
      </c>
    </row>
    <row r="102" spans="1:25">
      <c r="A102" s="348">
        <v>25</v>
      </c>
      <c r="B102" s="384" t="s">
        <v>388</v>
      </c>
      <c r="C102" s="438" t="s">
        <v>387</v>
      </c>
      <c r="D102" s="351">
        <f>COUNTIF(DSATU,B102)</f>
        <v>0</v>
      </c>
      <c r="E102" s="351">
        <f>COUNTIF(DDUA,B102)</f>
        <v>3</v>
      </c>
      <c r="F102" s="352">
        <f>COUNTIF(DTIGA,B102)</f>
        <v>0</v>
      </c>
      <c r="G102" s="353">
        <f>SUM(D102:F102)</f>
        <v>3</v>
      </c>
      <c r="H102" s="354" t="s">
        <v>122</v>
      </c>
      <c r="I102" s="387">
        <v>8</v>
      </c>
      <c r="J102" s="463" t="str">
        <f t="shared" si="106"/>
        <v>Filsafat Ilmu</v>
      </c>
      <c r="K102" s="463" t="str">
        <f t="shared" si="107"/>
        <v>MPI-1B</v>
      </c>
      <c r="L102" s="463" t="str">
        <f t="shared" si="108"/>
        <v>Jumat</v>
      </c>
      <c r="M102" s="742" t="str">
        <f t="shared" si="109"/>
        <v>18.00-20.00</v>
      </c>
      <c r="N102" s="463" t="str">
        <f t="shared" si="156"/>
        <v>RU24</v>
      </c>
      <c r="O102" s="389" t="str">
        <f t="shared" si="104"/>
        <v>H. Moch. Imam Machfudi, S.S., M.Pd. Ph.D.</v>
      </c>
      <c r="P102" s="390" t="str">
        <f t="shared" si="105"/>
        <v>Dr. H. Matkur, S.Pd.I, M.SI.</v>
      </c>
      <c r="Q102" s="390">
        <f t="shared" si="114"/>
        <v>0</v>
      </c>
      <c r="R102" s="411">
        <f t="shared" si="124"/>
        <v>250000</v>
      </c>
      <c r="S102" s="412">
        <f t="shared" si="110"/>
        <v>6</v>
      </c>
      <c r="T102" s="390"/>
      <c r="U102" s="390"/>
      <c r="V102" s="390"/>
      <c r="W102" s="413">
        <f t="shared" si="157"/>
        <v>1500000</v>
      </c>
      <c r="X102" s="414">
        <f>SUM(W102:W104)</f>
        <v>4500000</v>
      </c>
      <c r="Y102" s="414"/>
    </row>
    <row r="103" spans="1:25">
      <c r="A103" s="365"/>
      <c r="B103" s="366"/>
      <c r="C103" s="366"/>
      <c r="D103" s="367"/>
      <c r="E103" s="367"/>
      <c r="F103" s="367"/>
      <c r="G103" s="368"/>
      <c r="H103" s="369" t="s">
        <v>122</v>
      </c>
      <c r="I103" s="397">
        <v>28</v>
      </c>
      <c r="J103" s="398" t="str">
        <f t="shared" ref="J103" si="175">IFERROR((VLOOKUP(I103,JADWAL,4,FALSE)),"  ")</f>
        <v>PAI Kontemporer</v>
      </c>
      <c r="K103" s="398" t="str">
        <f t="shared" ref="K103" si="176">IFERROR((VLOOKUP(I103,JADWAL,2,FALSE))," ")</f>
        <v>PAI-1BM</v>
      </c>
      <c r="L103" s="398" t="str">
        <f t="shared" ref="L103" si="177">IFERROR((VLOOKUP(I103,JADWAL,9,FALSE)),"  ")</f>
        <v>Rabu</v>
      </c>
      <c r="M103" s="740" t="str">
        <f t="shared" ref="M103" si="178">IFERROR((VLOOKUP(I103,JADWAL,10,FALSE)),"  ")</f>
        <v>12.45-14.45</v>
      </c>
      <c r="N103" s="398" t="str">
        <f t="shared" ref="N103" si="179">IFERROR((VLOOKUP(I103,JADWAL,11,FALSE)),"  ")</f>
        <v xml:space="preserve">  </v>
      </c>
      <c r="O103" s="399" t="str">
        <f t="shared" ref="O103" si="180">IFERROR((VLOOKUP(I103,JADWAL,6,FALSE)),"  ")</f>
        <v>Prof. Dr. H Abd. Halim Soebahar, MA.</v>
      </c>
      <c r="P103" s="400" t="str">
        <f t="shared" ref="P103" si="181">IFERROR((VLOOKUP(I103,JADWAL,7,FALSE)),"  ")</f>
        <v>Dr. H. Matkur, S.Pd.I, M.SI.</v>
      </c>
      <c r="Q103" s="400">
        <f t="shared" si="114"/>
        <v>0</v>
      </c>
      <c r="R103" s="418">
        <f t="shared" ref="R103" si="182">IFERROR(VLOOKUP(H103,Trf,3,FALSE),"  ")</f>
        <v>250000</v>
      </c>
      <c r="S103" s="419">
        <f t="shared" si="110"/>
        <v>6</v>
      </c>
      <c r="T103" s="400"/>
      <c r="U103" s="400"/>
      <c r="V103" s="400"/>
      <c r="W103" s="420">
        <f t="shared" ref="W103" si="183">(R103*S103)+((T103+U103)*V103)</f>
        <v>1500000</v>
      </c>
    </row>
    <row r="104" spans="1:25">
      <c r="A104" s="365"/>
      <c r="B104" s="366"/>
      <c r="C104" s="366"/>
      <c r="D104" s="367"/>
      <c r="E104" s="367"/>
      <c r="F104" s="367"/>
      <c r="G104" s="368"/>
      <c r="H104" s="369" t="s">
        <v>122</v>
      </c>
      <c r="I104" s="397">
        <v>42</v>
      </c>
      <c r="J104" s="398" t="str">
        <f t="shared" si="106"/>
        <v>PAI Kontemporer</v>
      </c>
      <c r="K104" s="398" t="str">
        <f t="shared" si="107"/>
        <v>PAI-1D</v>
      </c>
      <c r="L104" s="398" t="str">
        <f t="shared" si="108"/>
        <v>Jumat</v>
      </c>
      <c r="M104" s="740" t="str">
        <f t="shared" si="109"/>
        <v>15.30-17.30</v>
      </c>
      <c r="N104" s="398" t="str">
        <f t="shared" si="156"/>
        <v>RU26</v>
      </c>
      <c r="O104" s="399" t="str">
        <f t="shared" si="104"/>
        <v>Dr. Hj. Hamdanah, M.Hum.</v>
      </c>
      <c r="P104" s="400" t="str">
        <f t="shared" si="105"/>
        <v>Dr. H. Matkur, S.Pd.I, M.SI.</v>
      </c>
      <c r="Q104" s="400">
        <f t="shared" si="114"/>
        <v>0</v>
      </c>
      <c r="R104" s="418">
        <f t="shared" si="124"/>
        <v>250000</v>
      </c>
      <c r="S104" s="419">
        <f t="shared" si="110"/>
        <v>6</v>
      </c>
      <c r="T104" s="400"/>
      <c r="U104" s="400"/>
      <c r="V104" s="400"/>
      <c r="W104" s="420">
        <f t="shared" si="157"/>
        <v>1500000</v>
      </c>
    </row>
    <row r="105" spans="1:25">
      <c r="A105" s="443">
        <v>26</v>
      </c>
      <c r="B105" s="444" t="s">
        <v>389</v>
      </c>
      <c r="C105" s="445" t="s">
        <v>387</v>
      </c>
      <c r="D105" s="446">
        <f>COUNTIF(DSATU,B105)</f>
        <v>3</v>
      </c>
      <c r="E105" s="446">
        <f>COUNTIF(DDUA,B105)</f>
        <v>3</v>
      </c>
      <c r="F105" s="352">
        <f>COUNTIF(DTIGA,B105)</f>
        <v>0</v>
      </c>
      <c r="G105" s="447">
        <f>SUM(D105:F105)</f>
        <v>6</v>
      </c>
      <c r="H105" s="359" t="s">
        <v>122</v>
      </c>
      <c r="I105" s="396">
        <v>26</v>
      </c>
      <c r="J105" s="465" t="str">
        <f t="shared" si="106"/>
        <v>Filsafat Ilmu</v>
      </c>
      <c r="K105" s="465" t="str">
        <f t="shared" si="107"/>
        <v>PAI-1BM</v>
      </c>
      <c r="L105" s="465" t="str">
        <f t="shared" si="108"/>
        <v>Selasa</v>
      </c>
      <c r="M105" s="743" t="str">
        <f t="shared" si="109"/>
        <v>12.45-14.45</v>
      </c>
      <c r="N105" s="465" t="str">
        <f t="shared" si="156"/>
        <v xml:space="preserve">  </v>
      </c>
      <c r="O105" s="466" t="str">
        <f t="shared" si="104"/>
        <v>Dr. Fawaizul Umam, M.Ag.</v>
      </c>
      <c r="P105" s="467" t="str">
        <f t="shared" si="105"/>
        <v>Dr. Dyah Nawangsari, M.Ag.</v>
      </c>
      <c r="Q105" s="467">
        <f t="shared" si="114"/>
        <v>0</v>
      </c>
      <c r="R105" s="472">
        <f t="shared" si="124"/>
        <v>250000</v>
      </c>
      <c r="S105" s="473">
        <f t="shared" si="12"/>
        <v>6</v>
      </c>
      <c r="T105" s="467"/>
      <c r="U105" s="467"/>
      <c r="V105" s="467"/>
      <c r="W105" s="474">
        <f t="shared" si="157"/>
        <v>1500000</v>
      </c>
      <c r="X105" s="414">
        <f>SUM(W105:W110)</f>
        <v>9450000</v>
      </c>
      <c r="Y105" s="414"/>
    </row>
    <row r="106" spans="1:25">
      <c r="A106" s="355"/>
      <c r="B106" s="356"/>
      <c r="C106" s="440"/>
      <c r="D106" s="357"/>
      <c r="E106" s="357"/>
      <c r="F106" s="357"/>
      <c r="G106" s="358"/>
      <c r="H106" s="359" t="s">
        <v>122</v>
      </c>
      <c r="I106" s="391">
        <v>31</v>
      </c>
      <c r="J106" s="392" t="str">
        <f t="shared" si="106"/>
        <v xml:space="preserve">Filsafat Ilmu </v>
      </c>
      <c r="K106" s="392" t="str">
        <f t="shared" si="107"/>
        <v>PAI-1A</v>
      </c>
      <c r="L106" s="392" t="str">
        <f t="shared" si="108"/>
        <v>Selasa</v>
      </c>
      <c r="M106" s="732" t="str">
        <f t="shared" si="109"/>
        <v>12.45-14.45</v>
      </c>
      <c r="N106" s="392" t="str">
        <f t="shared" si="156"/>
        <v>R16</v>
      </c>
      <c r="O106" s="393" t="str">
        <f t="shared" si="104"/>
        <v>Dr. Dyah Nawangsari, M.Ag.</v>
      </c>
      <c r="P106" s="394" t="str">
        <f t="shared" si="105"/>
        <v>Dr. Fawaizul Umam, M.Ag.</v>
      </c>
      <c r="Q106" s="394">
        <f t="shared" si="114"/>
        <v>0</v>
      </c>
      <c r="R106" s="415">
        <f t="shared" si="124"/>
        <v>250000</v>
      </c>
      <c r="S106" s="416">
        <f t="shared" si="12"/>
        <v>6</v>
      </c>
      <c r="T106" s="394"/>
      <c r="U106" s="394"/>
      <c r="V106" s="394"/>
      <c r="W106" s="417">
        <f t="shared" si="157"/>
        <v>1500000</v>
      </c>
    </row>
    <row r="107" spans="1:25">
      <c r="A107" s="355"/>
      <c r="B107" s="356"/>
      <c r="C107" s="356"/>
      <c r="D107" s="357"/>
      <c r="E107" s="357"/>
      <c r="F107" s="357"/>
      <c r="G107" s="358"/>
      <c r="H107" s="359" t="s">
        <v>122</v>
      </c>
      <c r="I107" s="391">
        <v>37</v>
      </c>
      <c r="J107" s="392" t="str">
        <f t="shared" si="106"/>
        <v>Filsafat Ilmu</v>
      </c>
      <c r="K107" s="392" t="str">
        <f t="shared" si="107"/>
        <v>PAI-1C</v>
      </c>
      <c r="L107" s="392" t="str">
        <f t="shared" si="108"/>
        <v>Jumat</v>
      </c>
      <c r="M107" s="732" t="str">
        <f t="shared" si="109"/>
        <v>15.30-17.30</v>
      </c>
      <c r="N107" s="392" t="str">
        <f t="shared" si="156"/>
        <v>RU25</v>
      </c>
      <c r="O107" s="393" t="str">
        <f t="shared" si="104"/>
        <v>Prof. Dr. Ahidul Asror, M.Ag.</v>
      </c>
      <c r="P107" s="394" t="str">
        <f t="shared" si="105"/>
        <v>Dr. Dyah Nawangsari, M.Ag.</v>
      </c>
      <c r="Q107" s="394">
        <f t="shared" si="114"/>
        <v>0</v>
      </c>
      <c r="R107" s="415">
        <f t="shared" si="124"/>
        <v>250000</v>
      </c>
      <c r="S107" s="416">
        <f t="shared" si="12"/>
        <v>6</v>
      </c>
      <c r="T107" s="394"/>
      <c r="U107" s="394"/>
      <c r="V107" s="394"/>
      <c r="W107" s="417">
        <f t="shared" si="157"/>
        <v>1500000</v>
      </c>
    </row>
    <row r="108" spans="1:25">
      <c r="A108" s="355"/>
      <c r="B108" s="356"/>
      <c r="C108" s="356"/>
      <c r="D108" s="357"/>
      <c r="E108" s="357"/>
      <c r="F108" s="357"/>
      <c r="G108" s="358"/>
      <c r="H108" s="359" t="s">
        <v>122</v>
      </c>
      <c r="I108" s="391">
        <v>45</v>
      </c>
      <c r="J108" s="392" t="str">
        <f t="shared" ref="J108" si="184">IFERROR((VLOOKUP(I108,JADWAL,4,FALSE)),"  ")</f>
        <v>Filsafat Ilmu</v>
      </c>
      <c r="K108" s="392" t="str">
        <f t="shared" ref="K108" si="185">IFERROR((VLOOKUP(I108,JADWAL,2,FALSE))," ")</f>
        <v>PAI-1D</v>
      </c>
      <c r="L108" s="392" t="str">
        <f t="shared" ref="L108" si="186">IFERROR((VLOOKUP(I108,JADWAL,9,FALSE)),"  ")</f>
        <v>Sabtu</v>
      </c>
      <c r="M108" s="732" t="str">
        <f t="shared" ref="M108" si="187">IFERROR((VLOOKUP(I108,JADWAL,10,FALSE)),"  ")</f>
        <v>09.30-11.30</v>
      </c>
      <c r="N108" s="392" t="str">
        <f t="shared" ref="N108" si="188">IFERROR((VLOOKUP(I108,JADWAL,11,FALSE)),"  ")</f>
        <v>RU26</v>
      </c>
      <c r="O108" s="393" t="str">
        <f t="shared" ref="O108" si="189">IFERROR((VLOOKUP(I108,JADWAL,6,FALSE)),"  ")</f>
        <v>Dr. Dyah Nawangsari, M.Ag.</v>
      </c>
      <c r="P108" s="394" t="str">
        <f t="shared" ref="P108" si="190">IFERROR((VLOOKUP(I108,JADWAL,7,FALSE)),"  ")</f>
        <v>Dr. H. Ubaidillah, M.Ag.</v>
      </c>
      <c r="Q108" s="394">
        <f t="shared" si="114"/>
        <v>0</v>
      </c>
      <c r="R108" s="415">
        <f t="shared" si="124"/>
        <v>250000</v>
      </c>
      <c r="S108" s="416">
        <f t="shared" si="12"/>
        <v>6</v>
      </c>
      <c r="T108" s="394"/>
      <c r="U108" s="394"/>
      <c r="V108" s="394"/>
      <c r="W108" s="417">
        <f t="shared" ref="W108" si="191">(R108*S108)+((T108+U108)*V108)</f>
        <v>1500000</v>
      </c>
    </row>
    <row r="109" spans="1:25">
      <c r="A109" s="355"/>
      <c r="B109" s="356"/>
      <c r="C109" s="356"/>
      <c r="D109" s="357"/>
      <c r="E109" s="357"/>
      <c r="F109" s="357"/>
      <c r="G109" s="358"/>
      <c r="H109" s="359" t="s">
        <v>122</v>
      </c>
      <c r="I109" s="391">
        <v>104</v>
      </c>
      <c r="J109" s="392" t="str">
        <f t="shared" si="106"/>
        <v>Filsafat Ilmu</v>
      </c>
      <c r="K109" s="392" t="str">
        <f t="shared" si="107"/>
        <v>PGMI-1</v>
      </c>
      <c r="L109" s="392" t="str">
        <f t="shared" si="108"/>
        <v>Jumat</v>
      </c>
      <c r="M109" s="732" t="str">
        <f t="shared" si="109"/>
        <v>15.30-17.30</v>
      </c>
      <c r="N109" s="392" t="str">
        <f t="shared" si="156"/>
        <v>RU12</v>
      </c>
      <c r="O109" s="393" t="str">
        <f t="shared" si="104"/>
        <v>Dr. Dyah Nawangsari, M.Ag.</v>
      </c>
      <c r="P109" s="394" t="str">
        <f t="shared" si="105"/>
        <v>H. Moch. Imam Machfudi, S.S., M.Pd. Ph.D.</v>
      </c>
      <c r="Q109" s="394">
        <f t="shared" si="114"/>
        <v>0</v>
      </c>
      <c r="R109" s="415">
        <f t="shared" si="124"/>
        <v>250000</v>
      </c>
      <c r="S109" s="416">
        <f t="shared" si="12"/>
        <v>6</v>
      </c>
      <c r="T109" s="394"/>
      <c r="U109" s="394"/>
      <c r="V109" s="394"/>
      <c r="W109" s="417">
        <f t="shared" si="157"/>
        <v>1500000</v>
      </c>
    </row>
    <row r="110" spans="1:25">
      <c r="A110" s="365"/>
      <c r="B110" s="373"/>
      <c r="C110" s="373"/>
      <c r="D110" s="367"/>
      <c r="E110" s="367"/>
      <c r="F110" s="367"/>
      <c r="G110" s="368"/>
      <c r="H110" s="369" t="s">
        <v>361</v>
      </c>
      <c r="I110" s="397">
        <v>134</v>
      </c>
      <c r="J110" s="398" t="str">
        <f t="shared" si="106"/>
        <v>Filsafat Pendidikan Agama Islam</v>
      </c>
      <c r="K110" s="398" t="str">
        <f t="shared" si="107"/>
        <v>PAI3-3</v>
      </c>
      <c r="L110" s="398" t="str">
        <f t="shared" si="108"/>
        <v>Jumat</v>
      </c>
      <c r="M110" s="740" t="str">
        <f t="shared" si="109"/>
        <v>18.00-20.00</v>
      </c>
      <c r="N110" s="398" t="str">
        <f t="shared" si="156"/>
        <v>RU22</v>
      </c>
      <c r="O110" s="399" t="str">
        <f t="shared" si="104"/>
        <v>Prof. Dr. Phil H. Kamaruddin Amin, M.A.</v>
      </c>
      <c r="P110" s="400" t="str">
        <f t="shared" si="105"/>
        <v>Dr. Dyah Nawangsari, M.Ag.</v>
      </c>
      <c r="Q110" s="400" t="str">
        <f t="shared" si="114"/>
        <v>Dr. H. Ubaidillah, M.Ag.</v>
      </c>
      <c r="R110" s="418">
        <f t="shared" si="124"/>
        <v>325000</v>
      </c>
      <c r="S110" s="419">
        <f t="shared" si="12"/>
        <v>6</v>
      </c>
      <c r="T110" s="400"/>
      <c r="U110" s="400"/>
      <c r="V110" s="400"/>
      <c r="W110" s="420">
        <f t="shared" si="157"/>
        <v>1950000</v>
      </c>
    </row>
    <row r="111" spans="1:25">
      <c r="A111" s="448">
        <v>27</v>
      </c>
      <c r="B111" s="449" t="s">
        <v>390</v>
      </c>
      <c r="C111" s="438" t="s">
        <v>387</v>
      </c>
      <c r="D111" s="446">
        <f>COUNTIF(DSATU,B111)</f>
        <v>2</v>
      </c>
      <c r="E111" s="446">
        <f>COUNTIF(DDUA,B111)</f>
        <v>1</v>
      </c>
      <c r="F111" s="352">
        <f>COUNTIF(DTIGA,B111)</f>
        <v>0</v>
      </c>
      <c r="G111" s="447">
        <f>SUM(D111:F111)</f>
        <v>3</v>
      </c>
      <c r="H111" s="359" t="s">
        <v>122</v>
      </c>
      <c r="I111" s="396">
        <v>29</v>
      </c>
      <c r="J111" s="465" t="str">
        <f t="shared" si="106"/>
        <v>Psikologi Pendidikan</v>
      </c>
      <c r="K111" s="465" t="str">
        <f t="shared" si="107"/>
        <v>PAI-1BM</v>
      </c>
      <c r="L111" s="465" t="str">
        <f t="shared" si="108"/>
        <v>Rabu</v>
      </c>
      <c r="M111" s="743" t="str">
        <f t="shared" si="109"/>
        <v>15.15-17.15</v>
      </c>
      <c r="N111" s="465" t="str">
        <f t="shared" si="156"/>
        <v xml:space="preserve">  </v>
      </c>
      <c r="O111" s="466" t="str">
        <f t="shared" si="104"/>
        <v>Dr. H. Saihan, S.Ag., M.Pd.I.</v>
      </c>
      <c r="P111" s="467" t="str">
        <f t="shared" si="105"/>
        <v>Dr. Mu'alimin, S.Ag.,M.Pd.I.</v>
      </c>
      <c r="Q111" s="467">
        <f t="shared" si="114"/>
        <v>0</v>
      </c>
      <c r="R111" s="472">
        <f t="shared" si="124"/>
        <v>250000</v>
      </c>
      <c r="S111" s="473">
        <f t="shared" si="110"/>
        <v>6</v>
      </c>
      <c r="T111" s="467"/>
      <c r="U111" s="467"/>
      <c r="V111" s="467"/>
      <c r="W111" s="474">
        <f t="shared" si="157"/>
        <v>1500000</v>
      </c>
      <c r="X111" s="414">
        <f>SUM(W111:W113)</f>
        <v>4500000</v>
      </c>
      <c r="Y111" s="414"/>
    </row>
    <row r="112" spans="1:25">
      <c r="A112" s="355"/>
      <c r="B112" s="356"/>
      <c r="C112" s="356"/>
      <c r="D112" s="357"/>
      <c r="E112" s="357"/>
      <c r="F112" s="357"/>
      <c r="G112" s="358"/>
      <c r="H112" s="359" t="s">
        <v>122</v>
      </c>
      <c r="I112" s="391">
        <v>33</v>
      </c>
      <c r="J112" s="392" t="str">
        <f t="shared" ref="J112" si="192">IFERROR((VLOOKUP(I112,JADWAL,4,FALSE)),"  ")</f>
        <v>Psikologi Pendidikan</v>
      </c>
      <c r="K112" s="392" t="str">
        <f t="shared" ref="K112" si="193">IFERROR((VLOOKUP(I112,JADWAL,2,FALSE))," ")</f>
        <v>PAI-1A</v>
      </c>
      <c r="L112" s="392" t="str">
        <f t="shared" ref="L112" si="194">IFERROR((VLOOKUP(I112,JADWAL,9,FALSE)),"  ")</f>
        <v>Rabu</v>
      </c>
      <c r="M112" s="732" t="str">
        <f t="shared" ref="M112" si="195">IFERROR((VLOOKUP(I112,JADWAL,10,FALSE)),"  ")</f>
        <v>12.45-14.45</v>
      </c>
      <c r="N112" s="392" t="str">
        <f t="shared" ref="N112" si="196">IFERROR((VLOOKUP(I112,JADWAL,11,FALSE)),"  ")</f>
        <v>R16</v>
      </c>
      <c r="O112" s="393" t="str">
        <f t="shared" ref="O112" si="197">IFERROR((VLOOKUP(I112,JADWAL,6,FALSE)),"  ")</f>
        <v>Dr. H. Saihan, S.Ag., M.Pd.I.</v>
      </c>
      <c r="P112" s="394" t="str">
        <f t="shared" ref="P112" si="198">IFERROR((VLOOKUP(I112,JADWAL,7,FALSE)),"  ")</f>
        <v>Dr. Mu'alimin, S.Ag.,M.Pd.I.</v>
      </c>
      <c r="Q112" s="394">
        <f t="shared" si="114"/>
        <v>0</v>
      </c>
      <c r="R112" s="415">
        <f t="shared" ref="R112" si="199">IFERROR(VLOOKUP(H112,Trf,3,FALSE),"  ")</f>
        <v>250000</v>
      </c>
      <c r="S112" s="416">
        <f t="shared" si="12"/>
        <v>6</v>
      </c>
      <c r="T112" s="394"/>
      <c r="U112" s="394"/>
      <c r="V112" s="394"/>
      <c r="W112" s="417">
        <f t="shared" ref="W112" si="200">(R112*S112)+((T112+U112)*V112)</f>
        <v>1500000</v>
      </c>
    </row>
    <row r="113" spans="1:25">
      <c r="A113" s="365"/>
      <c r="B113" s="435"/>
      <c r="C113" s="450"/>
      <c r="D113" s="367"/>
      <c r="E113" s="367"/>
      <c r="F113" s="367"/>
      <c r="G113" s="368"/>
      <c r="H113" s="359" t="s">
        <v>122</v>
      </c>
      <c r="I113" s="397">
        <v>43</v>
      </c>
      <c r="J113" s="398" t="str">
        <f t="shared" si="106"/>
        <v xml:space="preserve">Psikologi Pendidikan </v>
      </c>
      <c r="K113" s="398" t="str">
        <f t="shared" si="107"/>
        <v>PAI-1D</v>
      </c>
      <c r="L113" s="398" t="str">
        <f t="shared" si="108"/>
        <v>Jumat</v>
      </c>
      <c r="M113" s="740" t="str">
        <f t="shared" si="109"/>
        <v>18.00-20.00</v>
      </c>
      <c r="N113" s="398" t="str">
        <f t="shared" si="156"/>
        <v>RU26</v>
      </c>
      <c r="O113" s="399" t="str">
        <f t="shared" si="104"/>
        <v>Dr. H. Sukarno, M.Si.</v>
      </c>
      <c r="P113" s="400" t="str">
        <f t="shared" si="105"/>
        <v>Dr. H. Saihan, S.Ag., M.Pd.I.</v>
      </c>
      <c r="Q113" s="400">
        <f t="shared" si="114"/>
        <v>0</v>
      </c>
      <c r="R113" s="418">
        <f t="shared" si="124"/>
        <v>250000</v>
      </c>
      <c r="S113" s="419">
        <f t="shared" si="110"/>
        <v>6</v>
      </c>
      <c r="T113" s="400"/>
      <c r="U113" s="400"/>
      <c r="V113" s="400"/>
      <c r="W113" s="420">
        <f t="shared" si="157"/>
        <v>1500000</v>
      </c>
    </row>
    <row r="114" spans="1:25">
      <c r="A114" s="348">
        <v>28</v>
      </c>
      <c r="B114" s="349" t="s">
        <v>391</v>
      </c>
      <c r="C114" s="438" t="s">
        <v>387</v>
      </c>
      <c r="D114" s="351">
        <f>COUNTIF(DSATU,B114)</f>
        <v>4</v>
      </c>
      <c r="E114" s="351">
        <f>COUNTIF(DDUA,B114)</f>
        <v>0</v>
      </c>
      <c r="F114" s="352">
        <f>COUNTIF(DTIGA,B114)</f>
        <v>0</v>
      </c>
      <c r="G114" s="353">
        <f>SUM(D114:F114)</f>
        <v>4</v>
      </c>
      <c r="H114" s="354" t="s">
        <v>122</v>
      </c>
      <c r="I114" s="387">
        <v>44</v>
      </c>
      <c r="J114" s="388" t="str">
        <f t="shared" si="106"/>
        <v>Pengembangan Media Pembelajaran Berbasis IT</v>
      </c>
      <c r="K114" s="388" t="str">
        <f t="shared" si="107"/>
        <v>PAI-1D</v>
      </c>
      <c r="L114" s="388" t="str">
        <f t="shared" si="108"/>
        <v>Sabtu</v>
      </c>
      <c r="M114" s="733" t="str">
        <f t="shared" si="109"/>
        <v>07.30-09.30</v>
      </c>
      <c r="N114" s="388" t="str">
        <f t="shared" si="156"/>
        <v>RU26</v>
      </c>
      <c r="O114" s="389" t="str">
        <f t="shared" si="104"/>
        <v>Dr. H. Moh. Sahlan, M.Ag.</v>
      </c>
      <c r="P114" s="390" t="str">
        <f t="shared" si="105"/>
        <v>Dr. Moh. Sutomo, M.Pd.</v>
      </c>
      <c r="Q114" s="390">
        <f t="shared" si="114"/>
        <v>0</v>
      </c>
      <c r="R114" s="411">
        <f t="shared" si="124"/>
        <v>250000</v>
      </c>
      <c r="S114" s="412">
        <f t="shared" si="12"/>
        <v>6</v>
      </c>
      <c r="T114" s="390"/>
      <c r="U114" s="390"/>
      <c r="V114" s="390"/>
      <c r="W114" s="413">
        <f t="shared" si="157"/>
        <v>1500000</v>
      </c>
      <c r="X114" s="414">
        <f>SUM(W114:W117)</f>
        <v>6000000</v>
      </c>
      <c r="Y114" s="414"/>
    </row>
    <row r="115" spans="1:25">
      <c r="A115" s="355"/>
      <c r="B115" s="356"/>
      <c r="C115" s="356"/>
      <c r="D115" s="357"/>
      <c r="E115" s="357"/>
      <c r="F115" s="357"/>
      <c r="G115" s="358"/>
      <c r="H115" s="359" t="s">
        <v>122</v>
      </c>
      <c r="I115" s="391">
        <v>50</v>
      </c>
      <c r="J115" s="392" t="str">
        <f t="shared" si="106"/>
        <v>Evaluasi Pembelajaran PAI</v>
      </c>
      <c r="K115" s="392" t="str">
        <f t="shared" si="107"/>
        <v>PAI-3B</v>
      </c>
      <c r="L115" s="392" t="str">
        <f t="shared" si="108"/>
        <v>Jumat</v>
      </c>
      <c r="M115" s="732" t="str">
        <f t="shared" si="109"/>
        <v>15.30-17.30</v>
      </c>
      <c r="N115" s="392" t="str">
        <f t="shared" si="156"/>
        <v>R25</v>
      </c>
      <c r="O115" s="393" t="str">
        <f t="shared" si="104"/>
        <v>Dr. H. Moh. Sahlan, M.Ag.</v>
      </c>
      <c r="P115" s="394" t="str">
        <f t="shared" si="105"/>
        <v>Dr. Hj. St. Mislikhah, M.Ag.</v>
      </c>
      <c r="Q115" s="394">
        <f t="shared" si="114"/>
        <v>0</v>
      </c>
      <c r="R115" s="415">
        <f t="shared" si="124"/>
        <v>250000</v>
      </c>
      <c r="S115" s="416">
        <f t="shared" si="12"/>
        <v>6</v>
      </c>
      <c r="T115" s="394"/>
      <c r="U115" s="394"/>
      <c r="V115" s="394"/>
      <c r="W115" s="417">
        <f t="shared" si="157"/>
        <v>1500000</v>
      </c>
    </row>
    <row r="116" spans="1:25">
      <c r="A116" s="355"/>
      <c r="B116" s="356"/>
      <c r="C116" s="356"/>
      <c r="D116" s="357"/>
      <c r="E116" s="357"/>
      <c r="F116" s="357"/>
      <c r="G116" s="358"/>
      <c r="H116" s="359" t="s">
        <v>122</v>
      </c>
      <c r="I116" s="391">
        <v>52</v>
      </c>
      <c r="J116" s="392" t="str">
        <f t="shared" si="106"/>
        <v>Evaluasi Pembelajaran PAI</v>
      </c>
      <c r="K116" s="392" t="str">
        <f t="shared" si="107"/>
        <v>PAI-3C</v>
      </c>
      <c r="L116" s="392" t="str">
        <f t="shared" si="108"/>
        <v>Jumat</v>
      </c>
      <c r="M116" s="732" t="str">
        <f t="shared" si="109"/>
        <v>13.15-15.15</v>
      </c>
      <c r="N116" s="392" t="str">
        <f t="shared" si="156"/>
        <v>R26</v>
      </c>
      <c r="O116" s="393" t="str">
        <f t="shared" si="104"/>
        <v>Dr. H. Moh. Sahlan, M.Ag.</v>
      </c>
      <c r="P116" s="394" t="str">
        <f t="shared" si="105"/>
        <v>Dr. Hj. St. Mislikhah, M.Ag.</v>
      </c>
      <c r="Q116" s="394">
        <f t="shared" si="114"/>
        <v>0</v>
      </c>
      <c r="R116" s="415">
        <f t="shared" si="124"/>
        <v>250000</v>
      </c>
      <c r="S116" s="416">
        <f t="shared" si="12"/>
        <v>6</v>
      </c>
      <c r="T116" s="394"/>
      <c r="U116" s="394"/>
      <c r="V116" s="394"/>
      <c r="W116" s="417">
        <f t="shared" si="157"/>
        <v>1500000</v>
      </c>
    </row>
    <row r="117" spans="1:25">
      <c r="A117" s="374"/>
      <c r="B117" s="370"/>
      <c r="C117" s="370"/>
      <c r="D117" s="371"/>
      <c r="E117" s="371"/>
      <c r="F117" s="371"/>
      <c r="G117" s="372"/>
      <c r="H117" s="359" t="s">
        <v>122</v>
      </c>
      <c r="I117" s="395">
        <v>46</v>
      </c>
      <c r="J117" s="401" t="str">
        <f t="shared" si="106"/>
        <v>Desain dan Analisis pembelajaran  PAI</v>
      </c>
      <c r="K117" s="401" t="str">
        <f t="shared" si="107"/>
        <v>PAI-3A</v>
      </c>
      <c r="L117" s="401" t="str">
        <f t="shared" si="108"/>
        <v>Selasa</v>
      </c>
      <c r="M117" s="741" t="str">
        <f t="shared" si="109"/>
        <v>12.45-14.45</v>
      </c>
      <c r="N117" s="401" t="str">
        <f t="shared" si="156"/>
        <v>R13</v>
      </c>
      <c r="O117" s="402" t="str">
        <f t="shared" si="104"/>
        <v>Dr. H. Moh. Sahlan, M.Ag.</v>
      </c>
      <c r="P117" s="403" t="str">
        <f t="shared" si="105"/>
        <v>Dr. H. Mashudi, M.Pd.</v>
      </c>
      <c r="Q117" s="403">
        <f t="shared" si="114"/>
        <v>0</v>
      </c>
      <c r="R117" s="421">
        <f t="shared" si="124"/>
        <v>250000</v>
      </c>
      <c r="S117" s="422">
        <f t="shared" si="12"/>
        <v>6</v>
      </c>
      <c r="T117" s="403"/>
      <c r="U117" s="403"/>
      <c r="V117" s="403"/>
      <c r="W117" s="423">
        <f t="shared" si="157"/>
        <v>1500000</v>
      </c>
    </row>
    <row r="118" spans="1:25">
      <c r="A118" s="451">
        <v>29</v>
      </c>
      <c r="B118" s="452" t="s">
        <v>392</v>
      </c>
      <c r="C118" s="453" t="s">
        <v>387</v>
      </c>
      <c r="D118" s="378">
        <f t="shared" ref="D118" si="201">COUNTIF(DSATU,B118)</f>
        <v>0</v>
      </c>
      <c r="E118" s="378">
        <f t="shared" ref="E118" si="202">COUNTIF(DDUA,B118)</f>
        <v>1</v>
      </c>
      <c r="F118" s="352">
        <f>COUNTIF(DTIGA,B118)</f>
        <v>0</v>
      </c>
      <c r="G118" s="379">
        <f t="shared" ref="G118:G119" si="203">SUM(D118:F118)</f>
        <v>1</v>
      </c>
      <c r="H118" s="454" t="s">
        <v>122</v>
      </c>
      <c r="I118" s="468">
        <v>39</v>
      </c>
      <c r="J118" s="462" t="str">
        <f t="shared" ref="J118" si="204">IFERROR((VLOOKUP(I118,JADWAL,4,FALSE)),"  ")</f>
        <v>Psikologi Pendidikan</v>
      </c>
      <c r="K118" s="462" t="str">
        <f t="shared" ref="K118" si="205">IFERROR((VLOOKUP(I118,JADWAL,2,FALSE))," ")</f>
        <v>PAI-1C</v>
      </c>
      <c r="L118" s="462" t="str">
        <f t="shared" ref="L118" si="206">IFERROR((VLOOKUP(I118,JADWAL,9,FALSE)),"  ")</f>
        <v>Sabtu</v>
      </c>
      <c r="M118" s="744" t="str">
        <f t="shared" ref="M118" si="207">IFERROR((VLOOKUP(I118,JADWAL,10,FALSE)),"  ")</f>
        <v>07.30-09.30</v>
      </c>
      <c r="N118" s="462" t="str">
        <f t="shared" ref="N118" si="208">IFERROR((VLOOKUP(I118,JADWAL,11,FALSE)),"  ")</f>
        <v>RU25</v>
      </c>
      <c r="O118" s="461" t="str">
        <f t="shared" ref="O118" si="209">IFERROR((VLOOKUP(I118,JADWAL,6,FALSE)),"  ")</f>
        <v>Dr. H. Sukarno, M.Si.</v>
      </c>
      <c r="P118" s="469" t="str">
        <f t="shared" ref="P118" si="210">IFERROR((VLOOKUP(I118,JADWAL,7,FALSE)),"  ")</f>
        <v>Dr. Mukaffan, M.Pd.I.</v>
      </c>
      <c r="Q118" s="469">
        <f t="shared" si="114"/>
        <v>0</v>
      </c>
      <c r="R118" s="475">
        <f t="shared" si="124"/>
        <v>250000</v>
      </c>
      <c r="S118" s="476">
        <f t="shared" si="12"/>
        <v>6</v>
      </c>
      <c r="T118" s="469"/>
      <c r="U118" s="469"/>
      <c r="V118" s="469"/>
      <c r="W118" s="477">
        <f t="shared" ref="W118" si="211">(R118*S118)+((T118+U118)*V118)</f>
        <v>1500000</v>
      </c>
      <c r="X118" s="414">
        <f>SUM(W118)</f>
        <v>1500000</v>
      </c>
    </row>
    <row r="119" spans="1:25">
      <c r="A119" s="348">
        <v>30</v>
      </c>
      <c r="B119" s="349" t="s">
        <v>393</v>
      </c>
      <c r="C119" s="350" t="s">
        <v>394</v>
      </c>
      <c r="D119" s="351">
        <f>COUNTIF(DSATU,B119)</f>
        <v>1</v>
      </c>
      <c r="E119" s="351">
        <f>COUNTIF(DDUA,B119)</f>
        <v>1</v>
      </c>
      <c r="F119" s="352">
        <f>COUNTIF(DTIGA,B119)</f>
        <v>1</v>
      </c>
      <c r="G119" s="353">
        <f t="shared" si="203"/>
        <v>3</v>
      </c>
      <c r="H119" s="354" t="s">
        <v>122</v>
      </c>
      <c r="I119" s="387">
        <v>103</v>
      </c>
      <c r="J119" s="388" t="str">
        <f t="shared" si="106"/>
        <v>Pengembangan Kurikulum MI</v>
      </c>
      <c r="K119" s="388" t="str">
        <f t="shared" si="107"/>
        <v>PGMI-1</v>
      </c>
      <c r="L119" s="388" t="str">
        <f t="shared" si="108"/>
        <v>Jumat</v>
      </c>
      <c r="M119" s="733" t="str">
        <f t="shared" si="109"/>
        <v>13.15-15.15</v>
      </c>
      <c r="N119" s="388" t="str">
        <f t="shared" si="156"/>
        <v>RU12</v>
      </c>
      <c r="O119" s="389" t="str">
        <f t="shared" si="104"/>
        <v>Dr. Hj. Mukni'ah, M.Pd.I.</v>
      </c>
      <c r="P119" s="390" t="str">
        <f t="shared" si="105"/>
        <v>Dr. Hj. Erma Fatmawati, M.Pd.I</v>
      </c>
      <c r="Q119" s="390">
        <f t="shared" si="114"/>
        <v>0</v>
      </c>
      <c r="R119" s="411">
        <f t="shared" si="124"/>
        <v>250000</v>
      </c>
      <c r="S119" s="412">
        <f t="shared" si="9"/>
        <v>6</v>
      </c>
      <c r="T119" s="390"/>
      <c r="U119" s="390"/>
      <c r="V119" s="390"/>
      <c r="W119" s="413">
        <f t="shared" si="10"/>
        <v>1500000</v>
      </c>
      <c r="X119" s="414">
        <f>SUM(W119:W121)</f>
        <v>4500000</v>
      </c>
      <c r="Y119" s="414"/>
    </row>
    <row r="120" spans="1:25">
      <c r="A120" s="355"/>
      <c r="B120" s="356"/>
      <c r="C120" s="356"/>
      <c r="D120" s="357"/>
      <c r="E120" s="357"/>
      <c r="F120" s="357"/>
      <c r="G120" s="358"/>
      <c r="H120" s="359" t="s">
        <v>122</v>
      </c>
      <c r="I120" s="391">
        <v>110</v>
      </c>
      <c r="J120" s="392" t="str">
        <f t="shared" ref="J120" si="212">IFERROR((VLOOKUP(I120,JADWAL,4,FALSE)),"  ")</f>
        <v>Studi Mandiri</v>
      </c>
      <c r="K120" s="392" t="str">
        <f t="shared" ref="K120" si="213">IFERROR((VLOOKUP(I120,JADWAL,2,FALSE))," ")</f>
        <v>PGMI-3</v>
      </c>
      <c r="L120" s="392" t="str">
        <f t="shared" ref="L120" si="214">IFERROR((VLOOKUP(I120,JADWAL,9,FALSE)),"  ")</f>
        <v>Jumat</v>
      </c>
      <c r="M120" s="732" t="str">
        <f t="shared" ref="M120" si="215">IFERROR((VLOOKUP(I120,JADWAL,10,FALSE)),"  ")</f>
        <v>18.00-20.00</v>
      </c>
      <c r="N120" s="392" t="str">
        <f t="shared" ref="N120" si="216">IFERROR((VLOOKUP(I120,JADWAL,11,FALSE)),"  ")</f>
        <v>RU11</v>
      </c>
      <c r="O120" s="393" t="str">
        <f t="shared" ref="O120" si="217">IFERROR((VLOOKUP(I120,JADWAL,6,FALSE)),"  ")</f>
        <v>Dr. Hj. St. Mislikhah, M.Ag.</v>
      </c>
      <c r="P120" s="394" t="str">
        <f t="shared" ref="P120" si="218">IFERROR((VLOOKUP(I120,JADWAL,7,FALSE)),"  ")</f>
        <v>Dr. Hj. Mukni'ah, M.Pd.I.</v>
      </c>
      <c r="Q120" s="394">
        <f t="shared" si="114"/>
        <v>0</v>
      </c>
      <c r="R120" s="415">
        <f t="shared" ref="R120" si="219">IFERROR(VLOOKUP(H120,Trf,3,FALSE),"  ")</f>
        <v>250000</v>
      </c>
      <c r="S120" s="416">
        <f t="shared" si="9"/>
        <v>6</v>
      </c>
      <c r="T120" s="394"/>
      <c r="U120" s="394"/>
      <c r="V120" s="394"/>
      <c r="W120" s="417">
        <f t="shared" ref="W120" si="220">(R120*S120)+((T120+U120)*V120)</f>
        <v>1500000</v>
      </c>
    </row>
    <row r="121" spans="1:25">
      <c r="A121" s="355"/>
      <c r="B121" s="356"/>
      <c r="C121" s="356"/>
      <c r="D121" s="357"/>
      <c r="E121" s="357"/>
      <c r="F121" s="357"/>
      <c r="G121" s="358"/>
      <c r="H121" s="359" t="s">
        <v>122</v>
      </c>
      <c r="I121" s="391">
        <v>132</v>
      </c>
      <c r="J121" s="392" t="str">
        <f t="shared" si="106"/>
        <v>Pendididikan Agama dalam perpekstif Al Quran dan Hadits</v>
      </c>
      <c r="K121" s="392" t="str">
        <f t="shared" si="107"/>
        <v>PAI3-1</v>
      </c>
      <c r="L121" s="392" t="str">
        <f t="shared" si="108"/>
        <v>Jumat</v>
      </c>
      <c r="M121" s="732" t="str">
        <f t="shared" si="109"/>
        <v>13.15-15.15</v>
      </c>
      <c r="N121" s="392" t="str">
        <f t="shared" si="156"/>
        <v>RU22</v>
      </c>
      <c r="O121" s="393" t="str">
        <f t="shared" si="104"/>
        <v>Prof. Dr. H. Ishom Yusqi, M.Ag.</v>
      </c>
      <c r="P121" s="394" t="str">
        <f t="shared" si="105"/>
        <v>Dr. H. Abdullah, S.Ag, M.HI</v>
      </c>
      <c r="Q121" s="394" t="str">
        <f t="shared" si="114"/>
        <v>Dr. Hj. Mukni'ah, M.Pd.I.</v>
      </c>
      <c r="R121" s="415">
        <f t="shared" si="124"/>
        <v>250000</v>
      </c>
      <c r="S121" s="416">
        <f t="shared" si="9"/>
        <v>6</v>
      </c>
      <c r="T121" s="394"/>
      <c r="U121" s="394"/>
      <c r="V121" s="394"/>
      <c r="W121" s="417">
        <f t="shared" si="10"/>
        <v>1500000</v>
      </c>
    </row>
    <row r="122" spans="1:25">
      <c r="A122" s="348">
        <v>31</v>
      </c>
      <c r="B122" s="384" t="s">
        <v>395</v>
      </c>
      <c r="C122" s="350" t="s">
        <v>394</v>
      </c>
      <c r="D122" s="351">
        <f>COUNTIF(DSATU,B122)</f>
        <v>0</v>
      </c>
      <c r="E122" s="351">
        <f>COUNTIF(DDUA,B122)</f>
        <v>4</v>
      </c>
      <c r="F122" s="352">
        <f>COUNTIF(DTIGA,B122)</f>
        <v>0</v>
      </c>
      <c r="G122" s="353">
        <f>SUM(D122:F122)</f>
        <v>4</v>
      </c>
      <c r="H122" s="354" t="s">
        <v>122</v>
      </c>
      <c r="I122" s="387">
        <v>18</v>
      </c>
      <c r="J122" s="388" t="str">
        <f t="shared" ref="J122:J182" si="221">IFERROR((VLOOKUP(I122,JADWAL,4,FALSE)),"  ")</f>
        <v>MMT Pendidikan</v>
      </c>
      <c r="K122" s="388" t="str">
        <f t="shared" ref="K122:K182" si="222">IFERROR((VLOOKUP(I122,JADWAL,2,FALSE))," ")</f>
        <v>MPI-3B</v>
      </c>
      <c r="L122" s="388" t="str">
        <f t="shared" ref="L122:L182" si="223">IFERROR((VLOOKUP(I122,JADWAL,9,FALSE)),"  ")</f>
        <v>Jumat</v>
      </c>
      <c r="M122" s="733" t="str">
        <f t="shared" ref="M122:M182" si="224">IFERROR((VLOOKUP(I122,JADWAL,10,FALSE)),"  ")</f>
        <v>18.00-20.00</v>
      </c>
      <c r="N122" s="388" t="str">
        <f t="shared" si="156"/>
        <v>R15</v>
      </c>
      <c r="O122" s="389" t="str">
        <f t="shared" ref="O122:O182" si="225">IFERROR((VLOOKUP(I122,JADWAL,6,FALSE)),"  ")</f>
        <v>Prof. Dr. Hj. Titiek Rohanah Hidayati, M.Pd.</v>
      </c>
      <c r="P122" s="390" t="str">
        <f t="shared" ref="P122:P182" si="226">IFERROR((VLOOKUP(I122,JADWAL,7,FALSE)),"  ")</f>
        <v>Dr. H. Abd. Muhith, S.Ag, M.Pd.I.</v>
      </c>
      <c r="Q122" s="390">
        <f t="shared" si="114"/>
        <v>0</v>
      </c>
      <c r="R122" s="411">
        <f t="shared" si="124"/>
        <v>250000</v>
      </c>
      <c r="S122" s="412">
        <f t="shared" si="110"/>
        <v>6</v>
      </c>
      <c r="T122" s="390"/>
      <c r="U122" s="390"/>
      <c r="V122" s="390"/>
      <c r="W122" s="413">
        <f t="shared" ref="W122:W128" si="227">(R122*S122)+((T122+U122)*V122)</f>
        <v>1500000</v>
      </c>
      <c r="X122" s="414">
        <f>SUM(W122:W125)</f>
        <v>6000000</v>
      </c>
      <c r="Y122" s="414"/>
    </row>
    <row r="123" spans="1:25">
      <c r="A123" s="455"/>
      <c r="B123" s="383"/>
      <c r="C123" s="456"/>
      <c r="D123" s="357"/>
      <c r="E123" s="357"/>
      <c r="F123" s="357"/>
      <c r="G123" s="358"/>
      <c r="H123" s="359" t="s">
        <v>122</v>
      </c>
      <c r="I123" s="391">
        <v>21</v>
      </c>
      <c r="J123" s="392" t="str">
        <f t="shared" ref="J123" si="228">IFERROR((VLOOKUP(I123,JADWAL,4,FALSE)),"  ")</f>
        <v>MMT Pendidikan</v>
      </c>
      <c r="K123" s="392" t="str">
        <f t="shared" ref="K123" si="229">IFERROR((VLOOKUP(I123,JADWAL,2,FALSE))," ")</f>
        <v>MPI-3C</v>
      </c>
      <c r="L123" s="392" t="str">
        <f t="shared" ref="L123" si="230">IFERROR((VLOOKUP(I123,JADWAL,9,FALSE)),"  ")</f>
        <v>Jumat</v>
      </c>
      <c r="M123" s="732" t="str">
        <f t="shared" ref="M123" si="231">IFERROR((VLOOKUP(I123,JADWAL,10,FALSE)),"  ")</f>
        <v>13.15-15.15</v>
      </c>
      <c r="N123" s="392" t="str">
        <f t="shared" ref="N123" si="232">IFERROR((VLOOKUP(I123,JADWAL,11,FALSE)),"  ")</f>
        <v>R16</v>
      </c>
      <c r="O123" s="393" t="str">
        <f t="shared" ref="O123" si="233">IFERROR((VLOOKUP(I123,JADWAL,6,FALSE)),"  ")</f>
        <v>Prof. Dr. Hj. Titiek Rohanah Hidayati, M.Pd.</v>
      </c>
      <c r="P123" s="394" t="str">
        <f t="shared" ref="P123" si="234">IFERROR((VLOOKUP(I123,JADWAL,7,FALSE)),"  ")</f>
        <v>Dr. H. Abd. Muhith, S.Ag, M.Pd.I.</v>
      </c>
      <c r="Q123" s="394">
        <f t="shared" si="114"/>
        <v>0</v>
      </c>
      <c r="R123" s="415">
        <f t="shared" si="124"/>
        <v>250000</v>
      </c>
      <c r="S123" s="416">
        <f t="shared" si="110"/>
        <v>6</v>
      </c>
      <c r="T123" s="394"/>
      <c r="U123" s="394"/>
      <c r="V123" s="394"/>
      <c r="W123" s="417">
        <f t="shared" si="227"/>
        <v>1500000</v>
      </c>
    </row>
    <row r="124" spans="1:25">
      <c r="A124" s="455"/>
      <c r="B124" s="383"/>
      <c r="C124" s="456"/>
      <c r="D124" s="357"/>
      <c r="E124" s="357"/>
      <c r="F124" s="357"/>
      <c r="G124" s="358"/>
      <c r="H124" s="359" t="s">
        <v>122</v>
      </c>
      <c r="I124" s="391">
        <v>105</v>
      </c>
      <c r="J124" s="392" t="str">
        <f t="shared" si="221"/>
        <v xml:space="preserve">Analisis dan Desain Pembelajaran MI </v>
      </c>
      <c r="K124" s="392" t="str">
        <f t="shared" si="222"/>
        <v>PGMI-1</v>
      </c>
      <c r="L124" s="392" t="str">
        <f t="shared" si="223"/>
        <v>Jumat</v>
      </c>
      <c r="M124" s="732" t="str">
        <f t="shared" si="224"/>
        <v>18.00-20.00</v>
      </c>
      <c r="N124" s="392" t="str">
        <f t="shared" si="156"/>
        <v>RU12</v>
      </c>
      <c r="O124" s="393" t="str">
        <f t="shared" si="225"/>
        <v>Dr. H. Mustajab, S.Ag, M.Pd.I.</v>
      </c>
      <c r="P124" s="394" t="str">
        <f t="shared" si="226"/>
        <v>Dr. H. Abd. Muhith, S.Ag, M.Pd.I.</v>
      </c>
      <c r="Q124" s="394">
        <f t="shared" si="114"/>
        <v>0</v>
      </c>
      <c r="R124" s="415">
        <f t="shared" si="124"/>
        <v>250000</v>
      </c>
      <c r="S124" s="416">
        <f t="shared" si="110"/>
        <v>6</v>
      </c>
      <c r="T124" s="394"/>
      <c r="U124" s="394"/>
      <c r="V124" s="394"/>
      <c r="W124" s="417">
        <f t="shared" si="227"/>
        <v>1500000</v>
      </c>
    </row>
    <row r="125" spans="1:25">
      <c r="A125" s="457"/>
      <c r="B125" s="435"/>
      <c r="C125" s="450"/>
      <c r="D125" s="367"/>
      <c r="E125" s="367"/>
      <c r="F125" s="367"/>
      <c r="G125" s="368"/>
      <c r="H125" s="369" t="s">
        <v>122</v>
      </c>
      <c r="I125" s="397">
        <v>109</v>
      </c>
      <c r="J125" s="398" t="str">
        <f t="shared" si="221"/>
        <v>Evaluasi Pembelajaran MI</v>
      </c>
      <c r="K125" s="398" t="str">
        <f t="shared" si="222"/>
        <v>PGMI-3</v>
      </c>
      <c r="L125" s="398" t="str">
        <f t="shared" si="223"/>
        <v>Jumat</v>
      </c>
      <c r="M125" s="740" t="str">
        <f t="shared" si="224"/>
        <v>15.30-17.30</v>
      </c>
      <c r="N125" s="398" t="str">
        <f t="shared" si="156"/>
        <v>RU11</v>
      </c>
      <c r="O125" s="399" t="str">
        <f t="shared" si="225"/>
        <v>Dr. Hj. St. Mislikhah, M.Ag.</v>
      </c>
      <c r="P125" s="400" t="str">
        <f t="shared" si="226"/>
        <v>Dr. H. Abd. Muhith, S.Ag, M.Pd.I.</v>
      </c>
      <c r="Q125" s="400">
        <f t="shared" si="114"/>
        <v>0</v>
      </c>
      <c r="R125" s="418">
        <f t="shared" si="124"/>
        <v>250000</v>
      </c>
      <c r="S125" s="419">
        <f t="shared" si="110"/>
        <v>6</v>
      </c>
      <c r="T125" s="400"/>
      <c r="U125" s="400"/>
      <c r="V125" s="400"/>
      <c r="W125" s="420">
        <f t="shared" si="227"/>
        <v>1500000</v>
      </c>
    </row>
    <row r="126" spans="1:25">
      <c r="A126" s="458">
        <v>32</v>
      </c>
      <c r="B126" s="459" t="s">
        <v>396</v>
      </c>
      <c r="C126" s="350" t="s">
        <v>394</v>
      </c>
      <c r="D126" s="383">
        <f t="shared" ref="D126" si="235">COUNTIF(DSATU,B126)</f>
        <v>1</v>
      </c>
      <c r="E126" s="383">
        <f t="shared" ref="E126" si="236">COUNTIF(DDUA,B126)</f>
        <v>2</v>
      </c>
      <c r="F126" s="352">
        <f>COUNTIF(DTIGA,B126)</f>
        <v>0</v>
      </c>
      <c r="G126" s="460">
        <f>SUM(D126:F126)</f>
        <v>3</v>
      </c>
      <c r="H126" s="354" t="s">
        <v>122</v>
      </c>
      <c r="I126" s="387">
        <v>29</v>
      </c>
      <c r="J126" s="401" t="str">
        <f t="shared" si="221"/>
        <v>Psikologi Pendidikan</v>
      </c>
      <c r="K126" s="401" t="str">
        <f t="shared" si="222"/>
        <v>PAI-1BM</v>
      </c>
      <c r="L126" s="401" t="str">
        <f t="shared" si="223"/>
        <v>Rabu</v>
      </c>
      <c r="M126" s="741" t="str">
        <f t="shared" si="224"/>
        <v>15.15-17.15</v>
      </c>
      <c r="N126" s="401" t="str">
        <f t="shared" si="156"/>
        <v xml:space="preserve">  </v>
      </c>
      <c r="O126" s="402" t="str">
        <f t="shared" si="225"/>
        <v>Dr. H. Saihan, S.Ag., M.Pd.I.</v>
      </c>
      <c r="P126" s="402" t="str">
        <f t="shared" si="226"/>
        <v>Dr. Mu'alimin, S.Ag.,M.Pd.I.</v>
      </c>
      <c r="Q126" s="402">
        <f t="shared" si="114"/>
        <v>0</v>
      </c>
      <c r="R126" s="411">
        <f t="shared" si="124"/>
        <v>250000</v>
      </c>
      <c r="S126" s="412">
        <f t="shared" si="110"/>
        <v>6</v>
      </c>
      <c r="T126" s="390"/>
      <c r="U126" s="390"/>
      <c r="V126" s="390"/>
      <c r="W126" s="413">
        <f t="shared" si="227"/>
        <v>1500000</v>
      </c>
      <c r="X126" s="414">
        <f>SUM(W126:W128)</f>
        <v>4500000</v>
      </c>
    </row>
    <row r="127" spans="1:25">
      <c r="A127" s="455"/>
      <c r="B127" s="383"/>
      <c r="C127" s="456"/>
      <c r="D127" s="357"/>
      <c r="E127" s="357"/>
      <c r="F127" s="357"/>
      <c r="G127" s="358"/>
      <c r="H127" s="359" t="s">
        <v>122</v>
      </c>
      <c r="I127" s="391">
        <v>33</v>
      </c>
      <c r="J127" s="392" t="str">
        <f t="shared" si="221"/>
        <v>Psikologi Pendidikan</v>
      </c>
      <c r="K127" s="392" t="str">
        <f t="shared" si="222"/>
        <v>PAI-1A</v>
      </c>
      <c r="L127" s="392" t="str">
        <f t="shared" si="223"/>
        <v>Rabu</v>
      </c>
      <c r="M127" s="732" t="str">
        <f t="shared" si="224"/>
        <v>12.45-14.45</v>
      </c>
      <c r="N127" s="392" t="str">
        <f t="shared" si="156"/>
        <v>R16</v>
      </c>
      <c r="O127" s="393" t="str">
        <f t="shared" si="225"/>
        <v>Dr. H. Saihan, S.Ag., M.Pd.I.</v>
      </c>
      <c r="P127" s="394" t="str">
        <f t="shared" si="226"/>
        <v>Dr. Mu'alimin, S.Ag.,M.Pd.I.</v>
      </c>
      <c r="Q127" s="394">
        <f t="shared" si="114"/>
        <v>0</v>
      </c>
      <c r="R127" s="415">
        <f t="shared" si="124"/>
        <v>250000</v>
      </c>
      <c r="S127" s="416">
        <f t="shared" si="110"/>
        <v>6</v>
      </c>
      <c r="T127" s="394"/>
      <c r="U127" s="394"/>
      <c r="V127" s="394"/>
      <c r="W127" s="417">
        <f t="shared" si="227"/>
        <v>1500000</v>
      </c>
    </row>
    <row r="128" spans="1:25">
      <c r="A128" s="455"/>
      <c r="B128" s="383"/>
      <c r="C128" s="456"/>
      <c r="D128" s="357"/>
      <c r="E128" s="357"/>
      <c r="F128" s="357"/>
      <c r="G128" s="358"/>
      <c r="H128" s="359" t="s">
        <v>122</v>
      </c>
      <c r="I128" s="391">
        <v>112</v>
      </c>
      <c r="J128" s="392" t="str">
        <f t="shared" ref="J128" si="237">IFERROR((VLOOKUP(I128,JADWAL,4,FALSE)),"  ")</f>
        <v>Analisis Perkembangan Psikologi Anak</v>
      </c>
      <c r="K128" s="392" t="str">
        <f t="shared" ref="K128" si="238">IFERROR((VLOOKUP(I128,JADWAL,2,FALSE))," ")</f>
        <v>PGMI-3</v>
      </c>
      <c r="L128" s="398" t="str">
        <f t="shared" si="223"/>
        <v>Sabtu</v>
      </c>
      <c r="M128" s="732" t="str">
        <f t="shared" ref="M128" si="239">IFERROR((VLOOKUP(I128,JADWAL,10,FALSE)),"  ")</f>
        <v>09.30-11.30</v>
      </c>
      <c r="N128" s="392" t="str">
        <f t="shared" ref="N128" si="240">IFERROR((VLOOKUP(I128,JADWAL,11,FALSE)),"  ")</f>
        <v>RU11</v>
      </c>
      <c r="O128" s="393" t="str">
        <f t="shared" ref="O128" si="241">IFERROR((VLOOKUP(I128,JADWAL,6,FALSE)),"  ")</f>
        <v>Dr. Mu'alimin, S.Ag.,M.Pd.I.</v>
      </c>
      <c r="P128" s="394" t="str">
        <f t="shared" ref="P128" si="242">IFERROR((VLOOKUP(I128,JADWAL,7,FALSE)),"  ")</f>
        <v>Dr. Esa Nurwahyuni, M.Pd.</v>
      </c>
      <c r="Q128" s="394">
        <f t="shared" si="114"/>
        <v>0</v>
      </c>
      <c r="R128" s="415">
        <f t="shared" si="124"/>
        <v>250000</v>
      </c>
      <c r="S128" s="416">
        <f t="shared" si="110"/>
        <v>6</v>
      </c>
      <c r="T128" s="394"/>
      <c r="U128" s="394"/>
      <c r="V128" s="394"/>
      <c r="W128" s="417">
        <f t="shared" si="227"/>
        <v>1500000</v>
      </c>
    </row>
    <row r="129" spans="1:25">
      <c r="A129" s="360">
        <v>33</v>
      </c>
      <c r="B129" s="361" t="s">
        <v>135</v>
      </c>
      <c r="C129" s="362" t="s">
        <v>394</v>
      </c>
      <c r="D129" s="351">
        <f>COUNTIF(DSATU,B129)</f>
        <v>2</v>
      </c>
      <c r="E129" s="351">
        <f>COUNTIF(DDUA,B129)</f>
        <v>3</v>
      </c>
      <c r="F129" s="352">
        <f>COUNTIF(DTIGA,B129)</f>
        <v>0</v>
      </c>
      <c r="G129" s="353">
        <f>SUM(D129:F129)</f>
        <v>5</v>
      </c>
      <c r="H129" s="354" t="s">
        <v>122</v>
      </c>
      <c r="I129" s="387">
        <v>48</v>
      </c>
      <c r="J129" s="388" t="str">
        <f t="shared" si="221"/>
        <v>Evaluasi Pembelajaran PAI</v>
      </c>
      <c r="K129" s="388" t="str">
        <f t="shared" si="222"/>
        <v>PAI-3A</v>
      </c>
      <c r="L129" s="339" t="str">
        <f t="shared" si="223"/>
        <v>Rabu</v>
      </c>
      <c r="M129" s="733" t="str">
        <f t="shared" si="224"/>
        <v>12.45-14.45</v>
      </c>
      <c r="N129" s="388" t="str">
        <f t="shared" si="156"/>
        <v>R13</v>
      </c>
      <c r="O129" s="389" t="str">
        <f t="shared" si="225"/>
        <v>Dr. Sofyan Hadi, M.Pd.</v>
      </c>
      <c r="P129" s="390" t="str">
        <f t="shared" si="226"/>
        <v>Dr. Hj. St. Mislikhah, M.Ag.</v>
      </c>
      <c r="Q129" s="390">
        <f t="shared" si="114"/>
        <v>0</v>
      </c>
      <c r="R129" s="411">
        <f t="shared" si="124"/>
        <v>250000</v>
      </c>
      <c r="S129" s="412">
        <f t="shared" si="40"/>
        <v>6</v>
      </c>
      <c r="T129" s="390"/>
      <c r="U129" s="390"/>
      <c r="V129" s="390"/>
      <c r="W129" s="413">
        <f t="shared" ref="W129:W140" si="243">(R129*S129)+((T129+U129)*V129)</f>
        <v>1500000</v>
      </c>
      <c r="X129" s="414">
        <f>SUM(W129:W133)</f>
        <v>7500000</v>
      </c>
      <c r="Y129" s="414"/>
    </row>
    <row r="130" spans="1:25">
      <c r="A130" s="355"/>
      <c r="B130" s="356"/>
      <c r="C130" s="356"/>
      <c r="D130" s="357"/>
      <c r="E130" s="357"/>
      <c r="F130" s="357"/>
      <c r="G130" s="358"/>
      <c r="H130" s="359" t="s">
        <v>122</v>
      </c>
      <c r="I130" s="391">
        <v>50</v>
      </c>
      <c r="J130" s="392" t="str">
        <f t="shared" si="221"/>
        <v>Evaluasi Pembelajaran PAI</v>
      </c>
      <c r="K130" s="392" t="str">
        <f t="shared" si="222"/>
        <v>PAI-3B</v>
      </c>
      <c r="L130" s="339" t="str">
        <f t="shared" si="223"/>
        <v>Jumat</v>
      </c>
      <c r="M130" s="732" t="str">
        <f t="shared" si="224"/>
        <v>15.30-17.30</v>
      </c>
      <c r="N130" s="392" t="str">
        <f t="shared" si="156"/>
        <v>R25</v>
      </c>
      <c r="O130" s="393" t="str">
        <f t="shared" si="225"/>
        <v>Dr. H. Moh. Sahlan, M.Ag.</v>
      </c>
      <c r="P130" s="394" t="str">
        <f t="shared" si="226"/>
        <v>Dr. Hj. St. Mislikhah, M.Ag.</v>
      </c>
      <c r="Q130" s="394">
        <f t="shared" si="114"/>
        <v>0</v>
      </c>
      <c r="R130" s="415">
        <f t="shared" si="124"/>
        <v>250000</v>
      </c>
      <c r="S130" s="416">
        <f t="shared" si="40"/>
        <v>6</v>
      </c>
      <c r="T130" s="394"/>
      <c r="U130" s="394"/>
      <c r="V130" s="394"/>
      <c r="W130" s="417">
        <f t="shared" si="243"/>
        <v>1500000</v>
      </c>
    </row>
    <row r="131" spans="1:25">
      <c r="A131" s="355"/>
      <c r="B131" s="356"/>
      <c r="C131" s="356"/>
      <c r="D131" s="357"/>
      <c r="E131" s="357"/>
      <c r="F131" s="357"/>
      <c r="G131" s="358"/>
      <c r="H131" s="359" t="s">
        <v>122</v>
      </c>
      <c r="I131" s="391">
        <v>52</v>
      </c>
      <c r="J131" s="392" t="str">
        <f t="shared" si="221"/>
        <v>Evaluasi Pembelajaran PAI</v>
      </c>
      <c r="K131" s="392" t="str">
        <f t="shared" si="222"/>
        <v>PAI-3C</v>
      </c>
      <c r="L131" s="339" t="str">
        <f t="shared" si="223"/>
        <v>Jumat</v>
      </c>
      <c r="M131" s="732" t="str">
        <f t="shared" si="224"/>
        <v>13.15-15.15</v>
      </c>
      <c r="N131" s="392" t="str">
        <f t="shared" si="156"/>
        <v>R26</v>
      </c>
      <c r="O131" s="393" t="str">
        <f t="shared" si="225"/>
        <v>Dr. H. Moh. Sahlan, M.Ag.</v>
      </c>
      <c r="P131" s="394" t="str">
        <f t="shared" si="226"/>
        <v>Dr. Hj. St. Mislikhah, M.Ag.</v>
      </c>
      <c r="Q131" s="394">
        <f t="shared" si="114"/>
        <v>0</v>
      </c>
      <c r="R131" s="415">
        <f t="shared" si="124"/>
        <v>250000</v>
      </c>
      <c r="S131" s="416">
        <f t="shared" si="40"/>
        <v>6</v>
      </c>
      <c r="T131" s="394"/>
      <c r="U131" s="394"/>
      <c r="V131" s="394"/>
      <c r="W131" s="417">
        <f t="shared" si="243"/>
        <v>1500000</v>
      </c>
    </row>
    <row r="132" spans="1:25">
      <c r="A132" s="355"/>
      <c r="B132" s="356"/>
      <c r="C132" s="356"/>
      <c r="D132" s="357"/>
      <c r="E132" s="357"/>
      <c r="F132" s="357"/>
      <c r="G132" s="358"/>
      <c r="H132" s="359" t="s">
        <v>122</v>
      </c>
      <c r="I132" s="391">
        <v>109</v>
      </c>
      <c r="J132" s="392" t="str">
        <f t="shared" si="221"/>
        <v>Evaluasi Pembelajaran MI</v>
      </c>
      <c r="K132" s="392" t="str">
        <f t="shared" si="222"/>
        <v>PGMI-3</v>
      </c>
      <c r="L132" s="339" t="str">
        <f t="shared" si="223"/>
        <v>Jumat</v>
      </c>
      <c r="M132" s="732" t="str">
        <f t="shared" si="224"/>
        <v>15.30-17.30</v>
      </c>
      <c r="N132" s="392" t="str">
        <f t="shared" si="156"/>
        <v>RU11</v>
      </c>
      <c r="O132" s="393" t="str">
        <f t="shared" si="225"/>
        <v>Dr. Hj. St. Mislikhah, M.Ag.</v>
      </c>
      <c r="P132" s="394" t="str">
        <f t="shared" si="226"/>
        <v>Dr. H. Abd. Muhith, S.Ag, M.Pd.I.</v>
      </c>
      <c r="Q132" s="394">
        <f t="shared" ref="Q132:Q195" si="244">IFERROR((VLOOKUP(I132,JADWAL,8,FALSE)),"  ")</f>
        <v>0</v>
      </c>
      <c r="R132" s="415">
        <f t="shared" si="124"/>
        <v>250000</v>
      </c>
      <c r="S132" s="416">
        <f t="shared" si="40"/>
        <v>6</v>
      </c>
      <c r="T132" s="394"/>
      <c r="U132" s="394"/>
      <c r="V132" s="394"/>
      <c r="W132" s="417">
        <f t="shared" si="243"/>
        <v>1500000</v>
      </c>
    </row>
    <row r="133" spans="1:25">
      <c r="A133" s="374"/>
      <c r="B133" s="370"/>
      <c r="C133" s="370"/>
      <c r="D133" s="371"/>
      <c r="E133" s="371"/>
      <c r="F133" s="371"/>
      <c r="G133" s="372"/>
      <c r="H133" s="359" t="s">
        <v>122</v>
      </c>
      <c r="I133" s="395">
        <v>110</v>
      </c>
      <c r="J133" s="401" t="str">
        <f t="shared" si="221"/>
        <v>Studi Mandiri</v>
      </c>
      <c r="K133" s="401" t="str">
        <f t="shared" si="222"/>
        <v>PGMI-3</v>
      </c>
      <c r="L133" s="339" t="str">
        <f t="shared" si="223"/>
        <v>Jumat</v>
      </c>
      <c r="M133" s="741" t="str">
        <f t="shared" si="224"/>
        <v>18.00-20.00</v>
      </c>
      <c r="N133" s="401" t="str">
        <f t="shared" si="156"/>
        <v>RU11</v>
      </c>
      <c r="O133" s="402" t="str">
        <f t="shared" si="225"/>
        <v>Dr. Hj. St. Mislikhah, M.Ag.</v>
      </c>
      <c r="P133" s="403" t="str">
        <f t="shared" si="226"/>
        <v>Dr. Hj. Mukni'ah, M.Pd.I.</v>
      </c>
      <c r="Q133" s="403">
        <f t="shared" si="244"/>
        <v>0</v>
      </c>
      <c r="R133" s="421">
        <f t="shared" si="124"/>
        <v>250000</v>
      </c>
      <c r="S133" s="422">
        <f t="shared" si="40"/>
        <v>6</v>
      </c>
      <c r="T133" s="403"/>
      <c r="U133" s="403"/>
      <c r="V133" s="403"/>
      <c r="W133" s="423">
        <f t="shared" si="243"/>
        <v>1500000</v>
      </c>
    </row>
    <row r="134" spans="1:25">
      <c r="A134" s="348">
        <v>34</v>
      </c>
      <c r="B134" s="384" t="s">
        <v>397</v>
      </c>
      <c r="C134" s="350" t="s">
        <v>394</v>
      </c>
      <c r="D134" s="351">
        <f>COUNTIF(DSATU,B134)</f>
        <v>2</v>
      </c>
      <c r="E134" s="351">
        <f>COUNTIF(DDUA,B134)</f>
        <v>2</v>
      </c>
      <c r="F134" s="352">
        <f>COUNTIF(DTIGA,B134)</f>
        <v>0</v>
      </c>
      <c r="G134" s="353">
        <f>SUM(D134:F134)</f>
        <v>4</v>
      </c>
      <c r="H134" s="354" t="s">
        <v>122</v>
      </c>
      <c r="I134" s="387">
        <v>5</v>
      </c>
      <c r="J134" s="388" t="str">
        <f t="shared" si="221"/>
        <v>Sistem Informasi Manajemen Pendidikan</v>
      </c>
      <c r="K134" s="388" t="str">
        <f t="shared" si="222"/>
        <v>MPI-1A</v>
      </c>
      <c r="L134" s="388" t="str">
        <f t="shared" si="223"/>
        <v>Kamis</v>
      </c>
      <c r="M134" s="733" t="str">
        <f t="shared" si="224"/>
        <v>12.45-14.45</v>
      </c>
      <c r="N134" s="388" t="str">
        <f t="shared" si="156"/>
        <v>RU11</v>
      </c>
      <c r="O134" s="389" t="str">
        <f t="shared" si="225"/>
        <v>Dr. Khotibul Umam, MA.</v>
      </c>
      <c r="P134" s="390" t="str">
        <f t="shared" si="226"/>
        <v>Dr. Zainal Abidin, S.Pd.I, M.S.I.</v>
      </c>
      <c r="Q134" s="390">
        <f t="shared" si="244"/>
        <v>0</v>
      </c>
      <c r="R134" s="411">
        <f t="shared" ref="R134:R185" si="245">IFERROR(VLOOKUP(H134,Trf,3,FALSE),"  ")</f>
        <v>250000</v>
      </c>
      <c r="S134" s="412">
        <f t="shared" si="12"/>
        <v>6</v>
      </c>
      <c r="T134" s="390"/>
      <c r="U134" s="390"/>
      <c r="V134" s="390"/>
      <c r="W134" s="507">
        <f t="shared" si="243"/>
        <v>1500000</v>
      </c>
      <c r="X134" s="414">
        <f>SUM(W134:W137)</f>
        <v>6000000</v>
      </c>
      <c r="Y134" s="414"/>
    </row>
    <row r="135" spans="1:25">
      <c r="A135" s="355"/>
      <c r="B135" s="383"/>
      <c r="C135" s="383"/>
      <c r="D135" s="357"/>
      <c r="E135" s="357"/>
      <c r="F135" s="357"/>
      <c r="G135" s="358"/>
      <c r="H135" s="359" t="s">
        <v>122</v>
      </c>
      <c r="I135" s="391">
        <v>10</v>
      </c>
      <c r="J135" s="392" t="str">
        <f t="shared" ref="J135" si="246">IFERROR((VLOOKUP(I135,JADWAL,4,FALSE)),"  ")</f>
        <v>Sisten Informasi Pendidikan Islam</v>
      </c>
      <c r="K135" s="392" t="str">
        <f t="shared" ref="K135" si="247">IFERROR((VLOOKUP(I135,JADWAL,2,FALSE))," ")</f>
        <v>MPI-1B</v>
      </c>
      <c r="L135" s="392" t="str">
        <f t="shared" ref="L135" si="248">IFERROR((VLOOKUP(I135,JADWAL,9,FALSE)),"  ")</f>
        <v>Sabtu</v>
      </c>
      <c r="M135" s="392" t="str">
        <f t="shared" ref="M135" si="249">IFERROR((VLOOKUP(I135,JADWAL,10,FALSE)),"  ")</f>
        <v>09.30-11.30</v>
      </c>
      <c r="N135" s="392" t="str">
        <f t="shared" ref="N135" si="250">IFERROR((VLOOKUP(I135,JADWAL,11,FALSE)),"  ")</f>
        <v>RU24</v>
      </c>
      <c r="O135" s="393" t="str">
        <f t="shared" ref="O135" si="251">IFERROR((VLOOKUP(I135,JADWAL,6,FALSE)),"  ")</f>
        <v>Dr. Khotibul Umam, MA.</v>
      </c>
      <c r="P135" s="394" t="str">
        <f t="shared" ref="P135" si="252">IFERROR((VLOOKUP(I135,JADWAL,7,FALSE)),"  ")</f>
        <v>Dr. Zainal Abidin, S.Pd.I, M.S.I.</v>
      </c>
      <c r="Q135" s="394">
        <f t="shared" si="244"/>
        <v>0</v>
      </c>
      <c r="R135" s="415">
        <f t="shared" si="245"/>
        <v>250000</v>
      </c>
      <c r="S135" s="416">
        <f t="shared" si="12"/>
        <v>6</v>
      </c>
      <c r="T135" s="394"/>
      <c r="U135" s="394"/>
      <c r="V135" s="394"/>
      <c r="W135" s="471">
        <f t="shared" ref="W135" si="253">(R135*S135)+((T135+U135)*V135)</f>
        <v>1500000</v>
      </c>
    </row>
    <row r="136" spans="1:25">
      <c r="A136" s="355"/>
      <c r="B136" s="383"/>
      <c r="C136" s="383"/>
      <c r="D136" s="357"/>
      <c r="E136" s="357"/>
      <c r="F136" s="357"/>
      <c r="G136" s="358"/>
      <c r="H136" s="359" t="s">
        <v>122</v>
      </c>
      <c r="I136" s="391">
        <v>11</v>
      </c>
      <c r="J136" s="392" t="str">
        <f t="shared" si="221"/>
        <v>MMT Pendidikan</v>
      </c>
      <c r="K136" s="392" t="str">
        <f t="shared" si="222"/>
        <v>MPI-3A</v>
      </c>
      <c r="L136" s="392" t="str">
        <f t="shared" si="223"/>
        <v>Selasa</v>
      </c>
      <c r="M136" s="732" t="str">
        <f t="shared" si="224"/>
        <v>12.45-14.45</v>
      </c>
      <c r="N136" s="392" t="str">
        <f t="shared" si="156"/>
        <v>R14</v>
      </c>
      <c r="O136" s="393" t="str">
        <f t="shared" si="225"/>
        <v>Dr. H. Abd. Muis, M.M.</v>
      </c>
      <c r="P136" s="394" t="str">
        <f t="shared" si="226"/>
        <v>Dr. Khotibul Umam, MA.</v>
      </c>
      <c r="Q136" s="394">
        <f t="shared" si="244"/>
        <v>0</v>
      </c>
      <c r="R136" s="415">
        <f t="shared" si="245"/>
        <v>250000</v>
      </c>
      <c r="S136" s="416">
        <f t="shared" si="12"/>
        <v>6</v>
      </c>
      <c r="T136" s="394"/>
      <c r="U136" s="394"/>
      <c r="V136" s="394"/>
      <c r="W136" s="471">
        <f t="shared" si="243"/>
        <v>1500000</v>
      </c>
    </row>
    <row r="137" spans="1:25">
      <c r="A137" s="365"/>
      <c r="B137" s="478"/>
      <c r="C137" s="435"/>
      <c r="D137" s="367"/>
      <c r="E137" s="367"/>
      <c r="F137" s="367"/>
      <c r="G137" s="368"/>
      <c r="H137" s="369" t="s">
        <v>122</v>
      </c>
      <c r="I137" s="397">
        <v>108</v>
      </c>
      <c r="J137" s="398" t="str">
        <f t="shared" si="221"/>
        <v>Manajemen Kelas</v>
      </c>
      <c r="K137" s="398" t="str">
        <f t="shared" si="222"/>
        <v>PGMI-3</v>
      </c>
      <c r="L137" s="398" t="str">
        <f t="shared" si="223"/>
        <v>Jumat</v>
      </c>
      <c r="M137" s="740" t="str">
        <f t="shared" si="224"/>
        <v>13.15-15.15</v>
      </c>
      <c r="N137" s="398" t="str">
        <f t="shared" si="156"/>
        <v>RU11</v>
      </c>
      <c r="O137" s="399" t="str">
        <f t="shared" si="225"/>
        <v>Dr. H. Abd. Muis, M.M.</v>
      </c>
      <c r="P137" s="400" t="str">
        <f t="shared" si="226"/>
        <v>Dr. Khotibul Umam, MA.</v>
      </c>
      <c r="Q137" s="400">
        <f t="shared" si="244"/>
        <v>0</v>
      </c>
      <c r="R137" s="418">
        <f t="shared" si="245"/>
        <v>250000</v>
      </c>
      <c r="S137" s="419">
        <f t="shared" si="12"/>
        <v>6</v>
      </c>
      <c r="T137" s="400"/>
      <c r="U137" s="400"/>
      <c r="V137" s="400"/>
      <c r="W137" s="508">
        <f t="shared" si="243"/>
        <v>1500000</v>
      </c>
    </row>
    <row r="138" spans="1:25">
      <c r="A138" s="348">
        <v>35</v>
      </c>
      <c r="B138" s="349" t="s">
        <v>398</v>
      </c>
      <c r="C138" s="350" t="s">
        <v>399</v>
      </c>
      <c r="D138" s="351">
        <f>COUNTIF(DSATU,B138)</f>
        <v>2</v>
      </c>
      <c r="E138" s="351">
        <f>COUNTIF(DDUA,B138)</f>
        <v>1</v>
      </c>
      <c r="F138" s="352">
        <f>COUNTIF(DTIGA,B138)</f>
        <v>0</v>
      </c>
      <c r="G138" s="353">
        <f>SUM(D138:F138)</f>
        <v>3</v>
      </c>
      <c r="H138" s="354" t="s">
        <v>122</v>
      </c>
      <c r="I138" s="387">
        <v>9</v>
      </c>
      <c r="J138" s="388" t="str">
        <f t="shared" si="221"/>
        <v>Studi Al Qur'an dan Hadist</v>
      </c>
      <c r="K138" s="388" t="str">
        <f t="shared" si="222"/>
        <v>MPI-1B</v>
      </c>
      <c r="L138" s="339" t="str">
        <f t="shared" si="223"/>
        <v>Sabtu</v>
      </c>
      <c r="M138" s="733" t="str">
        <f t="shared" si="224"/>
        <v>07.30-09.30</v>
      </c>
      <c r="N138" s="388" t="str">
        <f t="shared" si="156"/>
        <v>RU24</v>
      </c>
      <c r="O138" s="389" t="str">
        <f t="shared" si="225"/>
        <v>Dr. H. Aminullah, M.Ag.</v>
      </c>
      <c r="P138" s="390" t="str">
        <f t="shared" si="226"/>
        <v>Dr. H. Faisol Nasar Bin Madi, MA.</v>
      </c>
      <c r="Q138" s="390">
        <f t="shared" si="244"/>
        <v>0</v>
      </c>
      <c r="R138" s="411">
        <f t="shared" si="245"/>
        <v>250000</v>
      </c>
      <c r="S138" s="412">
        <f t="shared" si="40"/>
        <v>6</v>
      </c>
      <c r="T138" s="390"/>
      <c r="U138" s="390"/>
      <c r="V138" s="390"/>
      <c r="W138" s="413">
        <f t="shared" si="243"/>
        <v>1500000</v>
      </c>
      <c r="X138" s="414">
        <f>SUM(W138:W140)</f>
        <v>4500000</v>
      </c>
      <c r="Y138" s="414"/>
    </row>
    <row r="139" spans="1:25">
      <c r="A139" s="355"/>
      <c r="B139" s="356"/>
      <c r="C139" s="356"/>
      <c r="D139" s="357"/>
      <c r="E139" s="357"/>
      <c r="F139" s="357"/>
      <c r="G139" s="358"/>
      <c r="H139" s="359" t="s">
        <v>122</v>
      </c>
      <c r="I139" s="391">
        <v>114</v>
      </c>
      <c r="J139" s="392" t="str">
        <f t="shared" si="221"/>
        <v>دراسات القرآن (علوم القرأن)</v>
      </c>
      <c r="K139" s="392" t="str">
        <f t="shared" si="222"/>
        <v>PBAI-1</v>
      </c>
      <c r="L139" s="339" t="str">
        <f t="shared" si="223"/>
        <v>Jumat</v>
      </c>
      <c r="M139" s="732" t="str">
        <f t="shared" si="224"/>
        <v>13.15-15.15</v>
      </c>
      <c r="N139" s="392" t="str">
        <f t="shared" si="156"/>
        <v>R21</v>
      </c>
      <c r="O139" s="393" t="str">
        <f t="shared" si="225"/>
        <v>Dr. H. Faisol Nasar Bin Madi, MA.</v>
      </c>
      <c r="P139" s="394" t="str">
        <f t="shared" si="226"/>
        <v>Dr. H. Rafid Abbas, MA.</v>
      </c>
      <c r="Q139" s="394">
        <f t="shared" si="244"/>
        <v>0</v>
      </c>
      <c r="R139" s="415">
        <f t="shared" si="245"/>
        <v>250000</v>
      </c>
      <c r="S139" s="416">
        <f t="shared" si="40"/>
        <v>6</v>
      </c>
      <c r="T139" s="394"/>
      <c r="U139" s="394"/>
      <c r="V139" s="394"/>
      <c r="W139" s="417">
        <f t="shared" si="243"/>
        <v>1500000</v>
      </c>
    </row>
    <row r="140" spans="1:25">
      <c r="A140" s="374"/>
      <c r="B140" s="370"/>
      <c r="C140" s="370"/>
      <c r="D140" s="371"/>
      <c r="E140" s="371"/>
      <c r="F140" s="371"/>
      <c r="G140" s="372"/>
      <c r="H140" s="359" t="s">
        <v>122</v>
      </c>
      <c r="I140" s="395">
        <v>119</v>
      </c>
      <c r="J140" s="401" t="str">
        <f t="shared" si="221"/>
        <v>التقويم والإختبارات في تعليم اللغة العربية</v>
      </c>
      <c r="K140" s="401" t="str">
        <f t="shared" si="222"/>
        <v>PBAI-3</v>
      </c>
      <c r="L140" s="339" t="str">
        <f t="shared" si="223"/>
        <v>Jumat</v>
      </c>
      <c r="M140" s="741" t="str">
        <f t="shared" si="224"/>
        <v>13.15-15.15</v>
      </c>
      <c r="N140" s="401" t="str">
        <f t="shared" si="156"/>
        <v>R22</v>
      </c>
      <c r="O140" s="402" t="str">
        <f t="shared" si="225"/>
        <v>Dr. H. Faisol Nasar Bin Madi, MA.</v>
      </c>
      <c r="P140" s="403" t="str">
        <f t="shared" si="226"/>
        <v>Dr. Bambang Irawan, M.Ed.</v>
      </c>
      <c r="Q140" s="403">
        <f t="shared" si="244"/>
        <v>0</v>
      </c>
      <c r="R140" s="421">
        <f t="shared" si="245"/>
        <v>250000</v>
      </c>
      <c r="S140" s="422">
        <f t="shared" si="40"/>
        <v>6</v>
      </c>
      <c r="T140" s="403"/>
      <c r="U140" s="403"/>
      <c r="V140" s="403"/>
      <c r="W140" s="423">
        <f t="shared" si="243"/>
        <v>1500000</v>
      </c>
    </row>
    <row r="141" spans="1:25">
      <c r="A141" s="360">
        <v>36</v>
      </c>
      <c r="B141" s="479" t="s">
        <v>400</v>
      </c>
      <c r="C141" s="362" t="s">
        <v>399</v>
      </c>
      <c r="D141" s="351">
        <f>COUNTIF(DSATU,B141)</f>
        <v>2</v>
      </c>
      <c r="E141" s="351">
        <f>COUNTIF(DDUA,B141)</f>
        <v>1</v>
      </c>
      <c r="F141" s="352">
        <f>COUNTIF(DTIGA,B141)</f>
        <v>0</v>
      </c>
      <c r="G141" s="353">
        <f>SUM(D141:F141)</f>
        <v>3</v>
      </c>
      <c r="H141" s="480" t="s">
        <v>122</v>
      </c>
      <c r="I141" s="387">
        <v>118</v>
      </c>
      <c r="J141" s="388" t="str">
        <f t="shared" si="221"/>
        <v>الدراسات التقابلية وتحليل الأخطاء</v>
      </c>
      <c r="K141" s="388" t="str">
        <f t="shared" si="222"/>
        <v>PBAI-1</v>
      </c>
      <c r="L141" s="388" t="str">
        <f t="shared" si="223"/>
        <v>Sabtu</v>
      </c>
      <c r="M141" s="388" t="str">
        <f t="shared" si="224"/>
        <v>09.30-11.30</v>
      </c>
      <c r="N141" s="388" t="str">
        <f t="shared" si="156"/>
        <v>R21</v>
      </c>
      <c r="O141" s="389" t="str">
        <f t="shared" si="225"/>
        <v>Dr. Bambang Irawan, M.Ed.</v>
      </c>
      <c r="P141" s="390" t="str">
        <f t="shared" si="226"/>
        <v>Dr. M. Alfan, M.Pd</v>
      </c>
      <c r="Q141" s="390">
        <f t="shared" si="244"/>
        <v>0</v>
      </c>
      <c r="R141" s="411">
        <f t="shared" si="245"/>
        <v>250000</v>
      </c>
      <c r="S141" s="412">
        <f t="shared" si="40"/>
        <v>6</v>
      </c>
      <c r="T141" s="390"/>
      <c r="U141" s="390"/>
      <c r="V141" s="390"/>
      <c r="W141" s="507">
        <f t="shared" ref="W141" si="254">(R141*S141)+((T141+U141)*V141)</f>
        <v>1500000</v>
      </c>
      <c r="X141" s="414">
        <f>SUM(W141:W143)</f>
        <v>4500000</v>
      </c>
    </row>
    <row r="142" spans="1:25">
      <c r="A142" s="355"/>
      <c r="B142" s="356"/>
      <c r="C142" s="356"/>
      <c r="D142" s="357"/>
      <c r="E142" s="357"/>
      <c r="F142" s="357"/>
      <c r="G142" s="358"/>
      <c r="H142" s="359" t="s">
        <v>122</v>
      </c>
      <c r="I142" s="391">
        <v>119</v>
      </c>
      <c r="J142" s="392" t="str">
        <f t="shared" ref="J142" si="255">IFERROR((VLOOKUP(I142,JADWAL,4,FALSE)),"  ")</f>
        <v>التقويم والإختبارات في تعليم اللغة العربية</v>
      </c>
      <c r="K142" s="392" t="str">
        <f t="shared" ref="K142" si="256">IFERROR((VLOOKUP(I142,JADWAL,2,FALSE))," ")</f>
        <v>PBAI-3</v>
      </c>
      <c r="L142" s="503" t="str">
        <f t="shared" ref="L142" si="257">IFERROR((VLOOKUP(I142,JADWAL,9,FALSE)),"  ")</f>
        <v>Jumat</v>
      </c>
      <c r="M142" s="732" t="str">
        <f t="shared" ref="M142" si="258">IFERROR((VLOOKUP(I142,JADWAL,10,FALSE)),"  ")</f>
        <v>13.15-15.15</v>
      </c>
      <c r="N142" s="392" t="str">
        <f t="shared" ref="N142" si="259">IFERROR((VLOOKUP(I142,JADWAL,11,FALSE)),"  ")</f>
        <v>R22</v>
      </c>
      <c r="O142" s="393" t="str">
        <f t="shared" ref="O142" si="260">IFERROR((VLOOKUP(I142,JADWAL,6,FALSE)),"  ")</f>
        <v>Dr. H. Faisol Nasar Bin Madi, MA.</v>
      </c>
      <c r="P142" s="394" t="str">
        <f t="shared" ref="P142" si="261">IFERROR((VLOOKUP(I142,JADWAL,7,FALSE)),"  ")</f>
        <v>Dr. Bambang Irawan, M.Ed.</v>
      </c>
      <c r="Q142" s="394">
        <f t="shared" si="244"/>
        <v>0</v>
      </c>
      <c r="R142" s="415">
        <f t="shared" si="245"/>
        <v>250000</v>
      </c>
      <c r="S142" s="416">
        <f t="shared" si="40"/>
        <v>6</v>
      </c>
      <c r="T142" s="394"/>
      <c r="U142" s="394"/>
      <c r="V142" s="394"/>
      <c r="W142" s="471">
        <f t="shared" ref="W142" si="262">(R142*S142)+((T142+U142)*V142)</f>
        <v>1500000</v>
      </c>
    </row>
    <row r="143" spans="1:25">
      <c r="A143" s="365"/>
      <c r="B143" s="373"/>
      <c r="C143" s="373"/>
      <c r="D143" s="367"/>
      <c r="E143" s="367"/>
      <c r="F143" s="367"/>
      <c r="G143" s="368"/>
      <c r="H143" s="369" t="s">
        <v>122</v>
      </c>
      <c r="I143" s="397">
        <v>122</v>
      </c>
      <c r="J143" s="398" t="str">
        <f t="shared" si="221"/>
        <v>إعداد المواد الدراسية للغة العربية   وتطويرها</v>
      </c>
      <c r="K143" s="398" t="str">
        <f t="shared" si="222"/>
        <v>PBAI-3</v>
      </c>
      <c r="L143" s="504" t="str">
        <f t="shared" si="223"/>
        <v>Sabtu</v>
      </c>
      <c r="M143" s="740" t="str">
        <f t="shared" si="224"/>
        <v>07.30-09.30</v>
      </c>
      <c r="N143" s="398" t="str">
        <f t="shared" si="156"/>
        <v>R22</v>
      </c>
      <c r="O143" s="399" t="str">
        <f t="shared" si="225"/>
        <v>Dr. Bambang Irawan, M.Ed.</v>
      </c>
      <c r="P143" s="400" t="str">
        <f t="shared" si="226"/>
        <v>Dr. M. Alfan, M.Pd</v>
      </c>
      <c r="Q143" s="400">
        <f t="shared" si="244"/>
        <v>0</v>
      </c>
      <c r="R143" s="418">
        <f t="shared" si="245"/>
        <v>250000</v>
      </c>
      <c r="S143" s="419">
        <f t="shared" si="40"/>
        <v>6</v>
      </c>
      <c r="T143" s="400"/>
      <c r="U143" s="400"/>
      <c r="V143" s="400"/>
      <c r="W143" s="508">
        <f t="shared" ref="W143:W147" si="263">(R143*S143)+((T143+U143)*V143)</f>
        <v>1500000</v>
      </c>
    </row>
    <row r="144" spans="1:25">
      <c r="A144" s="380">
        <v>37</v>
      </c>
      <c r="B144" s="481" t="s">
        <v>401</v>
      </c>
      <c r="C144" s="350" t="s">
        <v>399</v>
      </c>
      <c r="D144" s="382">
        <f>COUNTIF(DSATU,B144)</f>
        <v>2</v>
      </c>
      <c r="E144" s="382">
        <f>COUNTIF(DDUA,B144)</f>
        <v>1</v>
      </c>
      <c r="F144" s="352">
        <f>COUNTIF(DTIGA,B144)</f>
        <v>0</v>
      </c>
      <c r="G144" s="482">
        <f>SUM(D144:F144)</f>
        <v>3</v>
      </c>
      <c r="H144" s="437" t="s">
        <v>122</v>
      </c>
      <c r="I144" s="387">
        <v>116</v>
      </c>
      <c r="J144" s="463" t="str">
        <f t="shared" si="221"/>
        <v>وسائل تعليم اللغة العربية</v>
      </c>
      <c r="K144" s="463" t="str">
        <f t="shared" si="222"/>
        <v>PBAI-1</v>
      </c>
      <c r="L144" s="463" t="str">
        <f t="shared" si="223"/>
        <v>Jumat</v>
      </c>
      <c r="M144" s="742" t="str">
        <f t="shared" si="224"/>
        <v>18.00-20.00</v>
      </c>
      <c r="N144" s="463" t="str">
        <f t="shared" si="156"/>
        <v>R21</v>
      </c>
      <c r="O144" s="464" t="str">
        <f t="shared" si="225"/>
        <v>Dr. H. Syamsul Anam, S.Ag, M.Pd.</v>
      </c>
      <c r="P144" s="505" t="str">
        <f t="shared" si="226"/>
        <v>Dr. H. Wildana Wargadinata, Lc., M.Ag.</v>
      </c>
      <c r="Q144" s="505">
        <f t="shared" si="244"/>
        <v>0</v>
      </c>
      <c r="R144" s="509">
        <f t="shared" si="245"/>
        <v>250000</v>
      </c>
      <c r="S144" s="510">
        <f t="shared" si="110"/>
        <v>6</v>
      </c>
      <c r="T144" s="505"/>
      <c r="U144" s="505"/>
      <c r="V144" s="505"/>
      <c r="W144" s="511">
        <f t="shared" si="263"/>
        <v>1500000</v>
      </c>
      <c r="X144" s="414">
        <f>SUM(W144:W146)</f>
        <v>4500000</v>
      </c>
      <c r="Y144" s="414"/>
    </row>
    <row r="145" spans="1:25">
      <c r="A145" s="355"/>
      <c r="B145" s="483"/>
      <c r="C145" s="484"/>
      <c r="D145" s="485"/>
      <c r="E145" s="485"/>
      <c r="F145" s="371"/>
      <c r="G145" s="372"/>
      <c r="H145" s="486" t="s">
        <v>122</v>
      </c>
      <c r="I145" s="391">
        <v>117</v>
      </c>
      <c r="J145" s="401" t="str">
        <f t="shared" si="221"/>
        <v>اللغة العربية ومكانتها فى التاريخ  -- تاريخ اللغة العربية</v>
      </c>
      <c r="K145" s="401" t="str">
        <f t="shared" si="222"/>
        <v>PBAI-1</v>
      </c>
      <c r="L145" s="401" t="str">
        <f t="shared" si="223"/>
        <v>Sabtu</v>
      </c>
      <c r="M145" s="741" t="str">
        <f t="shared" si="224"/>
        <v>07.30-09.30</v>
      </c>
      <c r="N145" s="401" t="str">
        <f t="shared" si="156"/>
        <v>R21</v>
      </c>
      <c r="O145" s="402" t="str">
        <f t="shared" si="225"/>
        <v>Dr. H. Abdul Haris, M.Ag.</v>
      </c>
      <c r="P145" s="403" t="str">
        <f t="shared" si="226"/>
        <v>Dr. H. Syamsul Anam, S.Ag, M.Pd.</v>
      </c>
      <c r="Q145" s="403">
        <f t="shared" si="244"/>
        <v>0</v>
      </c>
      <c r="R145" s="421">
        <f t="shared" si="245"/>
        <v>250000</v>
      </c>
      <c r="S145" s="422">
        <f t="shared" si="110"/>
        <v>6</v>
      </c>
      <c r="T145" s="403"/>
      <c r="U145" s="403"/>
      <c r="V145" s="403"/>
      <c r="W145" s="423">
        <f t="shared" si="263"/>
        <v>1500000</v>
      </c>
    </row>
    <row r="146" spans="1:25">
      <c r="A146" s="365"/>
      <c r="B146" s="487"/>
      <c r="C146" s="488"/>
      <c r="D146" s="435"/>
      <c r="E146" s="435"/>
      <c r="F146" s="367"/>
      <c r="G146" s="368"/>
      <c r="H146" s="489" t="s">
        <v>122</v>
      </c>
      <c r="I146" s="397">
        <v>120</v>
      </c>
      <c r="J146" s="398" t="str">
        <f t="shared" si="221"/>
        <v>الدراسات التقابلية وتحليل الأخطاء</v>
      </c>
      <c r="K146" s="398" t="str">
        <f t="shared" si="222"/>
        <v>PBAI-3</v>
      </c>
      <c r="L146" s="398" t="str">
        <f t="shared" si="223"/>
        <v>Jumat</v>
      </c>
      <c r="M146" s="740" t="str">
        <f t="shared" si="224"/>
        <v>15.30-17.30</v>
      </c>
      <c r="N146" s="398" t="str">
        <f t="shared" si="156"/>
        <v>R22</v>
      </c>
      <c r="O146" s="399" t="str">
        <f t="shared" si="225"/>
        <v>Dr. H. Syamsul Anam, S.Ag, M.Pd.</v>
      </c>
      <c r="P146" s="400" t="str">
        <f t="shared" si="226"/>
        <v>Dr. Nur Hasan, M.A.</v>
      </c>
      <c r="Q146" s="400">
        <f t="shared" si="244"/>
        <v>0</v>
      </c>
      <c r="R146" s="418">
        <f t="shared" si="245"/>
        <v>250000</v>
      </c>
      <c r="S146" s="419">
        <f t="shared" si="110"/>
        <v>6</v>
      </c>
      <c r="T146" s="400"/>
      <c r="U146" s="400"/>
      <c r="V146" s="400"/>
      <c r="W146" s="420">
        <f t="shared" si="263"/>
        <v>1500000</v>
      </c>
    </row>
    <row r="147" spans="1:25">
      <c r="A147" s="458">
        <v>38</v>
      </c>
      <c r="B147" s="490" t="s">
        <v>402</v>
      </c>
      <c r="C147" s="350" t="s">
        <v>399</v>
      </c>
      <c r="D147" s="383">
        <f>COUNTIF(DSATU,B147)</f>
        <v>2</v>
      </c>
      <c r="E147" s="383">
        <f>COUNTIF(DDUA,B147)</f>
        <v>0</v>
      </c>
      <c r="F147" s="352">
        <f>COUNTIF(DTIGA,B147)</f>
        <v>0</v>
      </c>
      <c r="G147" s="460">
        <f t="shared" ref="G147" si="264">SUM(D147:F147)</f>
        <v>2</v>
      </c>
      <c r="H147" s="342" t="s">
        <v>122</v>
      </c>
      <c r="I147" s="387">
        <v>115</v>
      </c>
      <c r="J147" s="392" t="str">
        <f t="shared" si="221"/>
        <v>علم اللغة النفسي الإجتماعي</v>
      </c>
      <c r="K147" s="392" t="str">
        <f t="shared" si="222"/>
        <v>PBAI-1</v>
      </c>
      <c r="L147" s="392" t="str">
        <f t="shared" si="223"/>
        <v>Jumat</v>
      </c>
      <c r="M147" s="732" t="str">
        <f t="shared" si="224"/>
        <v>15.30-17.30</v>
      </c>
      <c r="N147" s="392" t="str">
        <f t="shared" si="156"/>
        <v>R21</v>
      </c>
      <c r="O147" s="393" t="str">
        <f t="shared" si="225"/>
        <v>Dr. Maskud, S.Ag., M.Si.</v>
      </c>
      <c r="P147" s="467" t="str">
        <f t="shared" si="226"/>
        <v>Dr. Nur Hasan, M.A.</v>
      </c>
      <c r="Q147" s="467">
        <f t="shared" si="244"/>
        <v>0</v>
      </c>
      <c r="R147" s="509">
        <f t="shared" si="245"/>
        <v>250000</v>
      </c>
      <c r="S147" s="510">
        <f t="shared" si="110"/>
        <v>6</v>
      </c>
      <c r="T147" s="505"/>
      <c r="U147" s="505"/>
      <c r="V147" s="505"/>
      <c r="W147" s="511">
        <f t="shared" si="263"/>
        <v>1500000</v>
      </c>
      <c r="X147" s="414">
        <f>SUM(W147:W148)</f>
        <v>3000000</v>
      </c>
    </row>
    <row r="148" spans="1:25">
      <c r="A148" s="355"/>
      <c r="B148" s="483"/>
      <c r="C148" s="484"/>
      <c r="D148" s="485"/>
      <c r="E148" s="485"/>
      <c r="F148" s="367"/>
      <c r="G148" s="372"/>
      <c r="H148" s="486" t="s">
        <v>122</v>
      </c>
      <c r="I148" s="391">
        <v>123</v>
      </c>
      <c r="J148" s="401" t="str">
        <f t="shared" si="221"/>
        <v>اعداد معلم اللغة العربية</v>
      </c>
      <c r="K148" s="401" t="str">
        <f t="shared" si="222"/>
        <v>PBAI-3</v>
      </c>
      <c r="L148" s="401" t="str">
        <f t="shared" si="223"/>
        <v>Sabtu</v>
      </c>
      <c r="M148" s="401" t="str">
        <f t="shared" si="224"/>
        <v>09.30-11.30</v>
      </c>
      <c r="N148" s="401" t="str">
        <f t="shared" si="156"/>
        <v>R22</v>
      </c>
      <c r="O148" s="402" t="str">
        <f t="shared" si="225"/>
        <v>Dr. Maskud, S.Ag., M.Si.</v>
      </c>
      <c r="P148" s="403" t="str">
        <f t="shared" si="226"/>
        <v>Dr. H. Wildana Wargadinata, Lc., M.Ag.</v>
      </c>
      <c r="Q148" s="403">
        <f t="shared" si="244"/>
        <v>0</v>
      </c>
      <c r="R148" s="421">
        <f t="shared" si="245"/>
        <v>250000</v>
      </c>
      <c r="S148" s="422">
        <f t="shared" si="110"/>
        <v>6</v>
      </c>
      <c r="T148" s="403"/>
      <c r="U148" s="403"/>
      <c r="V148" s="403"/>
      <c r="W148" s="423">
        <f t="shared" ref="W148:W186" si="265">(R148*S148)+((T148+U148)*V148)</f>
        <v>1500000</v>
      </c>
    </row>
    <row r="149" spans="1:25">
      <c r="A149" s="348">
        <v>39</v>
      </c>
      <c r="B149" s="349" t="s">
        <v>238</v>
      </c>
      <c r="C149" s="350" t="s">
        <v>399</v>
      </c>
      <c r="D149" s="351">
        <f>COUNTIF(DSATU,B149)</f>
        <v>3</v>
      </c>
      <c r="E149" s="351">
        <f>COUNTIF(DDUA,B149)</f>
        <v>1</v>
      </c>
      <c r="F149" s="352">
        <f>COUNTIF(DTIGA,B149)</f>
        <v>0</v>
      </c>
      <c r="G149" s="353">
        <f>SUM(D149:F149)</f>
        <v>4</v>
      </c>
      <c r="H149" s="354" t="s">
        <v>122</v>
      </c>
      <c r="I149" s="387">
        <v>27</v>
      </c>
      <c r="J149" s="388" t="str">
        <f t="shared" si="221"/>
        <v>Studi Al-Qur’an dan Al Hadits</v>
      </c>
      <c r="K149" s="388" t="str">
        <f t="shared" si="222"/>
        <v>PAI-1BM</v>
      </c>
      <c r="L149" s="339" t="str">
        <f t="shared" si="223"/>
        <v>Selasa</v>
      </c>
      <c r="M149" s="733" t="str">
        <f t="shared" si="224"/>
        <v>15.15-17.15</v>
      </c>
      <c r="N149" s="388" t="str">
        <f t="shared" si="156"/>
        <v xml:space="preserve">  </v>
      </c>
      <c r="O149" s="389" t="str">
        <f t="shared" si="225"/>
        <v>Dr. H. Abdul Haris, M.Ag.</v>
      </c>
      <c r="P149" s="390" t="str">
        <f t="shared" si="226"/>
        <v>Dr. H. Kasman, M.Fil.I.</v>
      </c>
      <c r="Q149" s="390">
        <f t="shared" si="244"/>
        <v>0</v>
      </c>
      <c r="R149" s="411">
        <f t="shared" si="245"/>
        <v>250000</v>
      </c>
      <c r="S149" s="412">
        <f t="shared" si="40"/>
        <v>6</v>
      </c>
      <c r="T149" s="390"/>
      <c r="U149" s="390"/>
      <c r="V149" s="390"/>
      <c r="W149" s="413">
        <f t="shared" si="265"/>
        <v>1500000</v>
      </c>
      <c r="X149" s="414">
        <f>SUM(W149:W152)</f>
        <v>4500000</v>
      </c>
      <c r="Y149" s="414"/>
    </row>
    <row r="150" spans="1:25">
      <c r="A150" s="355"/>
      <c r="B150" s="356"/>
      <c r="C150" s="356"/>
      <c r="D150" s="357"/>
      <c r="E150" s="357"/>
      <c r="F150" s="357"/>
      <c r="G150" s="358"/>
      <c r="H150" s="359" t="s">
        <v>122</v>
      </c>
      <c r="I150" s="391">
        <v>117</v>
      </c>
      <c r="J150" s="392" t="str">
        <f t="shared" si="221"/>
        <v>اللغة العربية ومكانتها فى التاريخ  -- تاريخ اللغة العربية</v>
      </c>
      <c r="K150" s="392" t="str">
        <f t="shared" si="222"/>
        <v>PBAI-1</v>
      </c>
      <c r="L150" s="339" t="str">
        <f t="shared" si="223"/>
        <v>Sabtu</v>
      </c>
      <c r="M150" s="732" t="str">
        <f t="shared" si="224"/>
        <v>07.30-09.30</v>
      </c>
      <c r="N150" s="392" t="str">
        <f t="shared" si="156"/>
        <v>R21</v>
      </c>
      <c r="O150" s="393" t="str">
        <f t="shared" si="225"/>
        <v>Dr. H. Abdul Haris, M.Ag.</v>
      </c>
      <c r="P150" s="394" t="str">
        <f t="shared" si="226"/>
        <v>Dr. H. Syamsul Anam, S.Ag, M.Pd.</v>
      </c>
      <c r="Q150" s="394">
        <f t="shared" si="244"/>
        <v>0</v>
      </c>
      <c r="R150" s="415">
        <f t="shared" si="245"/>
        <v>250000</v>
      </c>
      <c r="S150" s="416">
        <f t="shared" si="40"/>
        <v>6</v>
      </c>
      <c r="T150" s="394"/>
      <c r="U150" s="394"/>
      <c r="V150" s="394"/>
      <c r="W150" s="417">
        <f t="shared" si="265"/>
        <v>1500000</v>
      </c>
    </row>
    <row r="151" spans="1:25">
      <c r="A151" s="355"/>
      <c r="B151" s="356"/>
      <c r="C151" s="356"/>
      <c r="D151" s="357"/>
      <c r="E151" s="357"/>
      <c r="F151" s="357"/>
      <c r="G151" s="372"/>
      <c r="H151" s="359" t="s">
        <v>122</v>
      </c>
      <c r="I151" s="395">
        <v>121</v>
      </c>
      <c r="J151" s="401" t="str">
        <f t="shared" ref="J151:J152" si="266">IFERROR((VLOOKUP(I151,JADWAL,4,FALSE)),"  ")</f>
        <v xml:space="preserve">دراسات التفاسر </v>
      </c>
      <c r="K151" s="401" t="str">
        <f t="shared" ref="K151:K152" si="267">IFERROR((VLOOKUP(I151,JADWAL,2,FALSE))," ")</f>
        <v>PBAI-3</v>
      </c>
      <c r="L151" s="401" t="str">
        <f t="shared" ref="L151:L152" si="268">IFERROR((VLOOKUP(I151,JADWAL,9,FALSE)),"  ")</f>
        <v>Jumat</v>
      </c>
      <c r="M151" s="741" t="str">
        <f t="shared" ref="M151:M152" si="269">IFERROR((VLOOKUP(I151,JADWAL,10,FALSE)),"  ")</f>
        <v>18.00-20.00</v>
      </c>
      <c r="N151" s="401" t="str">
        <f t="shared" ref="N151:N152" si="270">IFERROR((VLOOKUP(I151,JADWAL,11,FALSE)),"  ")</f>
        <v>R22</v>
      </c>
      <c r="O151" s="402" t="str">
        <f t="shared" ref="O151:O152" si="271">IFERROR((VLOOKUP(I151,JADWAL,6,FALSE)),"  ")</f>
        <v>Dr. H. Abdul Haris, M.Ag.</v>
      </c>
      <c r="P151" s="403" t="str">
        <f t="shared" ref="P151:P152" si="272">IFERROR((VLOOKUP(I151,JADWAL,7,FALSE)),"  ")</f>
        <v>Dr. H. Safrudin Edi Wibowo, Lc., M.Ag.</v>
      </c>
      <c r="Q151" s="403">
        <f t="shared" si="244"/>
        <v>0</v>
      </c>
      <c r="R151" s="421">
        <f t="shared" si="245"/>
        <v>250000</v>
      </c>
      <c r="S151" s="422">
        <f t="shared" si="110"/>
        <v>6</v>
      </c>
      <c r="T151" s="403"/>
      <c r="U151" s="403"/>
      <c r="V151" s="403"/>
      <c r="W151" s="423">
        <f t="shared" si="265"/>
        <v>1500000</v>
      </c>
    </row>
    <row r="152" spans="1:25">
      <c r="A152" s="365"/>
      <c r="B152" s="373"/>
      <c r="C152" s="373"/>
      <c r="D152" s="367"/>
      <c r="E152" s="367"/>
      <c r="F152" s="367"/>
      <c r="G152" s="368"/>
      <c r="H152" s="491"/>
      <c r="I152" s="397">
        <v>92</v>
      </c>
      <c r="J152" s="398" t="str">
        <f t="shared" si="266"/>
        <v>Studi Produk dan Sertifikasi Halal</v>
      </c>
      <c r="K152" s="398" t="str">
        <f t="shared" si="267"/>
        <v>ES-3C</v>
      </c>
      <c r="L152" s="398" t="str">
        <f t="shared" si="268"/>
        <v>Sabtu</v>
      </c>
      <c r="M152" s="398" t="str">
        <f t="shared" si="269"/>
        <v>09.30-11.30</v>
      </c>
      <c r="N152" s="398" t="str">
        <f t="shared" si="270"/>
        <v>R14</v>
      </c>
      <c r="O152" s="399" t="str">
        <f t="shared" si="271"/>
        <v>Dr. Abdul Wadud Nafis, Lc, M.E.I</v>
      </c>
      <c r="P152" s="400" t="str">
        <f t="shared" si="272"/>
        <v>Dr. H. Abdul Haris, M.Ag.</v>
      </c>
      <c r="Q152" s="400">
        <f t="shared" si="244"/>
        <v>0</v>
      </c>
      <c r="R152" s="418">
        <f t="shared" si="245"/>
        <v>0</v>
      </c>
      <c r="S152" s="419">
        <f t="shared" si="110"/>
        <v>6</v>
      </c>
      <c r="T152" s="400"/>
      <c r="U152" s="400"/>
      <c r="V152" s="400"/>
      <c r="W152" s="420">
        <f t="shared" si="265"/>
        <v>0</v>
      </c>
    </row>
    <row r="153" spans="1:25">
      <c r="A153" s="348">
        <v>40</v>
      </c>
      <c r="B153" s="384" t="s">
        <v>403</v>
      </c>
      <c r="C153" s="438" t="s">
        <v>404</v>
      </c>
      <c r="D153" s="351">
        <f>COUNTIF(DSATU,B153)</f>
        <v>3</v>
      </c>
      <c r="E153" s="351">
        <f>COUNTIF(DDUA,B153)</f>
        <v>0</v>
      </c>
      <c r="F153" s="352">
        <f>COUNTIF(DTIGA,B153)</f>
        <v>0</v>
      </c>
      <c r="G153" s="353">
        <f>SUM(D153:F153)</f>
        <v>3</v>
      </c>
      <c r="H153" s="354" t="s">
        <v>122</v>
      </c>
      <c r="I153" s="387">
        <v>80</v>
      </c>
      <c r="J153" s="388" t="str">
        <f t="shared" si="221"/>
        <v>Ekonomi zakat, Infaq, shodaqah dan wakaf</v>
      </c>
      <c r="K153" s="388" t="str">
        <f t="shared" si="222"/>
        <v>ES-3A</v>
      </c>
      <c r="L153" s="339" t="str">
        <f t="shared" si="223"/>
        <v>Rabu</v>
      </c>
      <c r="M153" s="733" t="str">
        <f t="shared" si="224"/>
        <v>12.45-14.45</v>
      </c>
      <c r="N153" s="388" t="str">
        <f t="shared" si="156"/>
        <v>R12</v>
      </c>
      <c r="O153" s="389" t="str">
        <f t="shared" si="225"/>
        <v>Dr. Moch. Chotib, S.Ag., M.M.</v>
      </c>
      <c r="P153" s="390" t="str">
        <f t="shared" si="226"/>
        <v>Dr. Nurul Widyawati IR, S,Sos, M.Si</v>
      </c>
      <c r="Q153" s="390">
        <f t="shared" si="244"/>
        <v>0</v>
      </c>
      <c r="R153" s="411">
        <f t="shared" si="245"/>
        <v>250000</v>
      </c>
      <c r="S153" s="412">
        <f t="shared" si="40"/>
        <v>6</v>
      </c>
      <c r="T153" s="390"/>
      <c r="U153" s="390"/>
      <c r="V153" s="390"/>
      <c r="W153" s="413">
        <f t="shared" si="265"/>
        <v>1500000</v>
      </c>
      <c r="X153" s="414">
        <f>SUM(W153:W155)</f>
        <v>4500000</v>
      </c>
      <c r="Y153" s="414"/>
    </row>
    <row r="154" spans="1:25">
      <c r="A154" s="355"/>
      <c r="B154" s="356"/>
      <c r="C154" s="356"/>
      <c r="D154" s="357"/>
      <c r="E154" s="357"/>
      <c r="F154" s="357"/>
      <c r="G154" s="372"/>
      <c r="H154" s="359" t="s">
        <v>122</v>
      </c>
      <c r="I154" s="395">
        <v>83</v>
      </c>
      <c r="J154" s="401" t="str">
        <f t="shared" si="221"/>
        <v>Ekonomi zakat, Infaq, shodaqah dan wakaf</v>
      </c>
      <c r="K154" s="401" t="str">
        <f t="shared" si="222"/>
        <v>ES-3B</v>
      </c>
      <c r="L154" s="339" t="str">
        <f t="shared" si="223"/>
        <v>Jumat</v>
      </c>
      <c r="M154" s="741" t="str">
        <f t="shared" si="224"/>
        <v>13.15-15.15</v>
      </c>
      <c r="N154" s="401" t="str">
        <f t="shared" si="156"/>
        <v>R13</v>
      </c>
      <c r="O154" s="402" t="str">
        <f t="shared" si="225"/>
        <v>Dr. Moch. Chotib, S.Ag., M.M.</v>
      </c>
      <c r="P154" s="403" t="str">
        <f t="shared" si="226"/>
        <v>Dr. Nurul Widyawati IR, S,Sos, M.Si</v>
      </c>
      <c r="Q154" s="403">
        <f t="shared" si="244"/>
        <v>0</v>
      </c>
      <c r="R154" s="421">
        <f t="shared" si="245"/>
        <v>250000</v>
      </c>
      <c r="S154" s="422">
        <f t="shared" si="40"/>
        <v>6</v>
      </c>
      <c r="T154" s="403"/>
      <c r="U154" s="403"/>
      <c r="V154" s="403"/>
      <c r="W154" s="423">
        <f t="shared" si="265"/>
        <v>1500000</v>
      </c>
    </row>
    <row r="155" spans="1:25">
      <c r="A155" s="355"/>
      <c r="B155" s="356"/>
      <c r="C155" s="356"/>
      <c r="D155" s="357"/>
      <c r="E155" s="357"/>
      <c r="F155" s="357"/>
      <c r="G155" s="372"/>
      <c r="H155" s="359" t="s">
        <v>122</v>
      </c>
      <c r="I155" s="395">
        <v>89</v>
      </c>
      <c r="J155" s="401" t="str">
        <f t="shared" ref="J155" si="273">IFERROR((VLOOKUP(I155,JADWAL,4,FALSE)),"  ")</f>
        <v>Ekonomi zakat, Infaq, shodaqah dan wakaf</v>
      </c>
      <c r="K155" s="401" t="str">
        <f t="shared" ref="K155" si="274">IFERROR((VLOOKUP(I155,JADWAL,2,FALSE))," ")</f>
        <v>ES-3C</v>
      </c>
      <c r="L155" s="339" t="str">
        <f t="shared" ref="L155" si="275">IFERROR((VLOOKUP(I155,JADWAL,9,FALSE)),"  ")</f>
        <v>Jumat</v>
      </c>
      <c r="M155" s="741" t="str">
        <f t="shared" ref="M155" si="276">IFERROR((VLOOKUP(I155,JADWAL,10,FALSE)),"  ")</f>
        <v>15.30-17.30</v>
      </c>
      <c r="N155" s="401" t="str">
        <f t="shared" ref="N155" si="277">IFERROR((VLOOKUP(I155,JADWAL,11,FALSE)),"  ")</f>
        <v>R14</v>
      </c>
      <c r="O155" s="402" t="str">
        <f t="shared" ref="O155" si="278">IFERROR((VLOOKUP(I155,JADWAL,6,FALSE)),"  ")</f>
        <v>Dr. Moch. Chotib, S.Ag., M.M.</v>
      </c>
      <c r="P155" s="403" t="str">
        <f t="shared" ref="P155" si="279">IFERROR((VLOOKUP(I155,JADWAL,7,FALSE)),"  ")</f>
        <v>Dr. Ishaq, M.Ag.</v>
      </c>
      <c r="Q155" s="403">
        <f t="shared" si="244"/>
        <v>0</v>
      </c>
      <c r="R155" s="421">
        <f t="shared" si="245"/>
        <v>250000</v>
      </c>
      <c r="S155" s="422">
        <f t="shared" si="40"/>
        <v>6</v>
      </c>
      <c r="T155" s="403"/>
      <c r="U155" s="403"/>
      <c r="V155" s="403"/>
      <c r="W155" s="423">
        <f t="shared" ref="W155" si="280">(R155*S155)+((T155+U155)*V155)</f>
        <v>1500000</v>
      </c>
    </row>
    <row r="156" spans="1:25">
      <c r="A156" s="348">
        <v>41</v>
      </c>
      <c r="B156" s="349" t="s">
        <v>405</v>
      </c>
      <c r="C156" s="438" t="s">
        <v>404</v>
      </c>
      <c r="D156" s="351">
        <f>COUNTIF(DSATU,B156)</f>
        <v>2</v>
      </c>
      <c r="E156" s="351">
        <f>COUNTIF(DDUA,B156)</f>
        <v>2</v>
      </c>
      <c r="F156" s="352">
        <f>COUNTIF(DTIGA,B156)</f>
        <v>0</v>
      </c>
      <c r="G156" s="353">
        <f>SUM(D156:F156)</f>
        <v>4</v>
      </c>
      <c r="H156" s="354" t="s">
        <v>122</v>
      </c>
      <c r="I156" s="387">
        <v>71</v>
      </c>
      <c r="J156" s="388" t="str">
        <f t="shared" si="221"/>
        <v>Sejarah Pemikiran dan Prinsip Ekonomi Islam</v>
      </c>
      <c r="K156" s="388" t="str">
        <f t="shared" si="222"/>
        <v>ES-1A</v>
      </c>
      <c r="L156" s="388" t="str">
        <f t="shared" si="223"/>
        <v>Rabu</v>
      </c>
      <c r="M156" s="733" t="str">
        <f t="shared" si="224"/>
        <v>15.15-17.15</v>
      </c>
      <c r="N156" s="388" t="str">
        <f t="shared" si="156"/>
        <v>R11</v>
      </c>
      <c r="O156" s="389" t="str">
        <f t="shared" si="225"/>
        <v>Dr. Abdul Wadud Nafis, Lc, M.E.I</v>
      </c>
      <c r="P156" s="390" t="str">
        <f t="shared" si="226"/>
        <v>Dr. H. Abdul Rokhim, S.Ag., M.E.I</v>
      </c>
      <c r="Q156" s="390">
        <f t="shared" si="244"/>
        <v>0</v>
      </c>
      <c r="R156" s="411">
        <f t="shared" si="245"/>
        <v>250000</v>
      </c>
      <c r="S156" s="412">
        <f t="shared" si="12"/>
        <v>6</v>
      </c>
      <c r="T156" s="390"/>
      <c r="U156" s="390"/>
      <c r="V156" s="390"/>
      <c r="W156" s="413">
        <f t="shared" si="265"/>
        <v>1500000</v>
      </c>
      <c r="X156" s="414">
        <f>SUM(W156:W159)</f>
        <v>6000000</v>
      </c>
      <c r="Y156" s="414"/>
    </row>
    <row r="157" spans="1:25">
      <c r="A157" s="355"/>
      <c r="B157" s="356"/>
      <c r="C157" s="356"/>
      <c r="D157" s="357"/>
      <c r="E157" s="357"/>
      <c r="F157" s="357"/>
      <c r="G157" s="358"/>
      <c r="H157" s="359" t="s">
        <v>122</v>
      </c>
      <c r="I157" s="391">
        <v>75</v>
      </c>
      <c r="J157" s="392" t="str">
        <f t="shared" si="221"/>
        <v>Sejarah Pemikiran dan Prinsip Ekonomi Islam</v>
      </c>
      <c r="K157" s="392" t="str">
        <f t="shared" si="222"/>
        <v>ES-1B</v>
      </c>
      <c r="L157" s="392" t="str">
        <f t="shared" si="223"/>
        <v>Jumat</v>
      </c>
      <c r="M157" s="732" t="str">
        <f t="shared" si="224"/>
        <v>18.00-20.00</v>
      </c>
      <c r="N157" s="392" t="str">
        <f t="shared" si="156"/>
        <v>RU13</v>
      </c>
      <c r="O157" s="393" t="str">
        <f t="shared" si="225"/>
        <v>Dr. Abdul Wadud Nafis, Lc, M.E.I</v>
      </c>
      <c r="P157" s="394" t="str">
        <f t="shared" si="226"/>
        <v>Dr. H. Abdul Rokhim, S.Ag., M.E.I</v>
      </c>
      <c r="Q157" s="394">
        <f t="shared" si="244"/>
        <v>0</v>
      </c>
      <c r="R157" s="415">
        <f t="shared" si="245"/>
        <v>250000</v>
      </c>
      <c r="S157" s="416">
        <f t="shared" si="12"/>
        <v>6</v>
      </c>
      <c r="T157" s="394"/>
      <c r="U157" s="394"/>
      <c r="V157" s="394"/>
      <c r="W157" s="417">
        <f t="shared" si="265"/>
        <v>1500000</v>
      </c>
    </row>
    <row r="158" spans="1:25">
      <c r="A158" s="355"/>
      <c r="B158" s="356"/>
      <c r="C158" s="356"/>
      <c r="D158" s="357"/>
      <c r="E158" s="357"/>
      <c r="F158" s="357"/>
      <c r="G158" s="358"/>
      <c r="H158" s="359" t="s">
        <v>122</v>
      </c>
      <c r="I158" s="391">
        <v>84</v>
      </c>
      <c r="J158" s="392" t="str">
        <f t="shared" ref="J158" si="281">IFERROR((VLOOKUP(I158,JADWAL,4,FALSE)),"  ")</f>
        <v>Manajemen Strategi Bisnis Syari’ah</v>
      </c>
      <c r="K158" s="392" t="str">
        <f t="shared" ref="K158" si="282">IFERROR((VLOOKUP(I158,JADWAL,2,FALSE))," ")</f>
        <v>ES-3B</v>
      </c>
      <c r="L158" s="392" t="str">
        <f t="shared" ref="L158" si="283">IFERROR((VLOOKUP(I158,JADWAL,9,FALSE)),"  ")</f>
        <v>Jumat</v>
      </c>
      <c r="M158" s="732" t="str">
        <f t="shared" ref="M158" si="284">IFERROR((VLOOKUP(I158,JADWAL,10,FALSE)),"  ")</f>
        <v>15.30-17.30</v>
      </c>
      <c r="N158" s="392" t="str">
        <f t="shared" ref="N158" si="285">IFERROR((VLOOKUP(I158,JADWAL,11,FALSE)),"  ")</f>
        <v>R13</v>
      </c>
      <c r="O158" s="393" t="str">
        <f t="shared" ref="O158" si="286">IFERROR((VLOOKUP(I158,JADWAL,6,FALSE)),"  ")</f>
        <v>Dr. H. Abdul Rokhim, S.Ag., M.E.I</v>
      </c>
      <c r="P158" s="394" t="str">
        <f t="shared" ref="P158" si="287">IFERROR((VLOOKUP(I158,JADWAL,7,FALSE)),"  ")</f>
        <v>Dr. Khairunnisa Musari, S.T.,M.MT.</v>
      </c>
      <c r="Q158" s="394">
        <f t="shared" si="244"/>
        <v>0</v>
      </c>
      <c r="R158" s="415">
        <f t="shared" ref="R158" si="288">IFERROR(VLOOKUP(H158,Trf,3,FALSE),"  ")</f>
        <v>250000</v>
      </c>
      <c r="S158" s="416">
        <f t="shared" si="12"/>
        <v>6</v>
      </c>
      <c r="T158" s="394"/>
      <c r="U158" s="394"/>
      <c r="V158" s="394"/>
      <c r="W158" s="417">
        <f t="shared" ref="W158" si="289">(R158*S158)+((T158+U158)*V158)</f>
        <v>1500000</v>
      </c>
    </row>
    <row r="159" spans="1:25">
      <c r="A159" s="365"/>
      <c r="B159" s="373"/>
      <c r="C159" s="373"/>
      <c r="D159" s="367"/>
      <c r="E159" s="367"/>
      <c r="F159" s="367"/>
      <c r="G159" s="368"/>
      <c r="H159" s="369" t="s">
        <v>122</v>
      </c>
      <c r="I159" s="397">
        <v>90</v>
      </c>
      <c r="J159" s="398" t="str">
        <f t="shared" si="221"/>
        <v>Manajemen Strategi Bisnis Syari’ah</v>
      </c>
      <c r="K159" s="398" t="str">
        <f t="shared" si="222"/>
        <v>ES-3C</v>
      </c>
      <c r="L159" s="398" t="str">
        <f t="shared" si="223"/>
        <v>Jumat</v>
      </c>
      <c r="M159" s="740" t="str">
        <f t="shared" si="224"/>
        <v>18.00-20.00</v>
      </c>
      <c r="N159" s="398" t="str">
        <f t="shared" si="156"/>
        <v>R14</v>
      </c>
      <c r="O159" s="399" t="str">
        <f t="shared" si="225"/>
        <v>Dr. H. Abdul Rokhim, S.Ag., M.E.I</v>
      </c>
      <c r="P159" s="400" t="str">
        <f t="shared" si="226"/>
        <v>Dr. H. Misbahul Munir, M.M.</v>
      </c>
      <c r="Q159" s="400">
        <f t="shared" si="244"/>
        <v>0</v>
      </c>
      <c r="R159" s="418">
        <f t="shared" si="245"/>
        <v>250000</v>
      </c>
      <c r="S159" s="419">
        <f t="shared" si="12"/>
        <v>6</v>
      </c>
      <c r="T159" s="400"/>
      <c r="U159" s="400"/>
      <c r="V159" s="400"/>
      <c r="W159" s="420">
        <f t="shared" si="265"/>
        <v>1500000</v>
      </c>
    </row>
    <row r="160" spans="1:25">
      <c r="A160" s="348">
        <v>42</v>
      </c>
      <c r="B160" s="349" t="s">
        <v>406</v>
      </c>
      <c r="C160" s="438" t="s">
        <v>404</v>
      </c>
      <c r="D160" s="351">
        <f>COUNTIF(DSATU,B160)</f>
        <v>5</v>
      </c>
      <c r="E160" s="351">
        <f>COUNTIF(DDUA,B160)</f>
        <v>0</v>
      </c>
      <c r="F160" s="352">
        <f>COUNTIF(DTIGA,B160)</f>
        <v>0</v>
      </c>
      <c r="G160" s="353">
        <f>SUM(D160:F160)</f>
        <v>5</v>
      </c>
      <c r="H160" s="354" t="s">
        <v>122</v>
      </c>
      <c r="I160" s="387">
        <v>71</v>
      </c>
      <c r="J160" s="388" t="str">
        <f t="shared" si="221"/>
        <v>Sejarah Pemikiran dan Prinsip Ekonomi Islam</v>
      </c>
      <c r="K160" s="388" t="str">
        <f t="shared" si="222"/>
        <v>ES-1A</v>
      </c>
      <c r="L160" s="388" t="str">
        <f t="shared" si="223"/>
        <v>Rabu</v>
      </c>
      <c r="M160" s="733" t="str">
        <f t="shared" si="224"/>
        <v>15.15-17.15</v>
      </c>
      <c r="N160" s="388" t="str">
        <f t="shared" si="156"/>
        <v>R11</v>
      </c>
      <c r="O160" s="389" t="str">
        <f t="shared" si="225"/>
        <v>Dr. Abdul Wadud Nafis, Lc, M.E.I</v>
      </c>
      <c r="P160" s="390" t="str">
        <f t="shared" si="226"/>
        <v>Dr. H. Abdul Rokhim, S.Ag., M.E.I</v>
      </c>
      <c r="Q160" s="390">
        <f t="shared" si="244"/>
        <v>0</v>
      </c>
      <c r="R160" s="411">
        <f t="shared" si="245"/>
        <v>250000</v>
      </c>
      <c r="S160" s="412">
        <f t="shared" si="40"/>
        <v>6</v>
      </c>
      <c r="T160" s="390"/>
      <c r="U160" s="390"/>
      <c r="V160" s="390"/>
      <c r="W160" s="413">
        <f t="shared" si="265"/>
        <v>1500000</v>
      </c>
      <c r="X160" s="414">
        <f>SUM(W160:W164)</f>
        <v>7500000</v>
      </c>
      <c r="Y160" s="414"/>
    </row>
    <row r="161" spans="1:25">
      <c r="A161" s="355"/>
      <c r="B161" s="356"/>
      <c r="C161" s="356"/>
      <c r="D161" s="357"/>
      <c r="E161" s="357"/>
      <c r="F161" s="371"/>
      <c r="G161" s="372"/>
      <c r="H161" s="359" t="s">
        <v>122</v>
      </c>
      <c r="I161" s="391">
        <v>75</v>
      </c>
      <c r="J161" s="392" t="str">
        <f t="shared" si="221"/>
        <v>Sejarah Pemikiran dan Prinsip Ekonomi Islam</v>
      </c>
      <c r="K161" s="392" t="str">
        <f t="shared" si="222"/>
        <v>ES-1B</v>
      </c>
      <c r="L161" s="392" t="str">
        <f t="shared" si="223"/>
        <v>Jumat</v>
      </c>
      <c r="M161" s="732" t="str">
        <f t="shared" si="224"/>
        <v>18.00-20.00</v>
      </c>
      <c r="N161" s="392" t="str">
        <f t="shared" ref="N161:N226" si="290">IFERROR((VLOOKUP(I161,JADWAL,11,FALSE)),"  ")</f>
        <v>RU13</v>
      </c>
      <c r="O161" s="393" t="str">
        <f t="shared" si="225"/>
        <v>Dr. Abdul Wadud Nafis, Lc, M.E.I</v>
      </c>
      <c r="P161" s="394" t="str">
        <f t="shared" si="226"/>
        <v>Dr. H. Abdul Rokhim, S.Ag., M.E.I</v>
      </c>
      <c r="Q161" s="394">
        <f t="shared" si="244"/>
        <v>0</v>
      </c>
      <c r="R161" s="415">
        <f t="shared" si="245"/>
        <v>250000</v>
      </c>
      <c r="S161" s="416">
        <f t="shared" si="12"/>
        <v>6</v>
      </c>
      <c r="T161" s="394"/>
      <c r="U161" s="394"/>
      <c r="V161" s="394"/>
      <c r="W161" s="417">
        <f t="shared" si="265"/>
        <v>1500000</v>
      </c>
    </row>
    <row r="162" spans="1:25">
      <c r="A162" s="355"/>
      <c r="B162" s="356"/>
      <c r="C162" s="356"/>
      <c r="D162" s="357"/>
      <c r="E162" s="357"/>
      <c r="F162" s="432"/>
      <c r="G162" s="433"/>
      <c r="H162" s="359" t="s">
        <v>122</v>
      </c>
      <c r="I162" s="391">
        <v>82</v>
      </c>
      <c r="J162" s="392" t="str">
        <f t="shared" ref="J162" si="291">IFERROR((VLOOKUP(I162,JADWAL,4,FALSE)),"  ")</f>
        <v>Studi Produk dan Sertifikasi Halal</v>
      </c>
      <c r="K162" s="392" t="str">
        <f t="shared" ref="K162" si="292">IFERROR((VLOOKUP(I162,JADWAL,2,FALSE))," ")</f>
        <v>ES-3A</v>
      </c>
      <c r="L162" s="392" t="str">
        <f t="shared" ref="L162" si="293">IFERROR((VLOOKUP(I162,JADWAL,9,FALSE)),"  ")</f>
        <v>Kamis</v>
      </c>
      <c r="M162" s="392" t="str">
        <f t="shared" ref="M162" si="294">IFERROR((VLOOKUP(I162,JADWAL,10,FALSE)),"  ")</f>
        <v>12.45-14.45</v>
      </c>
      <c r="N162" s="392" t="str">
        <f t="shared" ref="N162" si="295">IFERROR((VLOOKUP(I162,JADWAL,11,FALSE)),"  ")</f>
        <v>R12</v>
      </c>
      <c r="O162" s="393" t="str">
        <f t="shared" ref="O162" si="296">IFERROR((VLOOKUP(I162,JADWAL,6,FALSE)),"  ")</f>
        <v>Dr. Abdul Wadud Nafis, Lc, M.E.I</v>
      </c>
      <c r="P162" s="394" t="str">
        <f t="shared" ref="P162" si="297">IFERROR((VLOOKUP(I162,JADWAL,7,FALSE)),"  ")</f>
        <v>Dr. H. Misbahul Munir, M.M.</v>
      </c>
      <c r="Q162" s="394">
        <f t="shared" si="244"/>
        <v>0</v>
      </c>
      <c r="R162" s="415">
        <f t="shared" si="245"/>
        <v>250000</v>
      </c>
      <c r="S162" s="416">
        <f t="shared" si="12"/>
        <v>6</v>
      </c>
      <c r="T162" s="394"/>
      <c r="U162" s="394"/>
      <c r="V162" s="394"/>
      <c r="W162" s="417">
        <f t="shared" ref="W162" si="298">(R162*S162)+((T162+U162)*V162)</f>
        <v>1500000</v>
      </c>
    </row>
    <row r="163" spans="1:25">
      <c r="A163" s="355"/>
      <c r="B163" s="356"/>
      <c r="C163" s="356"/>
      <c r="D163" s="357"/>
      <c r="E163" s="357"/>
      <c r="F163" s="432"/>
      <c r="G163" s="433"/>
      <c r="H163" s="359" t="s">
        <v>122</v>
      </c>
      <c r="I163" s="391">
        <v>86</v>
      </c>
      <c r="J163" s="392" t="str">
        <f t="shared" si="221"/>
        <v>Studi Produk dan Sertifikasi Halal</v>
      </c>
      <c r="K163" s="392" t="str">
        <f t="shared" si="222"/>
        <v>ES-3B</v>
      </c>
      <c r="L163" s="392" t="str">
        <f t="shared" si="223"/>
        <v>Sabtu</v>
      </c>
      <c r="M163" s="732" t="str">
        <f t="shared" si="224"/>
        <v>07.30-09.30</v>
      </c>
      <c r="N163" s="392" t="str">
        <f t="shared" si="290"/>
        <v>R13</v>
      </c>
      <c r="O163" s="393" t="str">
        <f t="shared" si="225"/>
        <v>Dr. Abdul Wadud Nafis, Lc, M.E.I</v>
      </c>
      <c r="P163" s="394" t="str">
        <f t="shared" si="226"/>
        <v>Dr. H. Pujiono, M.Ag.</v>
      </c>
      <c r="Q163" s="394">
        <f t="shared" si="244"/>
        <v>0</v>
      </c>
      <c r="R163" s="415">
        <f t="shared" si="245"/>
        <v>250000</v>
      </c>
      <c r="S163" s="416">
        <f t="shared" si="12"/>
        <v>6</v>
      </c>
      <c r="T163" s="394"/>
      <c r="U163" s="394"/>
      <c r="V163" s="394"/>
      <c r="W163" s="417">
        <f t="shared" si="265"/>
        <v>1500000</v>
      </c>
    </row>
    <row r="164" spans="1:25">
      <c r="A164" s="374"/>
      <c r="B164" s="370"/>
      <c r="C164" s="370"/>
      <c r="D164" s="371"/>
      <c r="E164" s="371"/>
      <c r="F164" s="432"/>
      <c r="G164" s="433"/>
      <c r="H164" s="359" t="s">
        <v>122</v>
      </c>
      <c r="I164" s="395">
        <v>92</v>
      </c>
      <c r="J164" s="401" t="str">
        <f t="shared" si="221"/>
        <v>Studi Produk dan Sertifikasi Halal</v>
      </c>
      <c r="K164" s="401" t="str">
        <f t="shared" si="222"/>
        <v>ES-3C</v>
      </c>
      <c r="L164" s="401" t="str">
        <f t="shared" si="223"/>
        <v>Sabtu</v>
      </c>
      <c r="M164" s="401" t="str">
        <f t="shared" si="224"/>
        <v>09.30-11.30</v>
      </c>
      <c r="N164" s="401" t="str">
        <f t="shared" si="290"/>
        <v>R14</v>
      </c>
      <c r="O164" s="402" t="str">
        <f t="shared" si="225"/>
        <v>Dr. Abdul Wadud Nafis, Lc, M.E.I</v>
      </c>
      <c r="P164" s="403" t="str">
        <f t="shared" si="226"/>
        <v>Dr. H. Abdul Haris, M.Ag.</v>
      </c>
      <c r="Q164" s="403">
        <f t="shared" si="244"/>
        <v>0</v>
      </c>
      <c r="R164" s="421">
        <f t="shared" si="245"/>
        <v>250000</v>
      </c>
      <c r="S164" s="422">
        <f t="shared" si="12"/>
        <v>6</v>
      </c>
      <c r="T164" s="403"/>
      <c r="U164" s="403"/>
      <c r="V164" s="403"/>
      <c r="W164" s="423">
        <f t="shared" si="265"/>
        <v>1500000</v>
      </c>
    </row>
    <row r="165" spans="1:25">
      <c r="A165" s="348">
        <v>43</v>
      </c>
      <c r="B165" s="349" t="s">
        <v>407</v>
      </c>
      <c r="C165" s="438" t="s">
        <v>404</v>
      </c>
      <c r="D165" s="351">
        <f>COUNTIF(DSATU,B165)</f>
        <v>4</v>
      </c>
      <c r="E165" s="351">
        <f>COUNTIF(DDUA,B165)</f>
        <v>1</v>
      </c>
      <c r="F165" s="352">
        <f>COUNTIF(DTIGA,B165)</f>
        <v>0</v>
      </c>
      <c r="G165" s="353">
        <f>SUM(D165:F165)</f>
        <v>5</v>
      </c>
      <c r="H165" s="354" t="s">
        <v>122</v>
      </c>
      <c r="I165" s="387">
        <v>72</v>
      </c>
      <c r="J165" s="388" t="str">
        <f t="shared" si="221"/>
        <v>Mikro dan Makro Ekonomi islam</v>
      </c>
      <c r="K165" s="388" t="str">
        <f t="shared" si="222"/>
        <v>ES-1A</v>
      </c>
      <c r="L165" s="388" t="str">
        <f t="shared" si="223"/>
        <v>Kamis</v>
      </c>
      <c r="M165" s="388" t="str">
        <f t="shared" si="224"/>
        <v>12.45-14.45</v>
      </c>
      <c r="N165" s="388" t="str">
        <f t="shared" si="290"/>
        <v>R11</v>
      </c>
      <c r="O165" s="389" t="str">
        <f t="shared" si="225"/>
        <v>Dr. Khairunnisa Musari, S.T.,M.MT.</v>
      </c>
      <c r="P165" s="390" t="str">
        <f t="shared" si="226"/>
        <v>Dr. Imam Suroso, SE, MM.</v>
      </c>
      <c r="Q165" s="390">
        <f t="shared" si="244"/>
        <v>0</v>
      </c>
      <c r="R165" s="411">
        <f t="shared" si="245"/>
        <v>250000</v>
      </c>
      <c r="S165" s="412">
        <f t="shared" si="110"/>
        <v>6</v>
      </c>
      <c r="T165" s="390"/>
      <c r="U165" s="390"/>
      <c r="V165" s="390"/>
      <c r="W165" s="413">
        <f t="shared" si="265"/>
        <v>1500000</v>
      </c>
      <c r="X165" s="414">
        <f>SUM(W165:W169)</f>
        <v>7500000</v>
      </c>
      <c r="Y165" s="414"/>
    </row>
    <row r="166" spans="1:25">
      <c r="A166" s="439"/>
      <c r="B166" s="492"/>
      <c r="C166" s="493"/>
      <c r="D166" s="383"/>
      <c r="E166" s="383"/>
      <c r="F166" s="357"/>
      <c r="G166" s="358"/>
      <c r="H166" s="359" t="s">
        <v>122</v>
      </c>
      <c r="I166" s="391">
        <v>76</v>
      </c>
      <c r="J166" s="392" t="str">
        <f t="shared" si="221"/>
        <v>Mikro dan Makro Ekonomi Islam</v>
      </c>
      <c r="K166" s="392" t="str">
        <f t="shared" si="222"/>
        <v>ES-1B</v>
      </c>
      <c r="L166" s="392" t="str">
        <f t="shared" si="223"/>
        <v>Sabtu</v>
      </c>
      <c r="M166" s="732" t="str">
        <f t="shared" si="224"/>
        <v>07.30-09.30</v>
      </c>
      <c r="N166" s="392" t="str">
        <f t="shared" si="290"/>
        <v>RU13</v>
      </c>
      <c r="O166" s="393" t="str">
        <f t="shared" si="225"/>
        <v>Dr. Khairunnisa Musari, S.T.,M.MT.</v>
      </c>
      <c r="P166" s="394" t="str">
        <f t="shared" si="226"/>
        <v>Dr. Imam Suroso, SE, MM.</v>
      </c>
      <c r="Q166" s="394">
        <f t="shared" si="244"/>
        <v>0</v>
      </c>
      <c r="R166" s="415">
        <f t="shared" si="245"/>
        <v>250000</v>
      </c>
      <c r="S166" s="416">
        <f t="shared" si="110"/>
        <v>6</v>
      </c>
      <c r="T166" s="394"/>
      <c r="U166" s="394"/>
      <c r="V166" s="394"/>
      <c r="W166" s="417">
        <f t="shared" si="265"/>
        <v>1500000</v>
      </c>
    </row>
    <row r="167" spans="1:25">
      <c r="A167" s="439"/>
      <c r="B167" s="492"/>
      <c r="C167" s="493"/>
      <c r="D167" s="383"/>
      <c r="E167" s="383"/>
      <c r="F167" s="357"/>
      <c r="G167" s="358"/>
      <c r="H167" s="359" t="s">
        <v>122</v>
      </c>
      <c r="I167" s="391">
        <v>78</v>
      </c>
      <c r="J167" s="392" t="str">
        <f t="shared" si="221"/>
        <v>Manajemen Strategi Bisnis Syari’ah</v>
      </c>
      <c r="K167" s="392" t="str">
        <f t="shared" si="222"/>
        <v>ES-3A</v>
      </c>
      <c r="L167" s="392" t="str">
        <f t="shared" si="223"/>
        <v>Selasa</v>
      </c>
      <c r="M167" s="732" t="str">
        <f t="shared" si="224"/>
        <v>12.45-14.45</v>
      </c>
      <c r="N167" s="392" t="str">
        <f t="shared" si="290"/>
        <v>R12</v>
      </c>
      <c r="O167" s="393" t="str">
        <f t="shared" si="225"/>
        <v>Dr. Khairunnisa Musari, S.T.,M.MT.</v>
      </c>
      <c r="P167" s="394" t="str">
        <f t="shared" si="226"/>
        <v>Dr. H. Misbahul Munir, M.M.</v>
      </c>
      <c r="Q167" s="394">
        <f t="shared" si="244"/>
        <v>0</v>
      </c>
      <c r="R167" s="415">
        <f t="shared" si="245"/>
        <v>250000</v>
      </c>
      <c r="S167" s="416">
        <f t="shared" si="110"/>
        <v>6</v>
      </c>
      <c r="T167" s="394"/>
      <c r="U167" s="394"/>
      <c r="V167" s="394"/>
      <c r="W167" s="417">
        <f t="shared" si="265"/>
        <v>1500000</v>
      </c>
    </row>
    <row r="168" spans="1:25">
      <c r="A168" s="439"/>
      <c r="B168" s="492"/>
      <c r="C168" s="493"/>
      <c r="D168" s="383"/>
      <c r="E168" s="383"/>
      <c r="F168" s="357"/>
      <c r="G168" s="358"/>
      <c r="H168" s="359" t="s">
        <v>122</v>
      </c>
      <c r="I168" s="391">
        <v>84</v>
      </c>
      <c r="J168" s="392" t="str">
        <f t="shared" ref="J168" si="299">IFERROR((VLOOKUP(I168,JADWAL,4,FALSE)),"  ")</f>
        <v>Manajemen Strategi Bisnis Syari’ah</v>
      </c>
      <c r="K168" s="392" t="str">
        <f t="shared" ref="K168" si="300">IFERROR((VLOOKUP(I168,JADWAL,2,FALSE))," ")</f>
        <v>ES-3B</v>
      </c>
      <c r="L168" s="392" t="str">
        <f t="shared" ref="L168" si="301">IFERROR((VLOOKUP(I168,JADWAL,9,FALSE)),"  ")</f>
        <v>Jumat</v>
      </c>
      <c r="M168" s="732" t="str">
        <f t="shared" ref="M168" si="302">IFERROR((VLOOKUP(I168,JADWAL,10,FALSE)),"  ")</f>
        <v>15.30-17.30</v>
      </c>
      <c r="N168" s="392" t="str">
        <f t="shared" ref="N168" si="303">IFERROR((VLOOKUP(I168,JADWAL,11,FALSE)),"  ")</f>
        <v>R13</v>
      </c>
      <c r="O168" s="393" t="str">
        <f t="shared" ref="O168" si="304">IFERROR((VLOOKUP(I168,JADWAL,6,FALSE)),"  ")</f>
        <v>Dr. H. Abdul Rokhim, S.Ag., M.E.I</v>
      </c>
      <c r="P168" s="394" t="str">
        <f t="shared" ref="P168" si="305">IFERROR((VLOOKUP(I168,JADWAL,7,FALSE)),"  ")</f>
        <v>Dr. Khairunnisa Musari, S.T.,M.MT.</v>
      </c>
      <c r="Q168" s="394">
        <f t="shared" si="244"/>
        <v>0</v>
      </c>
      <c r="R168" s="415">
        <f t="shared" ref="R168" si="306">IFERROR(VLOOKUP(H168,Trf,3,FALSE),"  ")</f>
        <v>250000</v>
      </c>
      <c r="S168" s="416">
        <f t="shared" si="110"/>
        <v>6</v>
      </c>
      <c r="T168" s="394"/>
      <c r="U168" s="394"/>
      <c r="V168" s="394"/>
      <c r="W168" s="417">
        <f t="shared" ref="W168" si="307">(R168*S168)+((T168+U168)*V168)</f>
        <v>1500000</v>
      </c>
    </row>
    <row r="169" spans="1:25">
      <c r="A169" s="439"/>
      <c r="B169" s="492"/>
      <c r="C169" s="493"/>
      <c r="D169" s="383"/>
      <c r="E169" s="383"/>
      <c r="F169" s="357"/>
      <c r="G169" s="358"/>
      <c r="H169" s="359" t="s">
        <v>122</v>
      </c>
      <c r="I169" s="391">
        <v>79</v>
      </c>
      <c r="J169" s="392" t="str">
        <f t="shared" si="221"/>
        <v>Manajemen Pemasaran Islam</v>
      </c>
      <c r="K169" s="392" t="str">
        <f t="shared" si="222"/>
        <v>ES-3A</v>
      </c>
      <c r="L169" s="392" t="str">
        <f t="shared" si="223"/>
        <v>Selasa</v>
      </c>
      <c r="M169" s="732" t="str">
        <f t="shared" si="224"/>
        <v>15.15-17.15</v>
      </c>
      <c r="N169" s="392" t="str">
        <f t="shared" si="290"/>
        <v>R12</v>
      </c>
      <c r="O169" s="393" t="str">
        <f t="shared" si="225"/>
        <v>Dr. Khairunnisa Musari, S.T.,M.MT.</v>
      </c>
      <c r="P169" s="394" t="str">
        <f t="shared" si="226"/>
        <v>Dr. H. Misbahul Munir, M.M.</v>
      </c>
      <c r="Q169" s="394">
        <f t="shared" si="244"/>
        <v>0</v>
      </c>
      <c r="R169" s="415">
        <f t="shared" si="245"/>
        <v>250000</v>
      </c>
      <c r="S169" s="416">
        <f t="shared" si="110"/>
        <v>6</v>
      </c>
      <c r="T169" s="394"/>
      <c r="U169" s="394"/>
      <c r="V169" s="394"/>
      <c r="W169" s="417">
        <f t="shared" si="265"/>
        <v>1500000</v>
      </c>
    </row>
    <row r="170" spans="1:25">
      <c r="A170" s="348">
        <v>44</v>
      </c>
      <c r="B170" s="384" t="s">
        <v>408</v>
      </c>
      <c r="C170" s="438" t="s">
        <v>404</v>
      </c>
      <c r="D170" s="351">
        <f>COUNTIF(DSATU,B170)</f>
        <v>2</v>
      </c>
      <c r="E170" s="351">
        <f>COUNTIF(DDUA,B170)</f>
        <v>2</v>
      </c>
      <c r="F170" s="352">
        <f>COUNTIF(DTIGA,B170)</f>
        <v>0</v>
      </c>
      <c r="G170" s="353">
        <f>SUM(D170:F170)</f>
        <v>4</v>
      </c>
      <c r="H170" s="354" t="s">
        <v>122</v>
      </c>
      <c r="I170" s="387">
        <v>70</v>
      </c>
      <c r="J170" s="388" t="str">
        <f t="shared" si="221"/>
        <v>Ekonomi Zakat, Infaq, Shadaqah dan Waqaf</v>
      </c>
      <c r="K170" s="388" t="str">
        <f t="shared" si="222"/>
        <v>ES-1A</v>
      </c>
      <c r="L170" s="388" t="str">
        <f t="shared" si="223"/>
        <v>Rabu</v>
      </c>
      <c r="M170" s="733" t="str">
        <f t="shared" si="224"/>
        <v>12.45-14.45</v>
      </c>
      <c r="N170" s="388" t="str">
        <f t="shared" si="290"/>
        <v>R11</v>
      </c>
      <c r="O170" s="389" t="str">
        <f t="shared" ref="O170" si="308">IFERROR((VLOOKUP(I170,JADWAL,6,FALSE)),"  ")</f>
        <v>Dr. H. Pujiono, M.Ag.</v>
      </c>
      <c r="P170" s="390" t="str">
        <f t="shared" ref="P170" si="309">IFERROR((VLOOKUP(I170,JADWAL,7,FALSE)),"  ")</f>
        <v>Dr. Khamdan Rifa'i, S.E., M.Si.</v>
      </c>
      <c r="Q170" s="390">
        <f t="shared" si="244"/>
        <v>0</v>
      </c>
      <c r="R170" s="411">
        <f t="shared" si="245"/>
        <v>250000</v>
      </c>
      <c r="S170" s="412">
        <f t="shared" si="40"/>
        <v>6</v>
      </c>
      <c r="T170" s="390"/>
      <c r="U170" s="390"/>
      <c r="V170" s="390"/>
      <c r="W170" s="413">
        <f t="shared" ref="W170" si="310">(R170*S170)+((T170+U170)*V170)</f>
        <v>1500000</v>
      </c>
      <c r="X170" s="414">
        <f>SUM(W170:W173)</f>
        <v>6000000</v>
      </c>
      <c r="Y170" s="414"/>
    </row>
    <row r="171" spans="1:25">
      <c r="A171" s="455"/>
      <c r="B171" s="383"/>
      <c r="C171" s="383"/>
      <c r="D171" s="357"/>
      <c r="E171" s="357"/>
      <c r="F171" s="357"/>
      <c r="G171" s="358"/>
      <c r="H171" s="359" t="s">
        <v>122</v>
      </c>
      <c r="I171" s="391">
        <v>77</v>
      </c>
      <c r="J171" s="392" t="str">
        <f t="shared" si="221"/>
        <v>Ekonomi Zakat, Infaq, Shadaqah dan Waqaf</v>
      </c>
      <c r="K171" s="392" t="str">
        <f t="shared" si="222"/>
        <v>ES-1B</v>
      </c>
      <c r="L171" s="392" t="str">
        <f t="shared" si="223"/>
        <v>Sabtu</v>
      </c>
      <c r="M171" s="392" t="str">
        <f t="shared" si="224"/>
        <v>09.30-11.30</v>
      </c>
      <c r="N171" s="392" t="str">
        <f t="shared" si="290"/>
        <v>RU13</v>
      </c>
      <c r="O171" s="393" t="str">
        <f t="shared" si="225"/>
        <v>Dr. H. Pujiono, M.Ag.</v>
      </c>
      <c r="P171" s="394" t="str">
        <f t="shared" si="226"/>
        <v>Dr. Khamdan Rifa'i, S.E., M.Si.</v>
      </c>
      <c r="Q171" s="394">
        <f t="shared" si="244"/>
        <v>0</v>
      </c>
      <c r="R171" s="415">
        <f t="shared" si="245"/>
        <v>250000</v>
      </c>
      <c r="S171" s="416">
        <f t="shared" si="110"/>
        <v>6</v>
      </c>
      <c r="T171" s="394"/>
      <c r="U171" s="394"/>
      <c r="V171" s="394"/>
      <c r="W171" s="417">
        <f t="shared" si="265"/>
        <v>1500000</v>
      </c>
    </row>
    <row r="172" spans="1:25">
      <c r="A172" s="355"/>
      <c r="B172" s="364"/>
      <c r="C172" s="364"/>
      <c r="D172" s="357"/>
      <c r="E172" s="357"/>
      <c r="F172" s="357"/>
      <c r="G172" s="358"/>
      <c r="H172" s="359" t="s">
        <v>122</v>
      </c>
      <c r="I172" s="391">
        <v>85</v>
      </c>
      <c r="J172" s="392" t="str">
        <f t="shared" ref="J172:J173" si="311">IFERROR((VLOOKUP(I172,JADWAL,4,FALSE)),"  ")</f>
        <v>Manajemen Pemasaran Islam</v>
      </c>
      <c r="K172" s="392" t="str">
        <f t="shared" ref="K172:K173" si="312">IFERROR((VLOOKUP(I172,JADWAL,2,FALSE))," ")</f>
        <v>ES-3B</v>
      </c>
      <c r="L172" s="339" t="str">
        <f t="shared" ref="L172:L173" si="313">IFERROR((VLOOKUP(I172,JADWAL,9,FALSE)),"  ")</f>
        <v>Jumat</v>
      </c>
      <c r="M172" s="732" t="str">
        <f t="shared" ref="M172:M173" si="314">IFERROR((VLOOKUP(I172,JADWAL,10,FALSE)),"  ")</f>
        <v>18.00-20.00</v>
      </c>
      <c r="N172" s="392" t="str">
        <f t="shared" ref="N172:N173" si="315">IFERROR((VLOOKUP(I172,JADWAL,11,FALSE)),"  ")</f>
        <v>R13</v>
      </c>
      <c r="O172" s="393" t="str">
        <f t="shared" ref="O172:O173" si="316">IFERROR((VLOOKUP(I172,JADWAL,6,FALSE)),"  ")</f>
        <v>Dr. Khamdan Rifa'i, S.E., M.Si.</v>
      </c>
      <c r="P172" s="394" t="str">
        <f t="shared" ref="P172:P173" si="317">IFERROR((VLOOKUP(I172,JADWAL,7,FALSE)),"  ")</f>
        <v>Dr. H. Misbahul Munir, M.M.</v>
      </c>
      <c r="Q172" s="394">
        <f t="shared" si="244"/>
        <v>0</v>
      </c>
      <c r="R172" s="415">
        <f t="shared" si="245"/>
        <v>250000</v>
      </c>
      <c r="S172" s="416">
        <f t="shared" si="40"/>
        <v>6</v>
      </c>
      <c r="T172" s="394"/>
      <c r="U172" s="394"/>
      <c r="V172" s="394"/>
      <c r="W172" s="417">
        <f t="shared" ref="W172:W173" si="318">(R172*S172)+((T172+U172)*V172)</f>
        <v>1500000</v>
      </c>
    </row>
    <row r="173" spans="1:25">
      <c r="A173" s="355"/>
      <c r="B173" s="364"/>
      <c r="C173" s="364"/>
      <c r="D173" s="357"/>
      <c r="E173" s="357"/>
      <c r="F173" s="357"/>
      <c r="G173" s="358"/>
      <c r="H173" s="359" t="s">
        <v>122</v>
      </c>
      <c r="I173" s="391">
        <v>88</v>
      </c>
      <c r="J173" s="392" t="str">
        <f t="shared" si="311"/>
        <v>Manajemen Pemasaran Islam</v>
      </c>
      <c r="K173" s="392" t="str">
        <f t="shared" si="312"/>
        <v>ES-3C</v>
      </c>
      <c r="L173" s="339" t="str">
        <f t="shared" si="313"/>
        <v>Jumat</v>
      </c>
      <c r="M173" s="732" t="str">
        <f t="shared" si="314"/>
        <v>13.15-15.15</v>
      </c>
      <c r="N173" s="392" t="str">
        <f t="shared" si="315"/>
        <v>R14</v>
      </c>
      <c r="O173" s="393" t="str">
        <f t="shared" si="316"/>
        <v>Dr. Khamdan Rifa'i, S.E., M.Si.</v>
      </c>
      <c r="P173" s="394" t="str">
        <f t="shared" si="317"/>
        <v>Dr. H. Misbahul Munir, M.M.</v>
      </c>
      <c r="Q173" s="394">
        <f t="shared" si="244"/>
        <v>0</v>
      </c>
      <c r="R173" s="415">
        <f t="shared" si="245"/>
        <v>250000</v>
      </c>
      <c r="S173" s="416">
        <f t="shared" si="40"/>
        <v>6</v>
      </c>
      <c r="T173" s="394"/>
      <c r="U173" s="394"/>
      <c r="V173" s="394"/>
      <c r="W173" s="417">
        <f t="shared" si="318"/>
        <v>1500000</v>
      </c>
    </row>
    <row r="174" spans="1:25">
      <c r="A174" s="360">
        <v>45</v>
      </c>
      <c r="B174" s="494" t="s">
        <v>409</v>
      </c>
      <c r="C174" s="445" t="s">
        <v>404</v>
      </c>
      <c r="D174" s="351">
        <f>COUNTIF(DSATU,B174)</f>
        <v>0</v>
      </c>
      <c r="E174" s="351">
        <f>COUNTIF(DDUA,B174)</f>
        <v>6</v>
      </c>
      <c r="F174" s="352">
        <f>COUNTIF(DTIGA,B174)</f>
        <v>0</v>
      </c>
      <c r="G174" s="353">
        <f>SUM(D174:F174)</f>
        <v>6</v>
      </c>
      <c r="H174" s="354" t="s">
        <v>122</v>
      </c>
      <c r="I174" s="387">
        <v>78</v>
      </c>
      <c r="J174" s="388" t="str">
        <f t="shared" si="221"/>
        <v>Manajemen Strategi Bisnis Syari’ah</v>
      </c>
      <c r="K174" s="388" t="str">
        <f t="shared" si="222"/>
        <v>ES-3A</v>
      </c>
      <c r="L174" s="388" t="str">
        <f t="shared" si="223"/>
        <v>Selasa</v>
      </c>
      <c r="M174" s="733" t="str">
        <f t="shared" si="224"/>
        <v>12.45-14.45</v>
      </c>
      <c r="N174" s="388" t="str">
        <f t="shared" si="290"/>
        <v>R12</v>
      </c>
      <c r="O174" s="389" t="str">
        <f t="shared" si="225"/>
        <v>Dr. Khairunnisa Musari, S.T.,M.MT.</v>
      </c>
      <c r="P174" s="390" t="str">
        <f t="shared" si="226"/>
        <v>Dr. H. Misbahul Munir, M.M.</v>
      </c>
      <c r="Q174" s="390">
        <f t="shared" si="244"/>
        <v>0</v>
      </c>
      <c r="R174" s="411">
        <f t="shared" si="245"/>
        <v>250000</v>
      </c>
      <c r="S174" s="412">
        <f t="shared" si="9"/>
        <v>6</v>
      </c>
      <c r="T174" s="390"/>
      <c r="U174" s="390"/>
      <c r="V174" s="390"/>
      <c r="W174" s="413">
        <f t="shared" si="265"/>
        <v>1500000</v>
      </c>
      <c r="X174" s="414">
        <f>SUM(W174:W179)</f>
        <v>9000000</v>
      </c>
      <c r="Y174" s="414"/>
    </row>
    <row r="175" spans="1:25">
      <c r="A175" s="355"/>
      <c r="B175" s="495"/>
      <c r="C175" s="495"/>
      <c r="D175" s="357"/>
      <c r="E175" s="357"/>
      <c r="F175" s="371"/>
      <c r="G175" s="372"/>
      <c r="H175" s="359" t="s">
        <v>122</v>
      </c>
      <c r="I175" s="391">
        <v>79</v>
      </c>
      <c r="J175" s="392" t="str">
        <f t="shared" si="221"/>
        <v>Manajemen Pemasaran Islam</v>
      </c>
      <c r="K175" s="392" t="str">
        <f t="shared" si="222"/>
        <v>ES-3A</v>
      </c>
      <c r="L175" s="392" t="str">
        <f t="shared" si="223"/>
        <v>Selasa</v>
      </c>
      <c r="M175" s="732" t="str">
        <f t="shared" si="224"/>
        <v>15.15-17.15</v>
      </c>
      <c r="N175" s="392" t="str">
        <f t="shared" si="290"/>
        <v>R12</v>
      </c>
      <c r="O175" s="393" t="str">
        <f t="shared" si="225"/>
        <v>Dr. Khairunnisa Musari, S.T.,M.MT.</v>
      </c>
      <c r="P175" s="394" t="str">
        <f t="shared" si="226"/>
        <v>Dr. H. Misbahul Munir, M.M.</v>
      </c>
      <c r="Q175" s="394">
        <f t="shared" si="244"/>
        <v>0</v>
      </c>
      <c r="R175" s="415">
        <f t="shared" si="245"/>
        <v>250000</v>
      </c>
      <c r="S175" s="416">
        <f t="shared" si="9"/>
        <v>6</v>
      </c>
      <c r="T175" s="394"/>
      <c r="U175" s="394"/>
      <c r="V175" s="394"/>
      <c r="W175" s="417">
        <f t="shared" si="265"/>
        <v>1500000</v>
      </c>
    </row>
    <row r="176" spans="1:25">
      <c r="A176" s="355"/>
      <c r="B176" s="364"/>
      <c r="C176" s="364"/>
      <c r="D176" s="357"/>
      <c r="E176" s="357"/>
      <c r="F176" s="357"/>
      <c r="G176" s="358"/>
      <c r="H176" s="359" t="s">
        <v>122</v>
      </c>
      <c r="I176" s="391">
        <v>82</v>
      </c>
      <c r="J176" s="392" t="str">
        <f t="shared" si="221"/>
        <v>Studi Produk dan Sertifikasi Halal</v>
      </c>
      <c r="K176" s="392" t="str">
        <f t="shared" si="222"/>
        <v>ES-3A</v>
      </c>
      <c r="L176" s="392" t="str">
        <f t="shared" si="223"/>
        <v>Kamis</v>
      </c>
      <c r="M176" s="392" t="str">
        <f t="shared" si="224"/>
        <v>12.45-14.45</v>
      </c>
      <c r="N176" s="392" t="str">
        <f t="shared" si="290"/>
        <v>R12</v>
      </c>
      <c r="O176" s="393" t="str">
        <f t="shared" si="225"/>
        <v>Dr. Abdul Wadud Nafis, Lc, M.E.I</v>
      </c>
      <c r="P176" s="394" t="str">
        <f t="shared" si="226"/>
        <v>Dr. H. Misbahul Munir, M.M.</v>
      </c>
      <c r="Q176" s="394">
        <f t="shared" si="244"/>
        <v>0</v>
      </c>
      <c r="R176" s="415">
        <f t="shared" si="245"/>
        <v>250000</v>
      </c>
      <c r="S176" s="416">
        <f t="shared" si="9"/>
        <v>6</v>
      </c>
      <c r="T176" s="394"/>
      <c r="U176" s="394"/>
      <c r="V176" s="394"/>
      <c r="W176" s="417">
        <f t="shared" si="265"/>
        <v>1500000</v>
      </c>
    </row>
    <row r="177" spans="1:25">
      <c r="A177" s="355"/>
      <c r="B177" s="364"/>
      <c r="C177" s="364"/>
      <c r="D177" s="357"/>
      <c r="E177" s="357"/>
      <c r="F177" s="357"/>
      <c r="G177" s="358"/>
      <c r="H177" s="359" t="s">
        <v>122</v>
      </c>
      <c r="I177" s="391">
        <v>85</v>
      </c>
      <c r="J177" s="392" t="str">
        <f t="shared" ref="J177" si="319">IFERROR((VLOOKUP(I177,JADWAL,4,FALSE)),"  ")</f>
        <v>Manajemen Pemasaran Islam</v>
      </c>
      <c r="K177" s="392" t="str">
        <f t="shared" ref="K177" si="320">IFERROR((VLOOKUP(I177,JADWAL,2,FALSE))," ")</f>
        <v>ES-3B</v>
      </c>
      <c r="L177" s="339" t="str">
        <f t="shared" ref="L177" si="321">IFERROR((VLOOKUP(I177,JADWAL,9,FALSE)),"  ")</f>
        <v>Jumat</v>
      </c>
      <c r="M177" s="732" t="str">
        <f t="shared" ref="M177" si="322">IFERROR((VLOOKUP(I177,JADWAL,10,FALSE)),"  ")</f>
        <v>18.00-20.00</v>
      </c>
      <c r="N177" s="392" t="str">
        <f t="shared" ref="N177" si="323">IFERROR((VLOOKUP(I177,JADWAL,11,FALSE)),"  ")</f>
        <v>R13</v>
      </c>
      <c r="O177" s="393" t="str">
        <f t="shared" ref="O177" si="324">IFERROR((VLOOKUP(I177,JADWAL,6,FALSE)),"  ")</f>
        <v>Dr. Khamdan Rifa'i, S.E., M.Si.</v>
      </c>
      <c r="P177" s="394" t="str">
        <f t="shared" ref="P177" si="325">IFERROR((VLOOKUP(I177,JADWAL,7,FALSE)),"  ")</f>
        <v>Dr. H. Misbahul Munir, M.M.</v>
      </c>
      <c r="Q177" s="394">
        <f t="shared" si="244"/>
        <v>0</v>
      </c>
      <c r="R177" s="415">
        <f t="shared" si="245"/>
        <v>250000</v>
      </c>
      <c r="S177" s="416">
        <f t="shared" si="40"/>
        <v>6</v>
      </c>
      <c r="T177" s="394"/>
      <c r="U177" s="394"/>
      <c r="V177" s="394"/>
      <c r="W177" s="417">
        <f t="shared" ref="W177" si="326">(R177*S177)+((T177+U177)*V177)</f>
        <v>1500000</v>
      </c>
    </row>
    <row r="178" spans="1:25">
      <c r="A178" s="355"/>
      <c r="B178" s="364"/>
      <c r="C178" s="364"/>
      <c r="D178" s="357"/>
      <c r="E178" s="357"/>
      <c r="F178" s="357"/>
      <c r="G178" s="358"/>
      <c r="H178" s="359" t="s">
        <v>122</v>
      </c>
      <c r="I178" s="391">
        <v>88</v>
      </c>
      <c r="J178" s="392" t="str">
        <f t="shared" si="221"/>
        <v>Manajemen Pemasaran Islam</v>
      </c>
      <c r="K178" s="392" t="str">
        <f t="shared" si="222"/>
        <v>ES-3C</v>
      </c>
      <c r="L178" s="339" t="str">
        <f t="shared" si="223"/>
        <v>Jumat</v>
      </c>
      <c r="M178" s="732" t="str">
        <f t="shared" si="224"/>
        <v>13.15-15.15</v>
      </c>
      <c r="N178" s="392" t="str">
        <f t="shared" si="290"/>
        <v>R14</v>
      </c>
      <c r="O178" s="393" t="str">
        <f t="shared" si="225"/>
        <v>Dr. Khamdan Rifa'i, S.E., M.Si.</v>
      </c>
      <c r="P178" s="394" t="str">
        <f t="shared" si="226"/>
        <v>Dr. H. Misbahul Munir, M.M.</v>
      </c>
      <c r="Q178" s="394">
        <f t="shared" si="244"/>
        <v>0</v>
      </c>
      <c r="R178" s="415">
        <f t="shared" si="245"/>
        <v>250000</v>
      </c>
      <c r="S178" s="416">
        <f t="shared" si="40"/>
        <v>6</v>
      </c>
      <c r="T178" s="394"/>
      <c r="U178" s="394"/>
      <c r="V178" s="394"/>
      <c r="W178" s="417">
        <f t="shared" si="265"/>
        <v>1500000</v>
      </c>
    </row>
    <row r="179" spans="1:25">
      <c r="A179" s="355"/>
      <c r="B179" s="364"/>
      <c r="C179" s="364"/>
      <c r="D179" s="357"/>
      <c r="E179" s="357"/>
      <c r="F179" s="357"/>
      <c r="G179" s="358"/>
      <c r="H179" s="359" t="s">
        <v>122</v>
      </c>
      <c r="I179" s="391">
        <v>90</v>
      </c>
      <c r="J179" s="392" t="str">
        <f t="shared" si="221"/>
        <v>Manajemen Strategi Bisnis Syari’ah</v>
      </c>
      <c r="K179" s="392" t="str">
        <f t="shared" si="222"/>
        <v>ES-3C</v>
      </c>
      <c r="L179" s="339" t="str">
        <f t="shared" si="223"/>
        <v>Jumat</v>
      </c>
      <c r="M179" s="732" t="str">
        <f t="shared" si="224"/>
        <v>18.00-20.00</v>
      </c>
      <c r="N179" s="392" t="str">
        <f t="shared" si="290"/>
        <v>R14</v>
      </c>
      <c r="O179" s="393" t="str">
        <f t="shared" si="225"/>
        <v>Dr. H. Abdul Rokhim, S.Ag., M.E.I</v>
      </c>
      <c r="P179" s="394" t="str">
        <f t="shared" si="226"/>
        <v>Dr. H. Misbahul Munir, M.M.</v>
      </c>
      <c r="Q179" s="394">
        <f t="shared" si="244"/>
        <v>0</v>
      </c>
      <c r="R179" s="415">
        <f t="shared" si="245"/>
        <v>250000</v>
      </c>
      <c r="S179" s="416">
        <f t="shared" si="40"/>
        <v>6</v>
      </c>
      <c r="T179" s="394"/>
      <c r="U179" s="394"/>
      <c r="V179" s="394"/>
      <c r="W179" s="417">
        <f t="shared" si="265"/>
        <v>1500000</v>
      </c>
    </row>
    <row r="180" spans="1:25">
      <c r="A180" s="348">
        <v>46</v>
      </c>
      <c r="B180" s="349" t="s">
        <v>410</v>
      </c>
      <c r="C180" s="350" t="s">
        <v>411</v>
      </c>
      <c r="D180" s="351">
        <f>COUNTIF(DSATU,B180)</f>
        <v>2</v>
      </c>
      <c r="E180" s="351">
        <f>COUNTIF(DDUA,B180)</f>
        <v>1</v>
      </c>
      <c r="F180" s="352">
        <f>COUNTIF(DTIGA,B180)</f>
        <v>0</v>
      </c>
      <c r="G180" s="353">
        <f>SUM(D180:F180)</f>
        <v>3</v>
      </c>
      <c r="H180" s="354" t="s">
        <v>122</v>
      </c>
      <c r="I180" s="387">
        <v>40</v>
      </c>
      <c r="J180" s="388" t="str">
        <f t="shared" si="221"/>
        <v>Studi Al-Qur’an dan Al Hadits</v>
      </c>
      <c r="K180" s="388" t="str">
        <f t="shared" si="222"/>
        <v>PAI-1C</v>
      </c>
      <c r="L180" s="506" t="str">
        <f t="shared" si="223"/>
        <v>Sabtu</v>
      </c>
      <c r="M180" s="733" t="str">
        <f t="shared" si="224"/>
        <v>09.30-11.30</v>
      </c>
      <c r="N180" s="388" t="str">
        <f t="shared" si="290"/>
        <v>RU25</v>
      </c>
      <c r="O180" s="389" t="str">
        <f t="shared" si="225"/>
        <v>Prof. Dr. M. Noor Harisuddin, M.Fil.I.</v>
      </c>
      <c r="P180" s="390" t="str">
        <f t="shared" si="226"/>
        <v>Dr. H. Sutrisno RS, M.H.I.</v>
      </c>
      <c r="Q180" s="390">
        <f t="shared" si="244"/>
        <v>0</v>
      </c>
      <c r="R180" s="411">
        <f t="shared" si="245"/>
        <v>250000</v>
      </c>
      <c r="S180" s="412">
        <f t="shared" si="40"/>
        <v>6</v>
      </c>
      <c r="T180" s="390"/>
      <c r="U180" s="390"/>
      <c r="V180" s="390"/>
      <c r="W180" s="507">
        <f t="shared" si="265"/>
        <v>1500000</v>
      </c>
      <c r="X180" s="414">
        <f>SUM(W180:W183)</f>
        <v>6000000</v>
      </c>
      <c r="Y180" s="414"/>
    </row>
    <row r="181" spans="1:25">
      <c r="A181" s="355"/>
      <c r="B181" s="356"/>
      <c r="C181" s="356"/>
      <c r="D181" s="357"/>
      <c r="E181" s="357"/>
      <c r="F181" s="357"/>
      <c r="G181" s="358"/>
      <c r="H181" s="359" t="s">
        <v>122</v>
      </c>
      <c r="I181" s="391">
        <v>57</v>
      </c>
      <c r="J181" s="392" t="str">
        <f t="shared" si="221"/>
        <v>Keputusan hakim dan fatwa Hukum Keluarga</v>
      </c>
      <c r="K181" s="392" t="str">
        <f t="shared" si="222"/>
        <v>HK-1A</v>
      </c>
      <c r="L181" s="503" t="str">
        <f t="shared" si="223"/>
        <v>Jumat</v>
      </c>
      <c r="M181" s="392" t="str">
        <f t="shared" si="224"/>
        <v>18.00-20.00</v>
      </c>
      <c r="N181" s="392" t="str">
        <f t="shared" si="290"/>
        <v>RU28</v>
      </c>
      <c r="O181" s="393" t="str">
        <f t="shared" si="225"/>
        <v>Dr. H. Sutrisno RS, M.H.I.</v>
      </c>
      <c r="P181" s="394" t="str">
        <f t="shared" si="226"/>
        <v>Dr. H. Hamam, M.Ag.</v>
      </c>
      <c r="Q181" s="394">
        <f t="shared" si="244"/>
        <v>0</v>
      </c>
      <c r="R181" s="415">
        <f t="shared" si="245"/>
        <v>250000</v>
      </c>
      <c r="S181" s="416">
        <f t="shared" si="40"/>
        <v>6</v>
      </c>
      <c r="T181" s="394"/>
      <c r="U181" s="394"/>
      <c r="V181" s="394"/>
      <c r="W181" s="471">
        <f t="shared" si="265"/>
        <v>1500000</v>
      </c>
    </row>
    <row r="182" spans="1:25">
      <c r="A182" s="355"/>
      <c r="B182" s="356"/>
      <c r="C182" s="356"/>
      <c r="D182" s="357"/>
      <c r="E182" s="357"/>
      <c r="F182" s="357"/>
      <c r="G182" s="358"/>
      <c r="H182" s="359" t="s">
        <v>122</v>
      </c>
      <c r="I182" s="391">
        <v>62</v>
      </c>
      <c r="J182" s="392" t="str">
        <f t="shared" si="221"/>
        <v xml:space="preserve">Fiqih Kontemporer dalam Hukum Keluarga </v>
      </c>
      <c r="K182" s="392" t="str">
        <f t="shared" si="222"/>
        <v>HK-3A</v>
      </c>
      <c r="L182" s="503" t="str">
        <f t="shared" si="223"/>
        <v>Jumat</v>
      </c>
      <c r="M182" s="392" t="str">
        <f t="shared" si="224"/>
        <v>18.00-20.00</v>
      </c>
      <c r="N182" s="392" t="str">
        <f t="shared" si="290"/>
        <v>R23</v>
      </c>
      <c r="O182" s="393" t="str">
        <f t="shared" si="225"/>
        <v>Dr. H. Abdullah, S.Ag, M.HI</v>
      </c>
      <c r="P182" s="394" t="str">
        <f t="shared" si="226"/>
        <v>Dr. H. Pujiono, M.Ag.</v>
      </c>
      <c r="Q182" s="394">
        <f t="shared" si="244"/>
        <v>0</v>
      </c>
      <c r="R182" s="415">
        <f t="shared" si="245"/>
        <v>250000</v>
      </c>
      <c r="S182" s="416">
        <f t="shared" si="40"/>
        <v>6</v>
      </c>
      <c r="T182" s="394"/>
      <c r="U182" s="394"/>
      <c r="V182" s="394"/>
      <c r="W182" s="471">
        <f t="shared" si="265"/>
        <v>1500000</v>
      </c>
    </row>
    <row r="183" spans="1:25">
      <c r="A183" s="365"/>
      <c r="B183" s="373"/>
      <c r="C183" s="373"/>
      <c r="D183" s="367"/>
      <c r="E183" s="367"/>
      <c r="F183" s="367"/>
      <c r="G183" s="368"/>
      <c r="H183" s="369" t="s">
        <v>122</v>
      </c>
      <c r="I183" s="397">
        <v>74</v>
      </c>
      <c r="J183" s="398" t="str">
        <f t="shared" ref="J183:J239" si="327">IFERROR((VLOOKUP(I183,JADWAL,4,FALSE)),"  ")</f>
        <v>Studi Al-Qur’an dan Hadits</v>
      </c>
      <c r="K183" s="398" t="str">
        <f t="shared" ref="K183:K239" si="328">IFERROR((VLOOKUP(I183,JADWAL,2,FALSE))," ")</f>
        <v>ES-1B</v>
      </c>
      <c r="L183" s="504" t="str">
        <f t="shared" ref="L183:L239" si="329">IFERROR((VLOOKUP(I183,JADWAL,9,FALSE)),"  ")</f>
        <v>Jumat</v>
      </c>
      <c r="M183" s="740" t="str">
        <f t="shared" ref="M183:M239" si="330">IFERROR((VLOOKUP(I183,JADWAL,10,FALSE)),"  ")</f>
        <v>15.30-17.30</v>
      </c>
      <c r="N183" s="398" t="str">
        <f t="shared" si="290"/>
        <v>RU13</v>
      </c>
      <c r="O183" s="399" t="str">
        <f t="shared" ref="O183:O239" si="331">IFERROR((VLOOKUP(I183,JADWAL,6,FALSE)),"  ")</f>
        <v>Dr. H. Sutrisno RS, M.H.I.</v>
      </c>
      <c r="P183" s="400" t="str">
        <f t="shared" ref="P183:P239" si="332">IFERROR((VLOOKUP(I183,JADWAL,7,FALSE)),"  ")</f>
        <v>Dr. H. Rafid Abbas, MA.</v>
      </c>
      <c r="Q183" s="400">
        <f t="shared" si="244"/>
        <v>0</v>
      </c>
      <c r="R183" s="418">
        <f t="shared" si="245"/>
        <v>250000</v>
      </c>
      <c r="S183" s="419">
        <f t="shared" si="40"/>
        <v>6</v>
      </c>
      <c r="T183" s="400"/>
      <c r="U183" s="400"/>
      <c r="V183" s="400"/>
      <c r="W183" s="508">
        <f t="shared" si="265"/>
        <v>1500000</v>
      </c>
    </row>
    <row r="184" spans="1:25">
      <c r="A184" s="348">
        <v>47</v>
      </c>
      <c r="B184" s="349" t="s">
        <v>412</v>
      </c>
      <c r="C184" s="496" t="s">
        <v>411</v>
      </c>
      <c r="D184" s="351">
        <f>COUNTIF(DSATU,B184)</f>
        <v>1</v>
      </c>
      <c r="E184" s="351">
        <f>COUNTIF(DDUA,B184)</f>
        <v>2</v>
      </c>
      <c r="F184" s="352">
        <f>COUNTIF(DTIGA,B184)</f>
        <v>0</v>
      </c>
      <c r="G184" s="353">
        <f>SUM(D184:F184)</f>
        <v>3</v>
      </c>
      <c r="H184" s="354" t="s">
        <v>122</v>
      </c>
      <c r="I184" s="387">
        <v>59</v>
      </c>
      <c r="J184" s="388" t="str">
        <f t="shared" si="327"/>
        <v>Peradilan Agama di Indonesia</v>
      </c>
      <c r="K184" s="388" t="str">
        <f t="shared" si="328"/>
        <v>HK-1A</v>
      </c>
      <c r="L184" s="388" t="str">
        <f t="shared" si="329"/>
        <v>Sabtu</v>
      </c>
      <c r="M184" s="733" t="str">
        <f t="shared" si="330"/>
        <v>09.30-11.30</v>
      </c>
      <c r="N184" s="388" t="str">
        <f t="shared" si="290"/>
        <v>RU28</v>
      </c>
      <c r="O184" s="389" t="str">
        <f t="shared" si="331"/>
        <v>Dr. Sri Lumatus Sa'adah, S.Ag., M.H.I.</v>
      </c>
      <c r="P184" s="390" t="str">
        <f t="shared" si="332"/>
        <v>Dr. Muhammad Faisol, M.Ag</v>
      </c>
      <c r="Q184" s="390">
        <f t="shared" si="244"/>
        <v>0</v>
      </c>
      <c r="R184" s="411">
        <f t="shared" si="245"/>
        <v>250000</v>
      </c>
      <c r="S184" s="412">
        <f t="shared" si="110"/>
        <v>6</v>
      </c>
      <c r="T184" s="390"/>
      <c r="U184" s="390"/>
      <c r="V184" s="390"/>
      <c r="W184" s="413">
        <f t="shared" si="265"/>
        <v>1500000</v>
      </c>
      <c r="X184" s="414">
        <f>SUM(W184:W186)</f>
        <v>4500000</v>
      </c>
      <c r="Y184" s="414"/>
    </row>
    <row r="185" spans="1:25">
      <c r="A185" s="355"/>
      <c r="B185" s="356"/>
      <c r="C185" s="356"/>
      <c r="D185" s="357"/>
      <c r="E185" s="357"/>
      <c r="F185" s="357"/>
      <c r="G185" s="358"/>
      <c r="H185" s="359" t="s">
        <v>122</v>
      </c>
      <c r="I185" s="391">
        <v>63</v>
      </c>
      <c r="J185" s="392" t="str">
        <f t="shared" si="327"/>
        <v xml:space="preserve">Hukum Acara Peradilan Agama </v>
      </c>
      <c r="K185" s="392" t="str">
        <f t="shared" si="328"/>
        <v>HK-3A</v>
      </c>
      <c r="L185" s="339" t="str">
        <f t="shared" si="329"/>
        <v>Sabtu</v>
      </c>
      <c r="M185" s="732" t="str">
        <f t="shared" si="330"/>
        <v>07.30-09.30</v>
      </c>
      <c r="N185" s="392" t="str">
        <f t="shared" ref="N185" si="333">IFERROR((VLOOKUP(I185,JADWAL,11,FALSE)),"  ")</f>
        <v>R23</v>
      </c>
      <c r="O185" s="393" t="str">
        <f t="shared" si="331"/>
        <v>Prof. Dr. M. Noor Harisuddin, M.Fil.I.</v>
      </c>
      <c r="P185" s="394" t="str">
        <f t="shared" si="332"/>
        <v>Dr. Sri Lumatus Sa'adah, S.Ag., M.H.I.</v>
      </c>
      <c r="Q185" s="394">
        <f t="shared" si="244"/>
        <v>0</v>
      </c>
      <c r="R185" s="415">
        <f t="shared" si="245"/>
        <v>250000</v>
      </c>
      <c r="S185" s="416">
        <f t="shared" si="40"/>
        <v>6</v>
      </c>
      <c r="T185" s="394"/>
      <c r="U185" s="394"/>
      <c r="V185" s="394"/>
      <c r="W185" s="417">
        <f t="shared" ref="W185" si="334">(R185*S185)+((T185+U185)*V185)</f>
        <v>1500000</v>
      </c>
    </row>
    <row r="186" spans="1:25">
      <c r="A186" s="497"/>
      <c r="B186" s="498"/>
      <c r="C186" s="499"/>
      <c r="D186" s="435"/>
      <c r="E186" s="435"/>
      <c r="F186" s="500"/>
      <c r="G186" s="501"/>
      <c r="H186" s="369" t="s">
        <v>122</v>
      </c>
      <c r="I186" s="397">
        <v>65</v>
      </c>
      <c r="J186" s="398" t="str">
        <f t="shared" si="327"/>
        <v xml:space="preserve">Hukum Acara Peradilan Agama </v>
      </c>
      <c r="K186" s="398" t="str">
        <f t="shared" si="328"/>
        <v>HK-3B</v>
      </c>
      <c r="L186" s="398" t="str">
        <f t="shared" si="329"/>
        <v>Jumat</v>
      </c>
      <c r="M186" s="740" t="str">
        <f t="shared" si="330"/>
        <v>15.30-17.30</v>
      </c>
      <c r="N186" s="398" t="str">
        <f t="shared" si="290"/>
        <v>R24</v>
      </c>
      <c r="O186" s="399" t="str">
        <f t="shared" si="331"/>
        <v>Prof. Dr. M. Noor Harisuddin, M.Fil.I.</v>
      </c>
      <c r="P186" s="400" t="str">
        <f t="shared" si="332"/>
        <v>Dr. Sri Lumatus Sa'adah, S.Ag., M.H.I.</v>
      </c>
      <c r="Q186" s="400">
        <f t="shared" si="244"/>
        <v>0</v>
      </c>
      <c r="R186" s="418">
        <f t="shared" ref="R186:R243" si="335">IFERROR(VLOOKUP(H186,Trf,3,FALSE),"  ")</f>
        <v>250000</v>
      </c>
      <c r="S186" s="419">
        <f t="shared" si="110"/>
        <v>6</v>
      </c>
      <c r="T186" s="400"/>
      <c r="U186" s="400"/>
      <c r="V186" s="400"/>
      <c r="W186" s="420">
        <f t="shared" si="265"/>
        <v>1500000</v>
      </c>
    </row>
    <row r="187" spans="1:25">
      <c r="A187" s="360">
        <v>48</v>
      </c>
      <c r="B187" s="434" t="s">
        <v>169</v>
      </c>
      <c r="C187" s="502" t="s">
        <v>411</v>
      </c>
      <c r="D187" s="351">
        <f>COUNTIF(DSATU,B187)</f>
        <v>1</v>
      </c>
      <c r="E187" s="351">
        <f>COUNTIF(DDUA,B187)</f>
        <v>3</v>
      </c>
      <c r="F187" s="352">
        <f>COUNTIF(DTIGA,B187)</f>
        <v>0</v>
      </c>
      <c r="G187" s="353">
        <f>SUM(D187:F187)</f>
        <v>4</v>
      </c>
      <c r="H187" s="354" t="s">
        <v>122</v>
      </c>
      <c r="I187" s="387">
        <v>56</v>
      </c>
      <c r="J187" s="388" t="str">
        <f t="shared" si="327"/>
        <v>Metodologi Penelitian Hukum Keluarga</v>
      </c>
      <c r="K187" s="388" t="str">
        <f t="shared" si="328"/>
        <v>HK-1A</v>
      </c>
      <c r="L187" s="388" t="str">
        <f t="shared" si="329"/>
        <v>Jumat</v>
      </c>
      <c r="M187" s="733" t="str">
        <f t="shared" si="330"/>
        <v>15.30-17.30</v>
      </c>
      <c r="N187" s="388" t="str">
        <f t="shared" si="290"/>
        <v>RU28</v>
      </c>
      <c r="O187" s="389" t="str">
        <f t="shared" si="331"/>
        <v>Dr. H. Nur Solikin, S.Ag, M.H.</v>
      </c>
      <c r="P187" s="390" t="str">
        <f t="shared" si="332"/>
        <v>Dr. Ishaq, M.Ag.</v>
      </c>
      <c r="Q187" s="390">
        <f t="shared" si="244"/>
        <v>0</v>
      </c>
      <c r="R187" s="411">
        <f t="shared" si="335"/>
        <v>250000</v>
      </c>
      <c r="S187" s="412">
        <f t="shared" si="9"/>
        <v>6</v>
      </c>
      <c r="T187" s="390"/>
      <c r="U187" s="390"/>
      <c r="V187" s="390"/>
      <c r="W187" s="413">
        <f t="shared" si="10"/>
        <v>1500000</v>
      </c>
      <c r="X187" s="414">
        <f>SUM(W187:W190)</f>
        <v>6000000</v>
      </c>
      <c r="Y187" s="414"/>
    </row>
    <row r="188" spans="1:25">
      <c r="A188" s="355"/>
      <c r="B188" s="383"/>
      <c r="C188" s="383"/>
      <c r="D188" s="357"/>
      <c r="E188" s="357"/>
      <c r="F188" s="357"/>
      <c r="G188" s="358"/>
      <c r="H188" s="359" t="s">
        <v>122</v>
      </c>
      <c r="I188" s="391">
        <v>67</v>
      </c>
      <c r="J188" s="392" t="str">
        <f t="shared" si="327"/>
        <v xml:space="preserve">Fiqih Kontemporer dalam Hukum Keluarga </v>
      </c>
      <c r="K188" s="392" t="str">
        <f t="shared" si="328"/>
        <v>HK-3B</v>
      </c>
      <c r="L188" s="392" t="str">
        <f t="shared" si="329"/>
        <v>Sabtu</v>
      </c>
      <c r="M188" s="732" t="str">
        <f t="shared" si="330"/>
        <v>07.30-09.30</v>
      </c>
      <c r="N188" s="392" t="str">
        <f t="shared" si="290"/>
        <v>R24</v>
      </c>
      <c r="O188" s="393" t="str">
        <f t="shared" si="331"/>
        <v>Dr. H. Abdullah, S.Ag, M.HI</v>
      </c>
      <c r="P188" s="394" t="str">
        <f t="shared" si="332"/>
        <v>Dr. Ishaq, M.Ag.</v>
      </c>
      <c r="Q188" s="394">
        <f t="shared" si="244"/>
        <v>0</v>
      </c>
      <c r="R188" s="415">
        <f t="shared" si="335"/>
        <v>250000</v>
      </c>
      <c r="S188" s="416">
        <f t="shared" si="9"/>
        <v>6</v>
      </c>
      <c r="T188" s="394"/>
      <c r="U188" s="394"/>
      <c r="V188" s="394"/>
      <c r="W188" s="417">
        <f t="shared" si="10"/>
        <v>1500000</v>
      </c>
    </row>
    <row r="189" spans="1:25">
      <c r="A189" s="355"/>
      <c r="B189" s="356"/>
      <c r="C189" s="356"/>
      <c r="D189" s="357"/>
      <c r="E189" s="357"/>
      <c r="F189" s="357"/>
      <c r="G189" s="358"/>
      <c r="H189" s="359" t="s">
        <v>122</v>
      </c>
      <c r="I189" s="391">
        <v>61</v>
      </c>
      <c r="J189" s="392" t="str">
        <f t="shared" ref="J189" si="336">IFERROR((VLOOKUP(I189,JADWAL,4,FALSE)),"  ")</f>
        <v xml:space="preserve">Sosiologi dan Psikologi Hukum Keluarga </v>
      </c>
      <c r="K189" s="392" t="str">
        <f t="shared" ref="K189" si="337">IFERROR((VLOOKUP(I189,JADWAL,2,FALSE))," ")</f>
        <v>HK-3A</v>
      </c>
      <c r="L189" s="392" t="str">
        <f t="shared" ref="L189" si="338">IFERROR((VLOOKUP(I189,JADWAL,9,FALSE)),"  ")</f>
        <v>Jumat</v>
      </c>
      <c r="M189" s="732" t="str">
        <f t="shared" ref="M189" si="339">IFERROR((VLOOKUP(I189,JADWAL,10,FALSE)),"  ")</f>
        <v>15.30-17.30</v>
      </c>
      <c r="N189" s="392" t="str">
        <f t="shared" ref="N189" si="340">IFERROR((VLOOKUP(I189,JADWAL,11,FALSE)),"  ")</f>
        <v>R23</v>
      </c>
      <c r="O189" s="393" t="str">
        <f t="shared" ref="O189" si="341">IFERROR((VLOOKUP(I189,JADWAL,6,FALSE)),"  ")</f>
        <v>Dr. Ishaq, M.Ag.</v>
      </c>
      <c r="P189" s="394" t="str">
        <f t="shared" ref="P189" si="342">IFERROR((VLOOKUP(I189,JADWAL,7,FALSE)),"  ")</f>
        <v>Dr. Esa Nurwahyuni, M.Pd.</v>
      </c>
      <c r="Q189" s="394">
        <f t="shared" si="244"/>
        <v>0</v>
      </c>
      <c r="R189" s="415">
        <f>IFERROR(VLOOKUP(H189,Trf,3,FALSE),"  ")</f>
        <v>250000</v>
      </c>
      <c r="S189" s="416">
        <f t="shared" si="110"/>
        <v>6</v>
      </c>
      <c r="T189" s="394"/>
      <c r="U189" s="394"/>
      <c r="V189" s="394"/>
      <c r="W189" s="417">
        <f t="shared" ref="W189" si="343">(R189*S189)+((T189+U189)*V189)</f>
        <v>1500000</v>
      </c>
    </row>
    <row r="190" spans="1:25">
      <c r="A190" s="355"/>
      <c r="B190" s="383"/>
      <c r="C190" s="383"/>
      <c r="D190" s="357"/>
      <c r="E190" s="357"/>
      <c r="F190" s="357"/>
      <c r="G190" s="358"/>
      <c r="H190" s="359" t="s">
        <v>122</v>
      </c>
      <c r="I190" s="391">
        <v>89</v>
      </c>
      <c r="J190" s="392" t="str">
        <f t="shared" si="327"/>
        <v>Ekonomi zakat, Infaq, shodaqah dan wakaf</v>
      </c>
      <c r="K190" s="392" t="str">
        <f t="shared" si="328"/>
        <v>ES-3C</v>
      </c>
      <c r="L190" s="392" t="str">
        <f t="shared" si="329"/>
        <v>Jumat</v>
      </c>
      <c r="M190" s="732" t="str">
        <f t="shared" si="330"/>
        <v>15.30-17.30</v>
      </c>
      <c r="N190" s="392" t="str">
        <f t="shared" si="290"/>
        <v>R14</v>
      </c>
      <c r="O190" s="393" t="str">
        <f t="shared" si="331"/>
        <v>Dr. Moch. Chotib, S.Ag., M.M.</v>
      </c>
      <c r="P190" s="394" t="str">
        <f t="shared" si="332"/>
        <v>Dr. Ishaq, M.Ag.</v>
      </c>
      <c r="Q190" s="394">
        <f t="shared" si="244"/>
        <v>0</v>
      </c>
      <c r="R190" s="415">
        <f t="shared" si="335"/>
        <v>250000</v>
      </c>
      <c r="S190" s="416">
        <f t="shared" si="9"/>
        <v>6</v>
      </c>
      <c r="T190" s="394"/>
      <c r="U190" s="394"/>
      <c r="V190" s="394"/>
      <c r="W190" s="417">
        <f t="shared" si="10"/>
        <v>1500000</v>
      </c>
    </row>
    <row r="191" spans="1:25">
      <c r="A191" s="348">
        <v>49</v>
      </c>
      <c r="B191" s="349" t="s">
        <v>413</v>
      </c>
      <c r="C191" s="496" t="s">
        <v>411</v>
      </c>
      <c r="D191" s="351">
        <f>COUNTIF(DSATU,B191)</f>
        <v>0</v>
      </c>
      <c r="E191" s="351">
        <f>COUNTIF(DDUA,B191)</f>
        <v>3</v>
      </c>
      <c r="F191" s="352">
        <f>COUNTIF(DTIGA,B191)</f>
        <v>0</v>
      </c>
      <c r="G191" s="353">
        <f>SUM(D191:F191)</f>
        <v>3</v>
      </c>
      <c r="H191" s="354" t="s">
        <v>122</v>
      </c>
      <c r="I191" s="387">
        <v>55</v>
      </c>
      <c r="J191" s="388" t="str">
        <f t="shared" si="327"/>
        <v xml:space="preserve">filsafat  dan riset Hukum Keluarga </v>
      </c>
      <c r="K191" s="388" t="str">
        <f t="shared" si="328"/>
        <v>HK-1A</v>
      </c>
      <c r="L191" s="388" t="str">
        <f t="shared" si="329"/>
        <v>Jumat</v>
      </c>
      <c r="M191" s="733" t="str">
        <f t="shared" si="330"/>
        <v>13.15-15.15</v>
      </c>
      <c r="N191" s="388" t="str">
        <f t="shared" si="290"/>
        <v>RU28</v>
      </c>
      <c r="O191" s="389" t="str">
        <f t="shared" si="331"/>
        <v>Dr. H. Pujiono, M.Ag.</v>
      </c>
      <c r="P191" s="390" t="str">
        <f t="shared" si="332"/>
        <v>Dr. H. Ahmad Junaidi, S.Pd, M.Ag.</v>
      </c>
      <c r="Q191" s="390">
        <f t="shared" si="244"/>
        <v>0</v>
      </c>
      <c r="R191" s="411">
        <f t="shared" si="335"/>
        <v>250000</v>
      </c>
      <c r="S191" s="412">
        <f t="shared" si="12"/>
        <v>6</v>
      </c>
      <c r="T191" s="390"/>
      <c r="U191" s="390"/>
      <c r="V191" s="390"/>
      <c r="W191" s="413">
        <f>(R191*S191)+((T191+U191)*V191)</f>
        <v>1500000</v>
      </c>
      <c r="X191" s="414">
        <f>SUM(W191:W193)</f>
        <v>4500000</v>
      </c>
      <c r="Y191" s="414"/>
    </row>
    <row r="192" spans="1:25">
      <c r="A192" s="355"/>
      <c r="B192" s="356"/>
      <c r="C192" s="356"/>
      <c r="D192" s="357"/>
      <c r="E192" s="357"/>
      <c r="F192" s="357"/>
      <c r="G192" s="358"/>
      <c r="H192" s="359" t="s">
        <v>122</v>
      </c>
      <c r="I192" s="391">
        <v>60</v>
      </c>
      <c r="J192" s="392" t="str">
        <f t="shared" si="327"/>
        <v xml:space="preserve">Hukum Perdata Islam Di Indonesia </v>
      </c>
      <c r="K192" s="392" t="str">
        <f t="shared" si="328"/>
        <v>HK-3A</v>
      </c>
      <c r="L192" s="392" t="str">
        <f t="shared" si="329"/>
        <v>Jumat</v>
      </c>
      <c r="M192" s="732" t="str">
        <f t="shared" si="330"/>
        <v>13.15-15.15</v>
      </c>
      <c r="N192" s="392" t="str">
        <f t="shared" si="290"/>
        <v>R23</v>
      </c>
      <c r="O192" s="393" t="str">
        <f t="shared" si="331"/>
        <v>Dr. H. Nur Solikin, S.Ag, M.H.</v>
      </c>
      <c r="P192" s="394" t="str">
        <f t="shared" si="332"/>
        <v>Dr. H. Ahmad Junaidi, S.Pd, M.Ag.</v>
      </c>
      <c r="Q192" s="394">
        <f t="shared" si="244"/>
        <v>0</v>
      </c>
      <c r="R192" s="415">
        <f t="shared" si="335"/>
        <v>250000</v>
      </c>
      <c r="S192" s="416">
        <f t="shared" si="12"/>
        <v>6</v>
      </c>
      <c r="T192" s="394"/>
      <c r="U192" s="394"/>
      <c r="V192" s="394"/>
      <c r="W192" s="417">
        <f>(R192*S192)+((T192+U192)*V192)</f>
        <v>1500000</v>
      </c>
    </row>
    <row r="193" spans="1:25">
      <c r="A193" s="355"/>
      <c r="B193" s="356"/>
      <c r="C193" s="356"/>
      <c r="D193" s="357"/>
      <c r="E193" s="357"/>
      <c r="F193" s="357"/>
      <c r="G193" s="358"/>
      <c r="H193" s="359" t="s">
        <v>122</v>
      </c>
      <c r="I193" s="391">
        <v>66</v>
      </c>
      <c r="J193" s="392" t="str">
        <f t="shared" si="327"/>
        <v xml:space="preserve">Hukum Perdata Islam Di Indonesia </v>
      </c>
      <c r="K193" s="392" t="str">
        <f t="shared" si="328"/>
        <v>HK-3B</v>
      </c>
      <c r="L193" s="398" t="str">
        <f t="shared" si="329"/>
        <v>Jumat</v>
      </c>
      <c r="M193" s="392" t="str">
        <f t="shared" si="330"/>
        <v>18.00-20.00</v>
      </c>
      <c r="N193" s="392" t="str">
        <f t="shared" si="290"/>
        <v>R24</v>
      </c>
      <c r="O193" s="393" t="str">
        <f t="shared" si="331"/>
        <v>Dr. H. Nur Solikin, S.Ag, M.H.</v>
      </c>
      <c r="P193" s="394" t="str">
        <f t="shared" si="332"/>
        <v>Dr. H. Ahmad Junaidi, S.Pd, M.Ag.</v>
      </c>
      <c r="Q193" s="394">
        <f t="shared" si="244"/>
        <v>0</v>
      </c>
      <c r="R193" s="415">
        <f t="shared" si="335"/>
        <v>250000</v>
      </c>
      <c r="S193" s="416">
        <f t="shared" si="12"/>
        <v>6</v>
      </c>
      <c r="T193" s="394"/>
      <c r="U193" s="394"/>
      <c r="V193" s="394"/>
      <c r="W193" s="417">
        <f t="shared" ref="W193:W197" si="344">(R193*S193)+((T193+U193)*V193)</f>
        <v>1500000</v>
      </c>
    </row>
    <row r="194" spans="1:25">
      <c r="A194" s="348">
        <v>50</v>
      </c>
      <c r="B194" s="349" t="s">
        <v>414</v>
      </c>
      <c r="C194" s="496" t="s">
        <v>411</v>
      </c>
      <c r="D194" s="351">
        <f>COUNTIF(DSATU,B194)</f>
        <v>3</v>
      </c>
      <c r="E194" s="351">
        <f>COUNTIF(DDUA,B194)</f>
        <v>1</v>
      </c>
      <c r="F194" s="352">
        <f>COUNTIF(DTIGA,B194)</f>
        <v>0</v>
      </c>
      <c r="G194" s="353">
        <f>SUM(D194:F194)</f>
        <v>4</v>
      </c>
      <c r="H194" s="354" t="s">
        <v>122</v>
      </c>
      <c r="I194" s="387">
        <v>58</v>
      </c>
      <c r="J194" s="388" t="str">
        <f t="shared" si="327"/>
        <v>Studi Al Quran dan Al Hadis</v>
      </c>
      <c r="K194" s="388" t="str">
        <f t="shared" si="328"/>
        <v>HK-1A</v>
      </c>
      <c r="L194" s="339" t="str">
        <f t="shared" si="329"/>
        <v>Sabtu</v>
      </c>
      <c r="M194" s="733" t="str">
        <f t="shared" si="330"/>
        <v>07.30-09.30</v>
      </c>
      <c r="N194" s="388" t="str">
        <f t="shared" si="290"/>
        <v>RU28</v>
      </c>
      <c r="O194" s="389" t="str">
        <f t="shared" si="331"/>
        <v>Dr. H. Abdullah, S.Ag, M.HI</v>
      </c>
      <c r="P194" s="390" t="str">
        <f t="shared" si="332"/>
        <v>Dr. H. Rafid Abbas, MA.</v>
      </c>
      <c r="Q194" s="390">
        <f t="shared" si="244"/>
        <v>0</v>
      </c>
      <c r="R194" s="411">
        <f t="shared" si="335"/>
        <v>250000</v>
      </c>
      <c r="S194" s="412">
        <f t="shared" si="40"/>
        <v>6</v>
      </c>
      <c r="T194" s="390"/>
      <c r="U194" s="390"/>
      <c r="V194" s="390"/>
      <c r="W194" s="413">
        <f t="shared" si="344"/>
        <v>1500000</v>
      </c>
      <c r="X194" s="414">
        <f>SUM(W194:W197)</f>
        <v>6450000</v>
      </c>
      <c r="Y194" s="414"/>
    </row>
    <row r="195" spans="1:25">
      <c r="A195" s="355"/>
      <c r="B195" s="356"/>
      <c r="C195" s="356"/>
      <c r="D195" s="357"/>
      <c r="E195" s="357"/>
      <c r="F195" s="357"/>
      <c r="G195" s="358"/>
      <c r="H195" s="359" t="s">
        <v>122</v>
      </c>
      <c r="I195" s="391">
        <v>62</v>
      </c>
      <c r="J195" s="392" t="str">
        <f t="shared" ref="J195" si="345">IFERROR((VLOOKUP(I195,JADWAL,4,FALSE)),"  ")</f>
        <v xml:space="preserve">Fiqih Kontemporer dalam Hukum Keluarga </v>
      </c>
      <c r="K195" s="392" t="str">
        <f t="shared" ref="K195" si="346">IFERROR((VLOOKUP(I195,JADWAL,2,FALSE))," ")</f>
        <v>HK-3A</v>
      </c>
      <c r="L195" s="392" t="str">
        <f t="shared" ref="L195" si="347">IFERROR((VLOOKUP(I195,JADWAL,9,FALSE)),"  ")</f>
        <v>Jumat</v>
      </c>
      <c r="M195" s="392" t="str">
        <f t="shared" ref="M195" si="348">IFERROR((VLOOKUP(I195,JADWAL,10,FALSE)),"  ")</f>
        <v>18.00-20.00</v>
      </c>
      <c r="N195" s="392" t="str">
        <f t="shared" ref="N195" si="349">IFERROR((VLOOKUP(I195,JADWAL,11,FALSE)),"  ")</f>
        <v>R23</v>
      </c>
      <c r="O195" s="393" t="str">
        <f t="shared" ref="O195" si="350">IFERROR((VLOOKUP(I195,JADWAL,6,FALSE)),"  ")</f>
        <v>Dr. H. Abdullah, S.Ag, M.HI</v>
      </c>
      <c r="P195" s="394" t="str">
        <f t="shared" ref="P195" si="351">IFERROR((VLOOKUP(I195,JADWAL,7,FALSE)),"  ")</f>
        <v>Dr. H. Pujiono, M.Ag.</v>
      </c>
      <c r="Q195" s="394">
        <f t="shared" si="244"/>
        <v>0</v>
      </c>
      <c r="R195" s="415">
        <f t="shared" si="335"/>
        <v>250000</v>
      </c>
      <c r="S195" s="416">
        <f t="shared" si="12"/>
        <v>6</v>
      </c>
      <c r="T195" s="394"/>
      <c r="U195" s="394"/>
      <c r="V195" s="394"/>
      <c r="W195" s="417">
        <f t="shared" si="344"/>
        <v>1500000</v>
      </c>
    </row>
    <row r="196" spans="1:25">
      <c r="A196" s="355"/>
      <c r="B196" s="356"/>
      <c r="C196" s="356"/>
      <c r="D196" s="357"/>
      <c r="E196" s="357"/>
      <c r="F196" s="357"/>
      <c r="G196" s="358"/>
      <c r="H196" s="359" t="s">
        <v>122</v>
      </c>
      <c r="I196" s="391">
        <v>67</v>
      </c>
      <c r="J196" s="392" t="str">
        <f t="shared" si="327"/>
        <v xml:space="preserve">Fiqih Kontemporer dalam Hukum Keluarga </v>
      </c>
      <c r="K196" s="392" t="str">
        <f t="shared" si="328"/>
        <v>HK-3B</v>
      </c>
      <c r="L196" s="339" t="str">
        <f t="shared" si="329"/>
        <v>Sabtu</v>
      </c>
      <c r="M196" s="732" t="str">
        <f t="shared" si="330"/>
        <v>07.30-09.30</v>
      </c>
      <c r="N196" s="392" t="str">
        <f t="shared" si="290"/>
        <v>R24</v>
      </c>
      <c r="O196" s="393" t="str">
        <f t="shared" si="331"/>
        <v>Dr. H. Abdullah, S.Ag, M.HI</v>
      </c>
      <c r="P196" s="394" t="str">
        <f t="shared" si="332"/>
        <v>Dr. Ishaq, M.Ag.</v>
      </c>
      <c r="Q196" s="394">
        <f t="shared" ref="Q196:Q258" si="352">IFERROR((VLOOKUP(I196,JADWAL,8,FALSE)),"  ")</f>
        <v>0</v>
      </c>
      <c r="R196" s="415">
        <f t="shared" si="335"/>
        <v>250000</v>
      </c>
      <c r="S196" s="416">
        <f t="shared" si="40"/>
        <v>6</v>
      </c>
      <c r="T196" s="394"/>
      <c r="U196" s="394"/>
      <c r="V196" s="394"/>
      <c r="W196" s="417">
        <f t="shared" si="344"/>
        <v>1500000</v>
      </c>
    </row>
    <row r="197" spans="1:25">
      <c r="A197" s="365"/>
      <c r="B197" s="373"/>
      <c r="C197" s="373"/>
      <c r="D197" s="367"/>
      <c r="E197" s="367"/>
      <c r="F197" s="367"/>
      <c r="G197" s="368"/>
      <c r="H197" s="369" t="s">
        <v>361</v>
      </c>
      <c r="I197" s="397">
        <v>132</v>
      </c>
      <c r="J197" s="398" t="str">
        <f t="shared" si="327"/>
        <v>Pendididikan Agama dalam perpekstif Al Quran dan Hadits</v>
      </c>
      <c r="K197" s="398" t="str">
        <f t="shared" si="328"/>
        <v>PAI3-1</v>
      </c>
      <c r="L197" s="398" t="str">
        <f t="shared" si="329"/>
        <v>Jumat</v>
      </c>
      <c r="M197" s="740" t="str">
        <f t="shared" si="330"/>
        <v>13.15-15.15</v>
      </c>
      <c r="N197" s="398" t="str">
        <f t="shared" si="290"/>
        <v>RU22</v>
      </c>
      <c r="O197" s="399" t="str">
        <f t="shared" si="331"/>
        <v>Prof. Dr. H. Ishom Yusqi, M.Ag.</v>
      </c>
      <c r="P197" s="400" t="str">
        <f t="shared" si="332"/>
        <v>Dr. H. Abdullah, S.Ag, M.HI</v>
      </c>
      <c r="Q197" s="400" t="str">
        <f t="shared" si="352"/>
        <v>Dr. Hj. Mukni'ah, M.Pd.I.</v>
      </c>
      <c r="R197" s="418">
        <f t="shared" si="335"/>
        <v>325000</v>
      </c>
      <c r="S197" s="419">
        <f t="shared" si="40"/>
        <v>6</v>
      </c>
      <c r="T197" s="400"/>
      <c r="U197" s="400"/>
      <c r="V197" s="400"/>
      <c r="W197" s="420">
        <f t="shared" si="344"/>
        <v>1950000</v>
      </c>
    </row>
    <row r="198" spans="1:25">
      <c r="A198" s="348">
        <v>51</v>
      </c>
      <c r="B198" s="384" t="s">
        <v>415</v>
      </c>
      <c r="C198" s="438" t="s">
        <v>416</v>
      </c>
      <c r="D198" s="351">
        <f>COUNTIF(DSATU,B198)</f>
        <v>3</v>
      </c>
      <c r="E198" s="351">
        <f>COUNTIF(DDUA,B198)</f>
        <v>0</v>
      </c>
      <c r="F198" s="352">
        <f>COUNTIF(DTIGA,B198)</f>
        <v>0</v>
      </c>
      <c r="G198" s="353">
        <f>SUM(D198:F198)</f>
        <v>3</v>
      </c>
      <c r="H198" s="354" t="s">
        <v>122</v>
      </c>
      <c r="I198" s="387">
        <v>39</v>
      </c>
      <c r="J198" s="388" t="str">
        <f t="shared" si="327"/>
        <v>Psikologi Pendidikan</v>
      </c>
      <c r="K198" s="388" t="str">
        <f t="shared" si="328"/>
        <v>PAI-1C</v>
      </c>
      <c r="L198" s="339" t="str">
        <f t="shared" si="329"/>
        <v>Sabtu</v>
      </c>
      <c r="M198" s="733" t="str">
        <f t="shared" si="330"/>
        <v>07.30-09.30</v>
      </c>
      <c r="N198" s="388" t="str">
        <f t="shared" si="290"/>
        <v>RU25</v>
      </c>
      <c r="O198" s="389" t="str">
        <f t="shared" si="331"/>
        <v>Dr. H. Sukarno, M.Si.</v>
      </c>
      <c r="P198" s="390" t="str">
        <f t="shared" si="332"/>
        <v>Dr. Mukaffan, M.Pd.I.</v>
      </c>
      <c r="Q198" s="390">
        <f t="shared" si="352"/>
        <v>0</v>
      </c>
      <c r="R198" s="411">
        <f t="shared" si="335"/>
        <v>250000</v>
      </c>
      <c r="S198" s="412">
        <f t="shared" si="40"/>
        <v>6</v>
      </c>
      <c r="T198" s="390"/>
      <c r="U198" s="390"/>
      <c r="V198" s="390"/>
      <c r="W198" s="413">
        <f t="shared" ref="W198:W200" si="353">(R198*S198)+((T198+U198)*V198)</f>
        <v>1500000</v>
      </c>
      <c r="X198" s="414">
        <f>SUM(W198:W200)</f>
        <v>1500000</v>
      </c>
      <c r="Y198" s="414"/>
    </row>
    <row r="199" spans="1:25">
      <c r="A199" s="512"/>
      <c r="B199" s="512"/>
      <c r="C199" s="513"/>
      <c r="D199" s="383"/>
      <c r="E199" s="383"/>
      <c r="F199" s="441"/>
      <c r="G199" s="442"/>
      <c r="H199" s="359"/>
      <c r="I199" s="391">
        <v>43</v>
      </c>
      <c r="J199" s="392" t="str">
        <f t="shared" si="327"/>
        <v xml:space="preserve">Psikologi Pendidikan </v>
      </c>
      <c r="K199" s="392" t="str">
        <f t="shared" si="328"/>
        <v>PAI-1D</v>
      </c>
      <c r="L199" s="339" t="str">
        <f t="shared" si="329"/>
        <v>Jumat</v>
      </c>
      <c r="M199" s="732" t="str">
        <f t="shared" si="330"/>
        <v>18.00-20.00</v>
      </c>
      <c r="N199" s="392" t="str">
        <f t="shared" si="290"/>
        <v>RU26</v>
      </c>
      <c r="O199" s="393" t="str">
        <f t="shared" si="331"/>
        <v>Dr. H. Sukarno, M.Si.</v>
      </c>
      <c r="P199" s="394" t="str">
        <f t="shared" si="332"/>
        <v>Dr. H. Saihan, S.Ag., M.Pd.I.</v>
      </c>
      <c r="Q199" s="394">
        <f t="shared" si="352"/>
        <v>0</v>
      </c>
      <c r="R199" s="415">
        <f t="shared" si="335"/>
        <v>0</v>
      </c>
      <c r="S199" s="416">
        <f t="shared" si="40"/>
        <v>6</v>
      </c>
      <c r="T199" s="394"/>
      <c r="U199" s="394"/>
      <c r="V199" s="394"/>
      <c r="W199" s="417">
        <f t="shared" si="353"/>
        <v>0</v>
      </c>
    </row>
    <row r="200" spans="1:25">
      <c r="A200" s="514"/>
      <c r="B200" s="514"/>
      <c r="C200" s="515"/>
      <c r="D200" s="435"/>
      <c r="E200" s="435"/>
      <c r="F200" s="500"/>
      <c r="G200" s="501"/>
      <c r="H200" s="369"/>
      <c r="I200" s="397">
        <v>101</v>
      </c>
      <c r="J200" s="398" t="str">
        <f t="shared" si="327"/>
        <v>Komunikasi Antar Budaya</v>
      </c>
      <c r="K200" s="398" t="str">
        <f t="shared" si="328"/>
        <v>KPI-3</v>
      </c>
      <c r="L200" s="339" t="str">
        <f t="shared" si="329"/>
        <v>Sabtu</v>
      </c>
      <c r="M200" s="740" t="str">
        <f t="shared" si="330"/>
        <v>07.30-09.30</v>
      </c>
      <c r="N200" s="398" t="str">
        <f t="shared" si="290"/>
        <v>R12</v>
      </c>
      <c r="O200" s="399" t="str">
        <f t="shared" si="331"/>
        <v>Dr. H. Sukarno, M.Si.</v>
      </c>
      <c r="P200" s="400" t="str">
        <f t="shared" si="332"/>
        <v>Dr. Sofyan Hadi, M.Pd.</v>
      </c>
      <c r="Q200" s="400">
        <f t="shared" si="352"/>
        <v>0</v>
      </c>
      <c r="R200" s="418">
        <f t="shared" si="335"/>
        <v>0</v>
      </c>
      <c r="S200" s="419">
        <f t="shared" si="40"/>
        <v>6</v>
      </c>
      <c r="T200" s="400"/>
      <c r="U200" s="400"/>
      <c r="V200" s="400"/>
      <c r="W200" s="420">
        <f t="shared" si="353"/>
        <v>0</v>
      </c>
    </row>
    <row r="201" spans="1:25">
      <c r="A201" s="348">
        <v>52</v>
      </c>
      <c r="B201" s="349" t="s">
        <v>417</v>
      </c>
      <c r="C201" s="438" t="s">
        <v>416</v>
      </c>
      <c r="D201" s="351">
        <f>COUNTIF(DSATU,B201)</f>
        <v>2</v>
      </c>
      <c r="E201" s="351">
        <f>COUNTIF(DDUA,B201)</f>
        <v>1</v>
      </c>
      <c r="F201" s="352">
        <f>COUNTIF(DTIGA,B201)</f>
        <v>0</v>
      </c>
      <c r="G201" s="353">
        <f>SUM(D201:F201)</f>
        <v>3</v>
      </c>
      <c r="H201" s="354" t="s">
        <v>122</v>
      </c>
      <c r="I201" s="387">
        <v>97</v>
      </c>
      <c r="J201" s="388" t="str">
        <f t="shared" si="327"/>
        <v>Teori-Teori Media</v>
      </c>
      <c r="K201" s="388" t="str">
        <f t="shared" si="328"/>
        <v>KPI-1</v>
      </c>
      <c r="L201" s="388" t="str">
        <f t="shared" si="329"/>
        <v>Sabtu</v>
      </c>
      <c r="M201" s="733" t="str">
        <f t="shared" si="330"/>
        <v>09.45-11.45</v>
      </c>
      <c r="N201" s="388" t="str">
        <f t="shared" si="290"/>
        <v>R11</v>
      </c>
      <c r="O201" s="389" t="str">
        <f t="shared" si="331"/>
        <v>Dr. M. Khusna Amal, S.Ag., Msi.</v>
      </c>
      <c r="P201" s="390" t="str">
        <f t="shared" si="332"/>
        <v>Dr. Kun Wazis, S.Sos, M.I.Kom.</v>
      </c>
      <c r="Q201" s="390">
        <f t="shared" si="352"/>
        <v>0</v>
      </c>
      <c r="R201" s="411">
        <f t="shared" si="335"/>
        <v>250000</v>
      </c>
      <c r="S201" s="412">
        <f t="shared" si="12"/>
        <v>6</v>
      </c>
      <c r="T201" s="390"/>
      <c r="U201" s="390"/>
      <c r="V201" s="390"/>
      <c r="W201" s="413">
        <f t="shared" ref="W201:W212" si="354">(R201*S201)+((T201+U201)*V201)</f>
        <v>1500000</v>
      </c>
      <c r="X201" s="414">
        <f>SUM(W201:W203)</f>
        <v>4500000</v>
      </c>
      <c r="Y201" s="414"/>
    </row>
    <row r="202" spans="1:25">
      <c r="A202" s="355"/>
      <c r="B202" s="356"/>
      <c r="C202" s="356"/>
      <c r="D202" s="357"/>
      <c r="E202" s="357"/>
      <c r="F202" s="357"/>
      <c r="G202" s="358"/>
      <c r="H202" s="359" t="s">
        <v>122</v>
      </c>
      <c r="I202" s="391">
        <v>98</v>
      </c>
      <c r="J202" s="392" t="str">
        <f t="shared" si="327"/>
        <v>Teori-Teori Media</v>
      </c>
      <c r="K202" s="392" t="str">
        <f t="shared" si="328"/>
        <v>KPI-3</v>
      </c>
      <c r="L202" s="392" t="str">
        <f t="shared" si="329"/>
        <v>Jumat</v>
      </c>
      <c r="M202" s="732" t="str">
        <f t="shared" si="330"/>
        <v>13.15-15.15</v>
      </c>
      <c r="N202" s="392" t="str">
        <f t="shared" si="290"/>
        <v>R12</v>
      </c>
      <c r="O202" s="393" t="str">
        <f t="shared" si="331"/>
        <v>Dr. M. Khusna Amal, S.Ag., Msi.</v>
      </c>
      <c r="P202" s="394" t="str">
        <f t="shared" si="332"/>
        <v>Dr. Kun Wazis, S.Sos, M.I.Kom.</v>
      </c>
      <c r="Q202" s="394">
        <f t="shared" si="352"/>
        <v>0</v>
      </c>
      <c r="R202" s="415">
        <f t="shared" si="335"/>
        <v>250000</v>
      </c>
      <c r="S202" s="416">
        <f t="shared" si="12"/>
        <v>6</v>
      </c>
      <c r="T202" s="394"/>
      <c r="U202" s="394"/>
      <c r="V202" s="394"/>
      <c r="W202" s="417">
        <f t="shared" si="354"/>
        <v>1500000</v>
      </c>
    </row>
    <row r="203" spans="1:25">
      <c r="A203" s="355"/>
      <c r="B203" s="356"/>
      <c r="C203" s="356"/>
      <c r="D203" s="357"/>
      <c r="E203" s="357"/>
      <c r="F203" s="357"/>
      <c r="G203" s="358"/>
      <c r="H203" s="359" t="s">
        <v>122</v>
      </c>
      <c r="I203" s="391">
        <v>106</v>
      </c>
      <c r="J203" s="392" t="str">
        <f t="shared" si="327"/>
        <v>Sejarah Sosial Pendidikan Islam</v>
      </c>
      <c r="K203" s="392" t="str">
        <f t="shared" si="328"/>
        <v>PGMI-1</v>
      </c>
      <c r="L203" s="392" t="str">
        <f t="shared" si="329"/>
        <v>Sabtu</v>
      </c>
      <c r="M203" s="732" t="str">
        <f t="shared" si="330"/>
        <v>07.30-09.30</v>
      </c>
      <c r="N203" s="392" t="str">
        <f t="shared" si="290"/>
        <v>RU12</v>
      </c>
      <c r="O203" s="393" t="str">
        <f t="shared" si="331"/>
        <v>Prof. Dr. H. Miftah Arifin, M.Ag.</v>
      </c>
      <c r="P203" s="394" t="str">
        <f t="shared" si="332"/>
        <v>Dr. M. Khusna Amal, S.Ag., Msi.</v>
      </c>
      <c r="Q203" s="394">
        <f t="shared" si="352"/>
        <v>0</v>
      </c>
      <c r="R203" s="415">
        <f t="shared" si="335"/>
        <v>250000</v>
      </c>
      <c r="S203" s="416">
        <f t="shared" si="12"/>
        <v>6</v>
      </c>
      <c r="T203" s="394"/>
      <c r="U203" s="394"/>
      <c r="V203" s="394"/>
      <c r="W203" s="417">
        <f t="shared" si="354"/>
        <v>1500000</v>
      </c>
    </row>
    <row r="204" spans="1:25">
      <c r="A204" s="360">
        <v>53</v>
      </c>
      <c r="B204" s="434" t="s">
        <v>418</v>
      </c>
      <c r="C204" s="445" t="s">
        <v>416</v>
      </c>
      <c r="D204" s="351">
        <f>COUNTIF(DSATU,B204)</f>
        <v>1</v>
      </c>
      <c r="E204" s="351">
        <f>COUNTIF(DDUA,B204)</f>
        <v>2</v>
      </c>
      <c r="F204" s="352">
        <f>COUNTIF(DTIGA,B204)</f>
        <v>0</v>
      </c>
      <c r="G204" s="353">
        <f>SUM(D204:F204)</f>
        <v>3</v>
      </c>
      <c r="H204" s="437" t="s">
        <v>122</v>
      </c>
      <c r="I204" s="387">
        <v>97</v>
      </c>
      <c r="J204" s="388" t="str">
        <f t="shared" ref="J204:J206" si="355">IFERROR((VLOOKUP(I204,JADWAL,4,FALSE)),"  ")</f>
        <v>Teori-Teori Media</v>
      </c>
      <c r="K204" s="388" t="str">
        <f t="shared" ref="K204:K206" si="356">IFERROR((VLOOKUP(I204,JADWAL,2,FALSE))," ")</f>
        <v>KPI-1</v>
      </c>
      <c r="L204" s="388" t="str">
        <f t="shared" ref="L204:L206" si="357">IFERROR((VLOOKUP(I204,JADWAL,9,FALSE)),"  ")</f>
        <v>Sabtu</v>
      </c>
      <c r="M204" s="733" t="str">
        <f t="shared" ref="M204:M206" si="358">IFERROR((VLOOKUP(I204,JADWAL,10,FALSE)),"  ")</f>
        <v>09.45-11.45</v>
      </c>
      <c r="N204" s="463" t="str">
        <f t="shared" si="290"/>
        <v>R11</v>
      </c>
      <c r="O204" s="389" t="str">
        <f t="shared" si="331"/>
        <v>Dr. M. Khusna Amal, S.Ag., Msi.</v>
      </c>
      <c r="P204" s="390" t="str">
        <f t="shared" si="332"/>
        <v>Dr. Kun Wazis, S.Sos, M.I.Kom.</v>
      </c>
      <c r="Q204" s="390">
        <f t="shared" si="352"/>
        <v>0</v>
      </c>
      <c r="R204" s="411">
        <f t="shared" si="335"/>
        <v>250000</v>
      </c>
      <c r="S204" s="412">
        <f t="shared" si="110"/>
        <v>6</v>
      </c>
      <c r="T204" s="390"/>
      <c r="U204" s="390"/>
      <c r="V204" s="390"/>
      <c r="W204" s="413">
        <f t="shared" si="354"/>
        <v>1500000</v>
      </c>
      <c r="X204" s="414">
        <f>SUM(W204:W206)</f>
        <v>4500000</v>
      </c>
      <c r="Y204" s="414"/>
    </row>
    <row r="205" spans="1:25">
      <c r="A205" s="355"/>
      <c r="B205" s="357"/>
      <c r="C205" s="516"/>
      <c r="D205" s="357"/>
      <c r="E205" s="357"/>
      <c r="F205" s="357"/>
      <c r="G205" s="358"/>
      <c r="H205" s="517" t="s">
        <v>122</v>
      </c>
      <c r="I205" s="391">
        <v>98</v>
      </c>
      <c r="J205" s="392" t="str">
        <f t="shared" si="355"/>
        <v>Teori-Teori Media</v>
      </c>
      <c r="K205" s="392" t="str">
        <f t="shared" si="356"/>
        <v>KPI-3</v>
      </c>
      <c r="L205" s="392" t="str">
        <f t="shared" si="357"/>
        <v>Jumat</v>
      </c>
      <c r="M205" s="732" t="str">
        <f t="shared" si="358"/>
        <v>13.15-15.15</v>
      </c>
      <c r="N205" s="534" t="str">
        <f t="shared" si="290"/>
        <v>R12</v>
      </c>
      <c r="O205" s="393" t="str">
        <f t="shared" si="331"/>
        <v>Dr. M. Khusna Amal, S.Ag., Msi.</v>
      </c>
      <c r="P205" s="394" t="str">
        <f t="shared" si="332"/>
        <v>Dr. Kun Wazis, S.Sos, M.I.Kom.</v>
      </c>
      <c r="Q205" s="394">
        <f t="shared" si="352"/>
        <v>0</v>
      </c>
      <c r="R205" s="415">
        <f t="shared" si="335"/>
        <v>250000</v>
      </c>
      <c r="S205" s="416">
        <f t="shared" si="110"/>
        <v>6</v>
      </c>
      <c r="T205" s="394"/>
      <c r="U205" s="394"/>
      <c r="V205" s="394"/>
      <c r="W205" s="417">
        <f t="shared" si="354"/>
        <v>1500000</v>
      </c>
    </row>
    <row r="206" spans="1:25">
      <c r="A206" s="365"/>
      <c r="B206" s="367"/>
      <c r="C206" s="518"/>
      <c r="D206" s="435"/>
      <c r="E206" s="435"/>
      <c r="F206" s="367"/>
      <c r="G206" s="368"/>
      <c r="H206" s="519" t="s">
        <v>122</v>
      </c>
      <c r="I206" s="397">
        <v>100</v>
      </c>
      <c r="J206" s="398" t="str">
        <f t="shared" si="355"/>
        <v>Media Elektronik dan Isu Kontemporer</v>
      </c>
      <c r="K206" s="398" t="str">
        <f t="shared" si="356"/>
        <v>KPI-3</v>
      </c>
      <c r="L206" s="398" t="str">
        <f t="shared" si="357"/>
        <v>Jumat</v>
      </c>
      <c r="M206" s="740" t="str">
        <f t="shared" si="358"/>
        <v>18.00-20.00</v>
      </c>
      <c r="N206" s="535" t="str">
        <f t="shared" si="290"/>
        <v>R12</v>
      </c>
      <c r="O206" s="399" t="str">
        <f t="shared" si="331"/>
        <v>Dr. Kun Wazis, S.Sos, M.I.Kom.</v>
      </c>
      <c r="P206" s="400" t="str">
        <f t="shared" si="332"/>
        <v>Dr. Imam Bonjol Juhari, S.Ag., M.Si.</v>
      </c>
      <c r="Q206" s="400">
        <f t="shared" si="352"/>
        <v>0</v>
      </c>
      <c r="R206" s="418">
        <f t="shared" si="335"/>
        <v>250000</v>
      </c>
      <c r="S206" s="419">
        <f t="shared" si="110"/>
        <v>6</v>
      </c>
      <c r="T206" s="400"/>
      <c r="U206" s="400"/>
      <c r="V206" s="400"/>
      <c r="W206" s="420">
        <f t="shared" si="354"/>
        <v>1500000</v>
      </c>
    </row>
    <row r="207" spans="1:25">
      <c r="A207" s="348">
        <v>54</v>
      </c>
      <c r="B207" s="363" t="s">
        <v>419</v>
      </c>
      <c r="C207" s="438" t="s">
        <v>416</v>
      </c>
      <c r="D207" s="351">
        <f>COUNTIF(DSATU,B207)</f>
        <v>1</v>
      </c>
      <c r="E207" s="351">
        <f>COUNTIF(DDUA,B207)</f>
        <v>3</v>
      </c>
      <c r="F207" s="352">
        <f>COUNTIF(DTIGA,B207)</f>
        <v>0</v>
      </c>
      <c r="G207" s="353">
        <f>SUM(D207:F207)</f>
        <v>4</v>
      </c>
      <c r="H207" s="354" t="s">
        <v>122</v>
      </c>
      <c r="I207" s="387">
        <v>80</v>
      </c>
      <c r="J207" s="388" t="str">
        <f t="shared" si="327"/>
        <v>Ekonomi zakat, Infaq, shodaqah dan wakaf</v>
      </c>
      <c r="K207" s="388" t="str">
        <f t="shared" si="328"/>
        <v>ES-3A</v>
      </c>
      <c r="L207" s="388" t="str">
        <f t="shared" si="329"/>
        <v>Rabu</v>
      </c>
      <c r="M207" s="733" t="str">
        <f t="shared" si="330"/>
        <v>12.45-14.45</v>
      </c>
      <c r="N207" s="388" t="str">
        <f t="shared" si="290"/>
        <v>R12</v>
      </c>
      <c r="O207" s="389" t="str">
        <f t="shared" si="331"/>
        <v>Dr. Moch. Chotib, S.Ag., M.M.</v>
      </c>
      <c r="P207" s="390" t="str">
        <f t="shared" si="332"/>
        <v>Dr. Nurul Widyawati IR, S,Sos, M.Si</v>
      </c>
      <c r="Q207" s="390">
        <f t="shared" si="352"/>
        <v>0</v>
      </c>
      <c r="R207" s="411">
        <f t="shared" si="335"/>
        <v>250000</v>
      </c>
      <c r="S207" s="412">
        <f t="shared" si="12"/>
        <v>6</v>
      </c>
      <c r="T207" s="390"/>
      <c r="U207" s="390"/>
      <c r="V207" s="390"/>
      <c r="W207" s="413">
        <f t="shared" si="354"/>
        <v>1500000</v>
      </c>
      <c r="X207" s="414">
        <f>SUM(W207:W210)</f>
        <v>6000000</v>
      </c>
      <c r="Y207" s="414"/>
    </row>
    <row r="208" spans="1:25">
      <c r="A208" s="355"/>
      <c r="B208" s="364"/>
      <c r="C208" s="364"/>
      <c r="D208" s="357"/>
      <c r="E208" s="357"/>
      <c r="F208" s="357"/>
      <c r="G208" s="358"/>
      <c r="H208" s="359" t="s">
        <v>122</v>
      </c>
      <c r="I208" s="391">
        <v>83</v>
      </c>
      <c r="J208" s="392" t="str">
        <f t="shared" si="327"/>
        <v>Ekonomi zakat, Infaq, shodaqah dan wakaf</v>
      </c>
      <c r="K208" s="392" t="str">
        <f t="shared" si="328"/>
        <v>ES-3B</v>
      </c>
      <c r="L208" s="392" t="str">
        <f t="shared" si="329"/>
        <v>Jumat</v>
      </c>
      <c r="M208" s="732" t="str">
        <f t="shared" si="330"/>
        <v>13.15-15.15</v>
      </c>
      <c r="N208" s="392" t="str">
        <f t="shared" si="290"/>
        <v>R13</v>
      </c>
      <c r="O208" s="393" t="str">
        <f t="shared" si="331"/>
        <v>Dr. Moch. Chotib, S.Ag., M.M.</v>
      </c>
      <c r="P208" s="394" t="str">
        <f t="shared" si="332"/>
        <v>Dr. Nurul Widyawati IR, S,Sos, M.Si</v>
      </c>
      <c r="Q208" s="394">
        <f t="shared" si="352"/>
        <v>0</v>
      </c>
      <c r="R208" s="415">
        <f t="shared" si="335"/>
        <v>250000</v>
      </c>
      <c r="S208" s="416">
        <f t="shared" si="110"/>
        <v>6</v>
      </c>
      <c r="T208" s="394"/>
      <c r="U208" s="394"/>
      <c r="V208" s="394"/>
      <c r="W208" s="417">
        <f t="shared" si="354"/>
        <v>1500000</v>
      </c>
    </row>
    <row r="209" spans="1:25">
      <c r="A209" s="355"/>
      <c r="B209" s="364"/>
      <c r="C209" s="364"/>
      <c r="D209" s="357"/>
      <c r="E209" s="357"/>
      <c r="F209" s="357"/>
      <c r="G209" s="358"/>
      <c r="H209" s="359" t="s">
        <v>122</v>
      </c>
      <c r="I209" s="391">
        <v>99</v>
      </c>
      <c r="J209" s="392" t="str">
        <f t="shared" si="327"/>
        <v>Manajemen Industri Media Islam</v>
      </c>
      <c r="K209" s="392" t="str">
        <f t="shared" si="328"/>
        <v>KPI-3</v>
      </c>
      <c r="L209" s="392" t="str">
        <f t="shared" si="329"/>
        <v>Jumat</v>
      </c>
      <c r="M209" s="732" t="str">
        <f t="shared" si="330"/>
        <v>15.30-17.30</v>
      </c>
      <c r="N209" s="392" t="str">
        <f t="shared" si="290"/>
        <v>R12</v>
      </c>
      <c r="O209" s="393" t="str">
        <f t="shared" si="331"/>
        <v>Dr. Nurul Widyawati IR, S,Sos, M.Si</v>
      </c>
      <c r="P209" s="394" t="str">
        <f t="shared" si="332"/>
        <v>Dr. Choirul Arif, M.Si.</v>
      </c>
      <c r="Q209" s="394">
        <f t="shared" si="352"/>
        <v>0</v>
      </c>
      <c r="R209" s="415">
        <f t="shared" si="335"/>
        <v>250000</v>
      </c>
      <c r="S209" s="416">
        <f t="shared" si="110"/>
        <v>6</v>
      </c>
      <c r="T209" s="394"/>
      <c r="U209" s="394"/>
      <c r="V209" s="394"/>
      <c r="W209" s="417">
        <f t="shared" si="354"/>
        <v>1500000</v>
      </c>
    </row>
    <row r="210" spans="1:25">
      <c r="A210" s="365"/>
      <c r="B210" s="366"/>
      <c r="C210" s="366"/>
      <c r="D210" s="367"/>
      <c r="E210" s="367"/>
      <c r="F210" s="367"/>
      <c r="G210" s="368"/>
      <c r="H210" s="369" t="s">
        <v>122</v>
      </c>
      <c r="I210" s="397">
        <v>102</v>
      </c>
      <c r="J210" s="398" t="str">
        <f t="shared" si="327"/>
        <v>Manajemen Penyiaran Radio dan Televisi Dakwah</v>
      </c>
      <c r="K210" s="398" t="str">
        <f t="shared" si="328"/>
        <v>KPI-3</v>
      </c>
      <c r="L210" s="398" t="str">
        <f t="shared" si="329"/>
        <v>Sabtu</v>
      </c>
      <c r="M210" s="740" t="str">
        <f t="shared" si="330"/>
        <v>09.45-11.45</v>
      </c>
      <c r="N210" s="398" t="str">
        <f t="shared" si="290"/>
        <v>R12</v>
      </c>
      <c r="O210" s="399" t="str">
        <f t="shared" si="331"/>
        <v>Dr. Hepni, S.Ag., M.M.</v>
      </c>
      <c r="P210" s="400" t="str">
        <f t="shared" si="332"/>
        <v>Dr. Nurul Widyawati IR, S,Sos, M.Si</v>
      </c>
      <c r="Q210" s="400">
        <f t="shared" si="352"/>
        <v>0</v>
      </c>
      <c r="R210" s="418">
        <f t="shared" si="335"/>
        <v>250000</v>
      </c>
      <c r="S210" s="419">
        <f t="shared" si="110"/>
        <v>6</v>
      </c>
      <c r="T210" s="400"/>
      <c r="U210" s="400"/>
      <c r="V210" s="400"/>
      <c r="W210" s="420">
        <f t="shared" si="354"/>
        <v>1500000</v>
      </c>
    </row>
    <row r="211" spans="1:25">
      <c r="A211" s="348">
        <v>55</v>
      </c>
      <c r="B211" s="349" t="s">
        <v>420</v>
      </c>
      <c r="C211" s="438" t="s">
        <v>416</v>
      </c>
      <c r="D211" s="351">
        <f>COUNTIF(DSATU,B211)</f>
        <v>1</v>
      </c>
      <c r="E211" s="351">
        <f>COUNTIF(DDUA,B211)</f>
        <v>1</v>
      </c>
      <c r="F211" s="352">
        <f>COUNTIF(DTIGA,B211)</f>
        <v>0</v>
      </c>
      <c r="G211" s="353">
        <f>SUM(D211:F211)</f>
        <v>2</v>
      </c>
      <c r="H211" s="354" t="s">
        <v>122</v>
      </c>
      <c r="I211" s="387">
        <v>94</v>
      </c>
      <c r="J211" s="388" t="str">
        <f t="shared" si="327"/>
        <v>Manajemen Strategi Dakwah</v>
      </c>
      <c r="K211" s="388" t="str">
        <f t="shared" si="328"/>
        <v>KPI-1</v>
      </c>
      <c r="L211" s="388" t="str">
        <f t="shared" si="329"/>
        <v>Jumat</v>
      </c>
      <c r="M211" s="733" t="str">
        <f t="shared" si="330"/>
        <v>15.30-17.30</v>
      </c>
      <c r="N211" s="388" t="str">
        <f t="shared" si="290"/>
        <v>R11</v>
      </c>
      <c r="O211" s="389" t="str">
        <f t="shared" si="331"/>
        <v>Dr. Imam Bonjol Juhari, S.Ag., M.Si.</v>
      </c>
      <c r="P211" s="390" t="str">
        <f t="shared" si="332"/>
        <v>Dr. Ach Faridul Ilmi, M.Ag.</v>
      </c>
      <c r="Q211" s="390">
        <f t="shared" si="352"/>
        <v>0</v>
      </c>
      <c r="R211" s="411">
        <f t="shared" si="335"/>
        <v>250000</v>
      </c>
      <c r="S211" s="412">
        <f t="shared" si="110"/>
        <v>6</v>
      </c>
      <c r="T211" s="390"/>
      <c r="U211" s="390"/>
      <c r="V211" s="390"/>
      <c r="W211" s="413">
        <f t="shared" si="354"/>
        <v>1500000</v>
      </c>
      <c r="X211" s="414">
        <f>SUM(W211:W212)</f>
        <v>1500000</v>
      </c>
      <c r="Y211" s="414"/>
    </row>
    <row r="212" spans="1:25">
      <c r="A212" s="497"/>
      <c r="B212" s="498"/>
      <c r="C212" s="499"/>
      <c r="D212" s="520"/>
      <c r="E212" s="520"/>
      <c r="F212" s="500"/>
      <c r="G212" s="501"/>
      <c r="H212" s="369"/>
      <c r="I212" s="536">
        <v>100</v>
      </c>
      <c r="J212" s="398" t="str">
        <f t="shared" si="327"/>
        <v>Media Elektronik dan Isu Kontemporer</v>
      </c>
      <c r="K212" s="398" t="str">
        <f t="shared" si="328"/>
        <v>KPI-3</v>
      </c>
      <c r="L212" s="398" t="str">
        <f t="shared" si="329"/>
        <v>Jumat</v>
      </c>
      <c r="M212" s="745" t="str">
        <f t="shared" si="330"/>
        <v>18.00-20.00</v>
      </c>
      <c r="N212" s="535" t="str">
        <f t="shared" si="290"/>
        <v>R12</v>
      </c>
      <c r="O212" s="500" t="str">
        <f t="shared" si="331"/>
        <v>Dr. Kun Wazis, S.Sos, M.I.Kom.</v>
      </c>
      <c r="P212" s="537" t="str">
        <f t="shared" si="332"/>
        <v>Dr. Imam Bonjol Juhari, S.Ag., M.Si.</v>
      </c>
      <c r="Q212" s="537">
        <f t="shared" si="352"/>
        <v>0</v>
      </c>
      <c r="R212" s="540">
        <f t="shared" si="335"/>
        <v>0</v>
      </c>
      <c r="S212" s="541">
        <f t="shared" si="110"/>
        <v>6</v>
      </c>
      <c r="T212" s="537"/>
      <c r="U212" s="537"/>
      <c r="V212" s="537"/>
      <c r="W212" s="420">
        <f t="shared" si="354"/>
        <v>0</v>
      </c>
    </row>
    <row r="213" spans="1:25">
      <c r="A213" s="348">
        <v>56</v>
      </c>
      <c r="B213" s="349" t="s">
        <v>421</v>
      </c>
      <c r="C213" s="350"/>
      <c r="D213" s="351">
        <f>COUNTIF(DSATU,B213)</f>
        <v>4</v>
      </c>
      <c r="E213" s="351">
        <f>COUNTIF(DDUA,B213)</f>
        <v>0</v>
      </c>
      <c r="F213" s="352">
        <f>COUNTIF(DTIGA,B213)</f>
        <v>0</v>
      </c>
      <c r="G213" s="353">
        <f>SUM(D213:F213)</f>
        <v>4</v>
      </c>
      <c r="H213" s="354" t="s">
        <v>122</v>
      </c>
      <c r="I213" s="387">
        <v>41</v>
      </c>
      <c r="J213" s="388" t="str">
        <f t="shared" ref="J213:J218" si="359">IFERROR((VLOOKUP(I213,JADWAL,4,FALSE)),"  ")</f>
        <v>Studi Al-Qur’an dan Al Hadits</v>
      </c>
      <c r="K213" s="388" t="str">
        <f t="shared" ref="K213:K218" si="360">IFERROR((VLOOKUP(I213,JADWAL,2,FALSE))," ")</f>
        <v>PAI-1D</v>
      </c>
      <c r="L213" s="388" t="str">
        <f t="shared" ref="L213:L218" si="361">IFERROR((VLOOKUP(I213,JADWAL,9,FALSE)),"  ")</f>
        <v>Jumat</v>
      </c>
      <c r="M213" s="733" t="str">
        <f t="shared" ref="M213:M218" si="362">IFERROR((VLOOKUP(I213,JADWAL,10,FALSE)),"  ")</f>
        <v>13.15-15.15</v>
      </c>
      <c r="N213" s="388" t="str">
        <f t="shared" ref="N213:N218" si="363">IFERROR((VLOOKUP(I213,JADWAL,11,FALSE)),"  ")</f>
        <v>RU26</v>
      </c>
      <c r="O213" s="389" t="str">
        <f t="shared" ref="O213:O218" si="364">IFERROR((VLOOKUP(I213,JADWAL,6,FALSE)),"  ")</f>
        <v>Prof. Dr. M. Noor Harisuddin, M.Fil.I.</v>
      </c>
      <c r="P213" s="390" t="str">
        <f t="shared" ref="P213:P218" si="365">IFERROR((VLOOKUP(I213,JADWAL,7,FALSE)),"  ")</f>
        <v>Prof. Dr. H. Mahjuddin, M.Pd.I</v>
      </c>
      <c r="Q213" s="390">
        <f t="shared" si="352"/>
        <v>0</v>
      </c>
      <c r="R213" s="411">
        <f t="shared" si="335"/>
        <v>250000</v>
      </c>
      <c r="S213" s="412">
        <f t="shared" si="12"/>
        <v>6</v>
      </c>
      <c r="T213" s="390"/>
      <c r="U213" s="390"/>
      <c r="V213" s="390"/>
      <c r="W213" s="413">
        <f t="shared" ref="W213:W218" si="366">(R213*S213)+((T213+U213)*V213)</f>
        <v>1500000</v>
      </c>
      <c r="X213" s="414">
        <f>SUM(W213:W215)</f>
        <v>4500000</v>
      </c>
      <c r="Y213" s="414"/>
    </row>
    <row r="214" spans="1:25">
      <c r="A214" s="355"/>
      <c r="B214" s="356"/>
      <c r="C214" s="356"/>
      <c r="D214" s="357"/>
      <c r="E214" s="357"/>
      <c r="F214" s="357"/>
      <c r="G214" s="358"/>
      <c r="H214" s="359" t="s">
        <v>122</v>
      </c>
      <c r="I214" s="391">
        <v>63</v>
      </c>
      <c r="J214" s="392" t="str">
        <f t="shared" si="359"/>
        <v xml:space="preserve">Hukum Acara Peradilan Agama </v>
      </c>
      <c r="K214" s="392" t="str">
        <f t="shared" si="360"/>
        <v>HK-3A</v>
      </c>
      <c r="L214" s="392" t="str">
        <f t="shared" si="361"/>
        <v>Sabtu</v>
      </c>
      <c r="M214" s="732" t="str">
        <f t="shared" si="362"/>
        <v>07.30-09.30</v>
      </c>
      <c r="N214" s="392" t="str">
        <f t="shared" si="363"/>
        <v>R23</v>
      </c>
      <c r="O214" s="393" t="str">
        <f t="shared" si="364"/>
        <v>Prof. Dr. M. Noor Harisuddin, M.Fil.I.</v>
      </c>
      <c r="P214" s="394" t="str">
        <f t="shared" si="365"/>
        <v>Dr. Sri Lumatus Sa'adah, S.Ag., M.H.I.</v>
      </c>
      <c r="Q214" s="394">
        <f t="shared" si="352"/>
        <v>0</v>
      </c>
      <c r="R214" s="415">
        <f t="shared" si="335"/>
        <v>250000</v>
      </c>
      <c r="S214" s="416">
        <f t="shared" si="12"/>
        <v>6</v>
      </c>
      <c r="T214" s="394"/>
      <c r="U214" s="394"/>
      <c r="V214" s="394"/>
      <c r="W214" s="417">
        <f t="shared" si="366"/>
        <v>1500000</v>
      </c>
    </row>
    <row r="215" spans="1:25">
      <c r="A215" s="355"/>
      <c r="B215" s="356"/>
      <c r="C215" s="356"/>
      <c r="D215" s="357"/>
      <c r="E215" s="357"/>
      <c r="F215" s="357"/>
      <c r="G215" s="358"/>
      <c r="H215" s="359" t="s">
        <v>122</v>
      </c>
      <c r="I215" s="391">
        <v>65</v>
      </c>
      <c r="J215" s="392" t="str">
        <f t="shared" si="359"/>
        <v xml:space="preserve">Hukum Acara Peradilan Agama </v>
      </c>
      <c r="K215" s="392" t="str">
        <f t="shared" si="360"/>
        <v>HK-3B</v>
      </c>
      <c r="L215" s="392" t="str">
        <f t="shared" si="361"/>
        <v>Jumat</v>
      </c>
      <c r="M215" s="732" t="str">
        <f t="shared" si="362"/>
        <v>15.30-17.30</v>
      </c>
      <c r="N215" s="392" t="str">
        <f t="shared" si="363"/>
        <v>R24</v>
      </c>
      <c r="O215" s="393" t="str">
        <f t="shared" si="364"/>
        <v>Prof. Dr. M. Noor Harisuddin, M.Fil.I.</v>
      </c>
      <c r="P215" s="394" t="str">
        <f t="shared" si="365"/>
        <v>Dr. Sri Lumatus Sa'adah, S.Ag., M.H.I.</v>
      </c>
      <c r="Q215" s="394">
        <f t="shared" si="352"/>
        <v>0</v>
      </c>
      <c r="R215" s="415">
        <f t="shared" si="335"/>
        <v>250000</v>
      </c>
      <c r="S215" s="416">
        <f t="shared" si="12"/>
        <v>6</v>
      </c>
      <c r="T215" s="394"/>
      <c r="U215" s="394"/>
      <c r="V215" s="394"/>
      <c r="W215" s="417">
        <f t="shared" si="366"/>
        <v>1500000</v>
      </c>
    </row>
    <row r="216" spans="1:25">
      <c r="A216" s="375">
        <v>57</v>
      </c>
      <c r="B216" s="521" t="s">
        <v>422</v>
      </c>
      <c r="C216" s="453"/>
      <c r="D216" s="378">
        <f>COUNTIF(DSATU,B216)</f>
        <v>3</v>
      </c>
      <c r="E216" s="378">
        <f>COUNTIF(DDUA,B216)</f>
        <v>0</v>
      </c>
      <c r="F216" s="352">
        <f>COUNTIF(DTIGA,B216)</f>
        <v>0</v>
      </c>
      <c r="G216" s="353">
        <f>SUM(D216:F216)</f>
        <v>3</v>
      </c>
      <c r="H216" s="354" t="s">
        <v>122</v>
      </c>
      <c r="I216" s="387">
        <v>60</v>
      </c>
      <c r="J216" s="388" t="str">
        <f t="shared" si="359"/>
        <v xml:space="preserve">Hukum Perdata Islam Di Indonesia </v>
      </c>
      <c r="K216" s="388" t="str">
        <f t="shared" si="360"/>
        <v>HK-3A</v>
      </c>
      <c r="L216" s="388" t="str">
        <f t="shared" si="361"/>
        <v>Jumat</v>
      </c>
      <c r="M216" s="733" t="str">
        <f t="shared" si="362"/>
        <v>13.15-15.15</v>
      </c>
      <c r="N216" s="388" t="str">
        <f t="shared" si="363"/>
        <v>R23</v>
      </c>
      <c r="O216" s="389" t="str">
        <f t="shared" si="364"/>
        <v>Dr. H. Nur Solikin, S.Ag, M.H.</v>
      </c>
      <c r="P216" s="390" t="str">
        <f t="shared" si="365"/>
        <v>Dr. H. Ahmad Junaidi, S.Pd, M.Ag.</v>
      </c>
      <c r="Q216" s="390">
        <f t="shared" si="352"/>
        <v>0</v>
      </c>
      <c r="R216" s="411">
        <f t="shared" si="335"/>
        <v>250000</v>
      </c>
      <c r="S216" s="412">
        <f t="shared" si="12"/>
        <v>6</v>
      </c>
      <c r="T216" s="390"/>
      <c r="U216" s="390"/>
      <c r="V216" s="390"/>
      <c r="W216" s="413">
        <f t="shared" si="366"/>
        <v>1500000</v>
      </c>
      <c r="X216" s="414">
        <f>SUM(W216:W218)</f>
        <v>4500000</v>
      </c>
      <c r="Y216" s="414"/>
    </row>
    <row r="217" spans="1:25">
      <c r="A217" s="355"/>
      <c r="B217" s="356"/>
      <c r="C217" s="356"/>
      <c r="D217" s="357"/>
      <c r="E217" s="357"/>
      <c r="F217" s="357"/>
      <c r="G217" s="358"/>
      <c r="H217" s="359" t="s">
        <v>122</v>
      </c>
      <c r="I217" s="391">
        <v>56</v>
      </c>
      <c r="J217" s="392" t="str">
        <f t="shared" si="359"/>
        <v>Metodologi Penelitian Hukum Keluarga</v>
      </c>
      <c r="K217" s="392" t="str">
        <f t="shared" si="360"/>
        <v>HK-1A</v>
      </c>
      <c r="L217" s="392" t="str">
        <f t="shared" si="361"/>
        <v>Jumat</v>
      </c>
      <c r="M217" s="732" t="str">
        <f t="shared" si="362"/>
        <v>15.30-17.30</v>
      </c>
      <c r="N217" s="392" t="str">
        <f t="shared" si="363"/>
        <v>RU28</v>
      </c>
      <c r="O217" s="393" t="str">
        <f t="shared" si="364"/>
        <v>Dr. H. Nur Solikin, S.Ag, M.H.</v>
      </c>
      <c r="P217" s="394" t="str">
        <f t="shared" si="365"/>
        <v>Dr. Ishaq, M.Ag.</v>
      </c>
      <c r="Q217" s="394">
        <f t="shared" si="352"/>
        <v>0</v>
      </c>
      <c r="R217" s="415">
        <f t="shared" ref="R217" si="367">IFERROR(VLOOKUP(H217,Trf,3,FALSE),"  ")</f>
        <v>250000</v>
      </c>
      <c r="S217" s="416">
        <f t="shared" si="12"/>
        <v>6</v>
      </c>
      <c r="T217" s="394"/>
      <c r="U217" s="394"/>
      <c r="V217" s="394"/>
      <c r="W217" s="417">
        <f t="shared" si="366"/>
        <v>1500000</v>
      </c>
    </row>
    <row r="218" spans="1:25">
      <c r="A218" s="355"/>
      <c r="B218" s="356"/>
      <c r="C218" s="356"/>
      <c r="D218" s="357"/>
      <c r="E218" s="357"/>
      <c r="F218" s="357"/>
      <c r="G218" s="358"/>
      <c r="H218" s="359" t="s">
        <v>122</v>
      </c>
      <c r="I218" s="391">
        <v>66</v>
      </c>
      <c r="J218" s="392" t="str">
        <f t="shared" si="359"/>
        <v xml:space="preserve">Hukum Perdata Islam Di Indonesia </v>
      </c>
      <c r="K218" s="392" t="str">
        <f t="shared" si="360"/>
        <v>HK-3B</v>
      </c>
      <c r="L218" s="392" t="str">
        <f t="shared" si="361"/>
        <v>Jumat</v>
      </c>
      <c r="M218" s="392" t="str">
        <f t="shared" si="362"/>
        <v>18.00-20.00</v>
      </c>
      <c r="N218" s="392" t="str">
        <f t="shared" si="363"/>
        <v>R24</v>
      </c>
      <c r="O218" s="393" t="str">
        <f t="shared" si="364"/>
        <v>Dr. H. Nur Solikin, S.Ag, M.H.</v>
      </c>
      <c r="P218" s="394" t="str">
        <f t="shared" si="365"/>
        <v>Dr. H. Ahmad Junaidi, S.Pd, M.Ag.</v>
      </c>
      <c r="Q218" s="394">
        <f t="shared" si="352"/>
        <v>0</v>
      </c>
      <c r="R218" s="415">
        <f t="shared" si="335"/>
        <v>250000</v>
      </c>
      <c r="S218" s="416">
        <f t="shared" si="12"/>
        <v>6</v>
      </c>
      <c r="T218" s="394"/>
      <c r="U218" s="394"/>
      <c r="V218" s="394"/>
      <c r="W218" s="417">
        <f t="shared" si="366"/>
        <v>1500000</v>
      </c>
    </row>
    <row r="219" spans="1:25">
      <c r="A219" s="348">
        <v>58</v>
      </c>
      <c r="B219" s="349" t="s">
        <v>283</v>
      </c>
      <c r="C219" s="350"/>
      <c r="D219" s="351">
        <f>COUNTIF(DSATU,B219)</f>
        <v>0</v>
      </c>
      <c r="E219" s="351">
        <f>COUNTIF(DDUA,B219)</f>
        <v>3</v>
      </c>
      <c r="F219" s="352">
        <f>COUNTIF(DTIGA,B219)</f>
        <v>0</v>
      </c>
      <c r="G219" s="353">
        <f>SUM(D219:F219)</f>
        <v>3</v>
      </c>
      <c r="H219" s="354" t="s">
        <v>122</v>
      </c>
      <c r="I219" s="387">
        <v>27</v>
      </c>
      <c r="J219" s="388" t="str">
        <f t="shared" si="327"/>
        <v>Studi Al-Qur’an dan Al Hadits</v>
      </c>
      <c r="K219" s="388" t="str">
        <f t="shared" si="328"/>
        <v>PAI-1BM</v>
      </c>
      <c r="L219" s="388" t="str">
        <f t="shared" si="329"/>
        <v>Selasa</v>
      </c>
      <c r="M219" s="733" t="str">
        <f t="shared" si="330"/>
        <v>15.15-17.15</v>
      </c>
      <c r="N219" s="388" t="str">
        <f t="shared" si="290"/>
        <v xml:space="preserve">  </v>
      </c>
      <c r="O219" s="389" t="str">
        <f t="shared" si="331"/>
        <v>Dr. H. Abdul Haris, M.Ag.</v>
      </c>
      <c r="P219" s="390" t="str">
        <f t="shared" si="332"/>
        <v>Dr. H. Kasman, M.Fil.I.</v>
      </c>
      <c r="Q219" s="390">
        <f t="shared" si="352"/>
        <v>0</v>
      </c>
      <c r="R219" s="411">
        <f t="shared" si="335"/>
        <v>250000</v>
      </c>
      <c r="S219" s="412">
        <f t="shared" si="12"/>
        <v>6</v>
      </c>
      <c r="T219" s="390"/>
      <c r="U219" s="390"/>
      <c r="V219" s="390"/>
      <c r="W219" s="413">
        <f t="shared" ref="W219:W239" si="368">(R219*S219)+((T219+U219)*V219)</f>
        <v>1500000</v>
      </c>
      <c r="X219" s="414">
        <f>SUM(W219:W221)</f>
        <v>4500000</v>
      </c>
      <c r="Y219" s="414"/>
    </row>
    <row r="220" spans="1:25">
      <c r="A220" s="355"/>
      <c r="B220" s="356"/>
      <c r="C220" s="356"/>
      <c r="D220" s="357"/>
      <c r="E220" s="357"/>
      <c r="F220" s="357"/>
      <c r="G220" s="358"/>
      <c r="H220" s="359" t="s">
        <v>122</v>
      </c>
      <c r="I220" s="391">
        <v>68</v>
      </c>
      <c r="J220" s="392" t="str">
        <f t="shared" si="327"/>
        <v>Studi Al-Qur’an dan Hadits</v>
      </c>
      <c r="K220" s="392" t="str">
        <f t="shared" si="328"/>
        <v>ES-1A</v>
      </c>
      <c r="L220" s="392" t="str">
        <f t="shared" si="329"/>
        <v>Selasa</v>
      </c>
      <c r="M220" s="732" t="str">
        <f t="shared" si="330"/>
        <v>12.45-14.45</v>
      </c>
      <c r="N220" s="392" t="str">
        <f t="shared" si="290"/>
        <v>R11</v>
      </c>
      <c r="O220" s="393" t="str">
        <f t="shared" si="331"/>
        <v>Prof. Dr. H. Mahjuddin, M.Pd.I</v>
      </c>
      <c r="P220" s="394" t="str">
        <f t="shared" si="332"/>
        <v>Dr. H. Kasman, M.Fil.I.</v>
      </c>
      <c r="Q220" s="394">
        <f t="shared" si="352"/>
        <v>0</v>
      </c>
      <c r="R220" s="415">
        <f t="shared" si="335"/>
        <v>250000</v>
      </c>
      <c r="S220" s="416">
        <f t="shared" si="12"/>
        <v>6</v>
      </c>
      <c r="T220" s="394"/>
      <c r="U220" s="394"/>
      <c r="V220" s="394"/>
      <c r="W220" s="417">
        <f t="shared" si="368"/>
        <v>1500000</v>
      </c>
    </row>
    <row r="221" spans="1:25">
      <c r="A221" s="355"/>
      <c r="B221" s="356"/>
      <c r="C221" s="356"/>
      <c r="D221" s="357"/>
      <c r="E221" s="357"/>
      <c r="F221" s="357"/>
      <c r="G221" s="358"/>
      <c r="H221" s="359" t="s">
        <v>122</v>
      </c>
      <c r="I221" s="391">
        <v>95</v>
      </c>
      <c r="J221" s="392" t="str">
        <f t="shared" si="327"/>
        <v>Studi Al Qur’an dan Hadis</v>
      </c>
      <c r="K221" s="392" t="str">
        <f t="shared" si="328"/>
        <v>KPI-1</v>
      </c>
      <c r="L221" s="392" t="str">
        <f t="shared" si="329"/>
        <v>Jumat</v>
      </c>
      <c r="M221" s="732" t="str">
        <f t="shared" si="330"/>
        <v>18.00-20.00</v>
      </c>
      <c r="N221" s="392" t="str">
        <f t="shared" si="290"/>
        <v>R11</v>
      </c>
      <c r="O221" s="393" t="str">
        <f t="shared" si="331"/>
        <v>Dr. H. Safrudin Edi Wibowo, Lc., M.Ag.</v>
      </c>
      <c r="P221" s="394" t="str">
        <f t="shared" si="332"/>
        <v>Dr. H. Kasman, M.Fil.I.</v>
      </c>
      <c r="Q221" s="394">
        <f t="shared" si="352"/>
        <v>0</v>
      </c>
      <c r="R221" s="415">
        <f t="shared" si="335"/>
        <v>250000</v>
      </c>
      <c r="S221" s="416">
        <f t="shared" si="12"/>
        <v>6</v>
      </c>
      <c r="T221" s="394"/>
      <c r="U221" s="394"/>
      <c r="V221" s="394"/>
      <c r="W221" s="417">
        <f t="shared" si="368"/>
        <v>1500000</v>
      </c>
    </row>
    <row r="222" spans="1:25">
      <c r="A222" s="348">
        <v>59</v>
      </c>
      <c r="B222" s="349" t="s">
        <v>423</v>
      </c>
      <c r="C222" s="350"/>
      <c r="D222" s="351">
        <f>COUNTIF(DSATU,B222)</f>
        <v>0</v>
      </c>
      <c r="E222" s="351">
        <f>COUNTIF(DDUA,B222)</f>
        <v>4</v>
      </c>
      <c r="F222" s="352">
        <f>COUNTIF(DTIGA,B222)</f>
        <v>0</v>
      </c>
      <c r="G222" s="353">
        <f>SUM(D222:F222)</f>
        <v>4</v>
      </c>
      <c r="H222" s="354" t="s">
        <v>122</v>
      </c>
      <c r="I222" s="387">
        <v>3</v>
      </c>
      <c r="J222" s="388" t="str">
        <f t="shared" si="327"/>
        <v>Studi Al Qur'an dan Hadist</v>
      </c>
      <c r="K222" s="388" t="str">
        <f t="shared" si="328"/>
        <v>MPI-1A</v>
      </c>
      <c r="L222" s="388" t="str">
        <f t="shared" si="329"/>
        <v>Rabu</v>
      </c>
      <c r="M222" s="733" t="str">
        <f t="shared" si="330"/>
        <v>12.45-14.45</v>
      </c>
      <c r="N222" s="388" t="str">
        <f t="shared" si="290"/>
        <v>RU11</v>
      </c>
      <c r="O222" s="389" t="str">
        <f t="shared" si="331"/>
        <v>Dr. H. Sutrisno RS., M.H.I.</v>
      </c>
      <c r="P222" s="390" t="str">
        <f t="shared" si="332"/>
        <v>Dr. H. Rafid Abbas, MA.</v>
      </c>
      <c r="Q222" s="390">
        <f t="shared" si="352"/>
        <v>0</v>
      </c>
      <c r="R222" s="411">
        <f t="shared" si="335"/>
        <v>250000</v>
      </c>
      <c r="S222" s="412">
        <f t="shared" si="12"/>
        <v>6</v>
      </c>
      <c r="T222" s="390"/>
      <c r="U222" s="390"/>
      <c r="V222" s="390"/>
      <c r="W222" s="413">
        <f t="shared" si="368"/>
        <v>1500000</v>
      </c>
      <c r="X222" s="414">
        <f>SUM(W222:W225)</f>
        <v>6000000</v>
      </c>
      <c r="Y222" s="414"/>
    </row>
    <row r="223" spans="1:25">
      <c r="A223" s="355"/>
      <c r="B223" s="356"/>
      <c r="C223" s="356"/>
      <c r="D223" s="357"/>
      <c r="E223" s="357"/>
      <c r="F223" s="357"/>
      <c r="G223" s="358"/>
      <c r="H223" s="359" t="s">
        <v>122</v>
      </c>
      <c r="I223" s="391">
        <v>58</v>
      </c>
      <c r="J223" s="392" t="str">
        <f t="shared" si="327"/>
        <v>Studi Al Quran dan Al Hadis</v>
      </c>
      <c r="K223" s="392" t="str">
        <f t="shared" si="328"/>
        <v>HK-1A</v>
      </c>
      <c r="L223" s="392" t="str">
        <f t="shared" si="329"/>
        <v>Sabtu</v>
      </c>
      <c r="M223" s="732" t="str">
        <f t="shared" si="330"/>
        <v>07.30-09.30</v>
      </c>
      <c r="N223" s="392" t="str">
        <f t="shared" si="290"/>
        <v>RU28</v>
      </c>
      <c r="O223" s="393" t="str">
        <f t="shared" si="331"/>
        <v>Dr. H. Abdullah, S.Ag, M.HI</v>
      </c>
      <c r="P223" s="394" t="str">
        <f t="shared" si="332"/>
        <v>Dr. H. Rafid Abbas, MA.</v>
      </c>
      <c r="Q223" s="394">
        <f t="shared" si="352"/>
        <v>0</v>
      </c>
      <c r="R223" s="415">
        <f t="shared" si="335"/>
        <v>250000</v>
      </c>
      <c r="S223" s="416">
        <f t="shared" si="12"/>
        <v>6</v>
      </c>
      <c r="T223" s="394"/>
      <c r="U223" s="394"/>
      <c r="V223" s="394"/>
      <c r="W223" s="417">
        <f t="shared" si="368"/>
        <v>1500000</v>
      </c>
    </row>
    <row r="224" spans="1:25">
      <c r="A224" s="355"/>
      <c r="B224" s="356"/>
      <c r="C224" s="356"/>
      <c r="D224" s="357"/>
      <c r="E224" s="357"/>
      <c r="F224" s="357"/>
      <c r="G224" s="358"/>
      <c r="H224" s="359" t="s">
        <v>122</v>
      </c>
      <c r="I224" s="391">
        <v>74</v>
      </c>
      <c r="J224" s="392" t="str">
        <f t="shared" si="327"/>
        <v>Studi Al-Qur’an dan Hadits</v>
      </c>
      <c r="K224" s="392" t="str">
        <f t="shared" si="328"/>
        <v>ES-1B</v>
      </c>
      <c r="L224" s="392" t="str">
        <f t="shared" si="329"/>
        <v>Jumat</v>
      </c>
      <c r="M224" s="732" t="str">
        <f t="shared" si="330"/>
        <v>15.30-17.30</v>
      </c>
      <c r="N224" s="392" t="str">
        <f t="shared" si="290"/>
        <v>RU13</v>
      </c>
      <c r="O224" s="393" t="str">
        <f t="shared" si="331"/>
        <v>Dr. H. Sutrisno RS, M.H.I.</v>
      </c>
      <c r="P224" s="394" t="str">
        <f t="shared" si="332"/>
        <v>Dr. H. Rafid Abbas, MA.</v>
      </c>
      <c r="Q224" s="394">
        <f t="shared" si="352"/>
        <v>0</v>
      </c>
      <c r="R224" s="415">
        <f t="shared" si="335"/>
        <v>250000</v>
      </c>
      <c r="S224" s="416">
        <f t="shared" si="12"/>
        <v>6</v>
      </c>
      <c r="T224" s="394"/>
      <c r="U224" s="394"/>
      <c r="V224" s="394"/>
      <c r="W224" s="417">
        <f t="shared" si="368"/>
        <v>1500000</v>
      </c>
    </row>
    <row r="225" spans="1:25">
      <c r="A225" s="365"/>
      <c r="B225" s="373"/>
      <c r="C225" s="373"/>
      <c r="D225" s="367"/>
      <c r="E225" s="367"/>
      <c r="F225" s="367"/>
      <c r="G225" s="368"/>
      <c r="H225" s="369" t="s">
        <v>122</v>
      </c>
      <c r="I225" s="397">
        <v>114</v>
      </c>
      <c r="J225" s="398" t="str">
        <f t="shared" si="327"/>
        <v>دراسات القرآن (علوم القرأن)</v>
      </c>
      <c r="K225" s="398" t="str">
        <f t="shared" si="328"/>
        <v>PBAI-1</v>
      </c>
      <c r="L225" s="398" t="str">
        <f t="shared" si="329"/>
        <v>Jumat</v>
      </c>
      <c r="M225" s="740" t="str">
        <f t="shared" si="330"/>
        <v>13.15-15.15</v>
      </c>
      <c r="N225" s="398" t="str">
        <f t="shared" si="290"/>
        <v>R21</v>
      </c>
      <c r="O225" s="399" t="str">
        <f t="shared" si="331"/>
        <v>Dr. H. Faisol Nasar Bin Madi, MA.</v>
      </c>
      <c r="P225" s="400" t="str">
        <f t="shared" si="332"/>
        <v>Dr. H. Rafid Abbas, MA.</v>
      </c>
      <c r="Q225" s="400">
        <f t="shared" si="352"/>
        <v>0</v>
      </c>
      <c r="R225" s="418">
        <f t="shared" si="335"/>
        <v>250000</v>
      </c>
      <c r="S225" s="419">
        <f t="shared" si="12"/>
        <v>6</v>
      </c>
      <c r="T225" s="400"/>
      <c r="U225" s="400"/>
      <c r="V225" s="400"/>
      <c r="W225" s="420">
        <f t="shared" si="368"/>
        <v>1500000</v>
      </c>
    </row>
    <row r="226" spans="1:25">
      <c r="A226" s="348">
        <v>60</v>
      </c>
      <c r="B226" s="349" t="s">
        <v>66</v>
      </c>
      <c r="C226" s="350"/>
      <c r="D226" s="351">
        <f>COUNTIF(DSATU,B226)</f>
        <v>1</v>
      </c>
      <c r="E226" s="351">
        <f>COUNTIF(DDUA,B226)</f>
        <v>2</v>
      </c>
      <c r="F226" s="352">
        <f>COUNTIF(DTIGA,B226)</f>
        <v>0</v>
      </c>
      <c r="G226" s="353">
        <f>SUM(D226:F226)</f>
        <v>3</v>
      </c>
      <c r="H226" s="354" t="s">
        <v>122</v>
      </c>
      <c r="I226" s="387">
        <v>48</v>
      </c>
      <c r="J226" s="388" t="str">
        <f t="shared" si="327"/>
        <v>Evaluasi Pembelajaran PAI</v>
      </c>
      <c r="K226" s="388" t="str">
        <f t="shared" si="328"/>
        <v>PAI-3A</v>
      </c>
      <c r="L226" s="388" t="str">
        <f t="shared" si="329"/>
        <v>Rabu</v>
      </c>
      <c r="M226" s="733" t="str">
        <f t="shared" si="330"/>
        <v>12.45-14.45</v>
      </c>
      <c r="N226" s="388" t="str">
        <f t="shared" si="290"/>
        <v>R13</v>
      </c>
      <c r="O226" s="389" t="str">
        <f t="shared" si="331"/>
        <v>Dr. Sofyan Hadi, M.Pd.</v>
      </c>
      <c r="P226" s="390" t="str">
        <f t="shared" si="332"/>
        <v>Dr. Hj. St. Mislikhah, M.Ag.</v>
      </c>
      <c r="Q226" s="390">
        <f t="shared" si="352"/>
        <v>0</v>
      </c>
      <c r="R226" s="411">
        <f t="shared" si="335"/>
        <v>250000</v>
      </c>
      <c r="S226" s="412">
        <f t="shared" si="12"/>
        <v>6</v>
      </c>
      <c r="T226" s="390"/>
      <c r="U226" s="390"/>
      <c r="V226" s="390"/>
      <c r="W226" s="413">
        <f t="shared" si="368"/>
        <v>1500000</v>
      </c>
      <c r="X226" s="414">
        <f>SUM(W226:W228)</f>
        <v>4500000</v>
      </c>
      <c r="Y226" s="414"/>
    </row>
    <row r="227" spans="1:25">
      <c r="A227" s="355"/>
      <c r="B227" s="356"/>
      <c r="C227" s="356"/>
      <c r="D227" s="357"/>
      <c r="E227" s="357"/>
      <c r="F227" s="357"/>
      <c r="G227" s="358"/>
      <c r="H227" s="359" t="s">
        <v>122</v>
      </c>
      <c r="I227" s="391">
        <v>96</v>
      </c>
      <c r="J227" s="392" t="str">
        <f t="shared" si="327"/>
        <v>Pengembangan Teori Dakwah</v>
      </c>
      <c r="K227" s="392" t="str">
        <f t="shared" si="328"/>
        <v>KPI-1</v>
      </c>
      <c r="L227" s="392" t="str">
        <f t="shared" si="329"/>
        <v>Sabtu</v>
      </c>
      <c r="M227" s="732" t="str">
        <f t="shared" si="330"/>
        <v>07.30-09.30</v>
      </c>
      <c r="N227" s="392" t="str">
        <f t="shared" ref="N227:N299" si="369">IFERROR((VLOOKUP(I227,JADWAL,11,FALSE)),"  ")</f>
        <v>R11</v>
      </c>
      <c r="O227" s="393" t="str">
        <f t="shared" si="331"/>
        <v>Prof. Dr. Ahidul Asror, M.Ag.</v>
      </c>
      <c r="P227" s="394" t="str">
        <f t="shared" si="332"/>
        <v>Dr. Sofyan Hadi, M.Pd.</v>
      </c>
      <c r="Q227" s="394">
        <f t="shared" si="352"/>
        <v>0</v>
      </c>
      <c r="R227" s="415">
        <f t="shared" si="335"/>
        <v>250000</v>
      </c>
      <c r="S227" s="416">
        <f t="shared" si="12"/>
        <v>6</v>
      </c>
      <c r="T227" s="394"/>
      <c r="U227" s="394"/>
      <c r="V227" s="394"/>
      <c r="W227" s="417">
        <f t="shared" si="368"/>
        <v>1500000</v>
      </c>
    </row>
    <row r="228" spans="1:25">
      <c r="A228" s="365"/>
      <c r="B228" s="373"/>
      <c r="C228" s="373"/>
      <c r="D228" s="367"/>
      <c r="E228" s="367"/>
      <c r="F228" s="367"/>
      <c r="G228" s="368"/>
      <c r="H228" s="369" t="s">
        <v>122</v>
      </c>
      <c r="I228" s="397">
        <v>101</v>
      </c>
      <c r="J228" s="398" t="str">
        <f t="shared" si="327"/>
        <v>Komunikasi Antar Budaya</v>
      </c>
      <c r="K228" s="398" t="str">
        <f t="shared" si="328"/>
        <v>KPI-3</v>
      </c>
      <c r="L228" s="398" t="str">
        <f t="shared" si="329"/>
        <v>Sabtu</v>
      </c>
      <c r="M228" s="740" t="str">
        <f t="shared" si="330"/>
        <v>07.30-09.30</v>
      </c>
      <c r="N228" s="398" t="str">
        <f t="shared" si="369"/>
        <v>R12</v>
      </c>
      <c r="O228" s="399" t="str">
        <f t="shared" si="331"/>
        <v>Dr. H. Sukarno, M.Si.</v>
      </c>
      <c r="P228" s="400" t="str">
        <f t="shared" si="332"/>
        <v>Dr. Sofyan Hadi, M.Pd.</v>
      </c>
      <c r="Q228" s="400">
        <f t="shared" si="352"/>
        <v>0</v>
      </c>
      <c r="R228" s="418">
        <f t="shared" si="335"/>
        <v>250000</v>
      </c>
      <c r="S228" s="419">
        <f t="shared" si="12"/>
        <v>6</v>
      </c>
      <c r="T228" s="400"/>
      <c r="U228" s="400"/>
      <c r="V228" s="400"/>
      <c r="W228" s="420">
        <f t="shared" si="368"/>
        <v>1500000</v>
      </c>
    </row>
    <row r="229" spans="1:25">
      <c r="A229" s="348">
        <v>61</v>
      </c>
      <c r="B229" s="384" t="s">
        <v>424</v>
      </c>
      <c r="C229" s="438"/>
      <c r="D229" s="351">
        <f>COUNTIF(DSATU,B229)</f>
        <v>1</v>
      </c>
      <c r="E229" s="351">
        <f>COUNTIF(DDUA,B229)</f>
        <v>2</v>
      </c>
      <c r="F229" s="352">
        <f>COUNTIF(DTIGA,B229)</f>
        <v>0</v>
      </c>
      <c r="G229" s="353">
        <f>SUM(D229:F229)</f>
        <v>3</v>
      </c>
      <c r="H229" s="522" t="s">
        <v>122</v>
      </c>
      <c r="I229" s="387">
        <v>4</v>
      </c>
      <c r="J229" s="392" t="str">
        <f t="shared" si="327"/>
        <v>Filsafat Ilmu</v>
      </c>
      <c r="K229" s="392" t="str">
        <f t="shared" si="328"/>
        <v>MPI-1A</v>
      </c>
      <c r="L229" s="392" t="str">
        <f t="shared" si="329"/>
        <v>Rabu</v>
      </c>
      <c r="M229" s="732" t="str">
        <f t="shared" si="330"/>
        <v>15.15-17.15</v>
      </c>
      <c r="N229" s="463" t="str">
        <f>IFERROR((VLOOKUP(I229,JADWAL,11,FALSE)),"  ")</f>
        <v>RU11</v>
      </c>
      <c r="O229" s="389" t="str">
        <f>IFERROR((VLOOKUP(I229,JADWAL,6,FALSE)),"  ")</f>
        <v>H. Moch. Imam Machfudi, S.S., M.Pd. Ph.D.</v>
      </c>
      <c r="P229" s="390" t="str">
        <f>IFERROR((VLOOKUP(I229,JADWAL,7,FALSE)),"  ")</f>
        <v>Dr. Win Usuluddin, M.Hum.</v>
      </c>
      <c r="Q229" s="390">
        <f t="shared" si="352"/>
        <v>0</v>
      </c>
      <c r="R229" s="411">
        <f t="shared" si="335"/>
        <v>250000</v>
      </c>
      <c r="S229" s="412">
        <f t="shared" si="110"/>
        <v>6</v>
      </c>
      <c r="T229" s="390"/>
      <c r="U229" s="390"/>
      <c r="V229" s="390"/>
      <c r="W229" s="413">
        <f t="shared" si="368"/>
        <v>1500000</v>
      </c>
      <c r="X229" s="414">
        <f>SUM(W229:W231)</f>
        <v>4500000</v>
      </c>
      <c r="Y229" s="414"/>
    </row>
    <row r="230" spans="1:25">
      <c r="A230" s="355"/>
      <c r="B230" s="356"/>
      <c r="C230" s="356"/>
      <c r="D230" s="357"/>
      <c r="E230" s="357"/>
      <c r="F230" s="357"/>
      <c r="G230" s="358"/>
      <c r="H230" s="359" t="s">
        <v>122</v>
      </c>
      <c r="I230" s="391">
        <v>73</v>
      </c>
      <c r="J230" s="392" t="str">
        <f t="shared" si="327"/>
        <v xml:space="preserve">Filsafat Ilmu </v>
      </c>
      <c r="K230" s="392" t="str">
        <f t="shared" si="328"/>
        <v>ES-1B</v>
      </c>
      <c r="L230" s="392" t="str">
        <f t="shared" si="329"/>
        <v>Jumat</v>
      </c>
      <c r="M230" s="732" t="str">
        <f t="shared" si="330"/>
        <v>13.15-15.15</v>
      </c>
      <c r="N230" s="392" t="str">
        <f t="shared" ref="N230" si="370">IFERROR((VLOOKUP(I230,JADWAL,11,FALSE)),"  ")</f>
        <v>RU13</v>
      </c>
      <c r="O230" s="393" t="str">
        <f t="shared" ref="O230" si="371">IFERROR((VLOOKUP(I230,JADWAL,6,FALSE)),"  ")</f>
        <v>Dr. H. Ubaidillah, M.Ag.</v>
      </c>
      <c r="P230" s="394" t="str">
        <f t="shared" ref="P230" si="372">IFERROR((VLOOKUP(I230,JADWAL,7,FALSE)),"  ")</f>
        <v>Dr. Win Usuluddin, M.Hum.</v>
      </c>
      <c r="Q230" s="394">
        <f t="shared" si="352"/>
        <v>0</v>
      </c>
      <c r="R230" s="415">
        <f t="shared" si="335"/>
        <v>250000</v>
      </c>
      <c r="S230" s="416">
        <f t="shared" si="12"/>
        <v>6</v>
      </c>
      <c r="T230" s="394"/>
      <c r="U230" s="394"/>
      <c r="V230" s="394"/>
      <c r="W230" s="417">
        <f t="shared" ref="W230" si="373">(R230*S230)+((T230+U230)*V230)</f>
        <v>1500000</v>
      </c>
    </row>
    <row r="231" spans="1:25">
      <c r="A231" s="355"/>
      <c r="B231" s="356"/>
      <c r="C231" s="356"/>
      <c r="D231" s="357"/>
      <c r="E231" s="357"/>
      <c r="F231" s="357"/>
      <c r="G231" s="358"/>
      <c r="H231" s="359" t="s">
        <v>122</v>
      </c>
      <c r="I231" s="391">
        <v>93</v>
      </c>
      <c r="J231" s="392" t="str">
        <f t="shared" ref="J231" si="374">IFERROR((VLOOKUP(I231,JADWAL,4,FALSE)),"  ")</f>
        <v>Filsafat Komunikasi</v>
      </c>
      <c r="K231" s="392" t="str">
        <f t="shared" ref="K231" si="375">IFERROR((VLOOKUP(I231,JADWAL,2,FALSE))," ")</f>
        <v>KPI-1</v>
      </c>
      <c r="L231" s="392" t="str">
        <f t="shared" ref="L231" si="376">IFERROR((VLOOKUP(I231,JADWAL,9,FALSE)),"  ")</f>
        <v>Jumat</v>
      </c>
      <c r="M231" s="732" t="str">
        <f t="shared" ref="M231" si="377">IFERROR((VLOOKUP(I231,JADWAL,10,FALSE)),"  ")</f>
        <v>13.15-15.15</v>
      </c>
      <c r="N231" s="392" t="str">
        <f t="shared" ref="N231" si="378">IFERROR((VLOOKUP(I231,JADWAL,11,FALSE)),"  ")</f>
        <v>R11</v>
      </c>
      <c r="O231" s="393" t="str">
        <f t="shared" ref="O231" si="379">IFERROR((VLOOKUP(I231,JADWAL,6,FALSE)),"  ")</f>
        <v>Dr. Win Usuluddin, M.Hum.</v>
      </c>
      <c r="P231" s="394" t="str">
        <f t="shared" ref="P231" si="380">IFERROR((VLOOKUP(I231,JADWAL,7,FALSE)),"  ")</f>
        <v>Dr. Fawaizul Umam, M.Ag.</v>
      </c>
      <c r="Q231" s="394">
        <f t="shared" si="352"/>
        <v>0</v>
      </c>
      <c r="R231" s="415">
        <f t="shared" si="335"/>
        <v>250000</v>
      </c>
      <c r="S231" s="416">
        <f t="shared" si="12"/>
        <v>6</v>
      </c>
      <c r="T231" s="394"/>
      <c r="U231" s="394"/>
      <c r="V231" s="394"/>
      <c r="W231" s="417">
        <f t="shared" ref="W231:W232" si="381">(R231*S231)+((T231+U231)*V231)</f>
        <v>1500000</v>
      </c>
    </row>
    <row r="232" spans="1:25">
      <c r="A232" s="375">
        <v>62</v>
      </c>
      <c r="B232" s="521" t="s">
        <v>425</v>
      </c>
      <c r="C232" s="453"/>
      <c r="D232" s="378">
        <f t="shared" ref="D232" si="382">COUNTIF(DSATU,B232)</f>
        <v>1</v>
      </c>
      <c r="E232" s="378">
        <f t="shared" ref="E232" si="383">COUNTIF(DDUA,B232)</f>
        <v>1</v>
      </c>
      <c r="F232" s="352">
        <f>COUNTIF(DTIGA,B232)</f>
        <v>0</v>
      </c>
      <c r="G232" s="353">
        <f>SUM(D232:F232)</f>
        <v>2</v>
      </c>
      <c r="H232" s="523" t="s">
        <v>122</v>
      </c>
      <c r="I232" s="391">
        <v>59</v>
      </c>
      <c r="J232" s="392" t="str">
        <f t="shared" ref="J232" si="384">IFERROR((VLOOKUP(I232,JADWAL,4,FALSE)),"  ")</f>
        <v>Peradilan Agama di Indonesia</v>
      </c>
      <c r="K232" s="392" t="str">
        <f t="shared" ref="K232" si="385">IFERROR((VLOOKUP(I232,JADWAL,2,FALSE))," ")</f>
        <v>HK-1A</v>
      </c>
      <c r="L232" s="392" t="str">
        <f t="shared" ref="L232" si="386">IFERROR((VLOOKUP(I232,JADWAL,9,FALSE)),"  ")</f>
        <v>Sabtu</v>
      </c>
      <c r="M232" s="732" t="str">
        <f t="shared" ref="M232" si="387">IFERROR((VLOOKUP(I232,JADWAL,10,FALSE)),"  ")</f>
        <v>09.30-11.30</v>
      </c>
      <c r="N232" s="463" t="str">
        <f>IFERROR((VLOOKUP(I232,JADWAL,11,FALSE)),"  ")</f>
        <v>RU28</v>
      </c>
      <c r="O232" s="389" t="str">
        <f>IFERROR((VLOOKUP(I232,JADWAL,6,FALSE)),"  ")</f>
        <v>Dr. Sri Lumatus Sa'adah, S.Ag., M.H.I.</v>
      </c>
      <c r="P232" s="390" t="str">
        <f>IFERROR((VLOOKUP(I232,JADWAL,7,FALSE)),"  ")</f>
        <v>Dr. Muhammad Faisol, M.Ag</v>
      </c>
      <c r="Q232" s="390">
        <f t="shared" si="352"/>
        <v>0</v>
      </c>
      <c r="R232" s="411">
        <f t="shared" si="335"/>
        <v>250000</v>
      </c>
      <c r="S232" s="412">
        <f t="shared" si="110"/>
        <v>6</v>
      </c>
      <c r="T232" s="390"/>
      <c r="U232" s="390"/>
      <c r="V232" s="390"/>
      <c r="W232" s="413">
        <f t="shared" si="381"/>
        <v>1500000</v>
      </c>
      <c r="X232" s="414">
        <f>SUM(W232:W233)</f>
        <v>3000000</v>
      </c>
      <c r="Y232" s="414"/>
    </row>
    <row r="233" spans="1:25">
      <c r="A233" s="365"/>
      <c r="B233" s="373"/>
      <c r="C233" s="373"/>
      <c r="D233" s="367"/>
      <c r="E233" s="367"/>
      <c r="F233" s="367"/>
      <c r="G233" s="368"/>
      <c r="H233" s="369" t="s">
        <v>122</v>
      </c>
      <c r="I233" s="397">
        <v>64</v>
      </c>
      <c r="J233" s="398" t="str">
        <f t="shared" ref="J233:J234" si="388">IFERROR((VLOOKUP(I233,JADWAL,4,FALSE)),"  ")</f>
        <v xml:space="preserve">Sosiologi dan Psikologi Hukum Keluarga </v>
      </c>
      <c r="K233" s="398" t="str">
        <f t="shared" ref="K233:K234" si="389">IFERROR((VLOOKUP(I233,JADWAL,2,FALSE))," ")</f>
        <v>HK-3B</v>
      </c>
      <c r="L233" s="398" t="str">
        <f t="shared" ref="L233:L234" si="390">IFERROR((VLOOKUP(I233,JADWAL,9,FALSE)),"  ")</f>
        <v>Jumat</v>
      </c>
      <c r="M233" s="740" t="str">
        <f t="shared" ref="M233:M234" si="391">IFERROR((VLOOKUP(I233,JADWAL,10,FALSE)),"  ")</f>
        <v>13.15-15.15</v>
      </c>
      <c r="N233" s="398" t="str">
        <f t="shared" ref="N233" si="392">IFERROR((VLOOKUP(I233,JADWAL,11,FALSE)),"  ")</f>
        <v>R24</v>
      </c>
      <c r="O233" s="399" t="str">
        <f t="shared" ref="O233" si="393">IFERROR((VLOOKUP(I233,JADWAL,6,FALSE)),"  ")</f>
        <v>Dr. Muhammad Faisol, M.Ag</v>
      </c>
      <c r="P233" s="400" t="str">
        <f t="shared" ref="P233" si="394">IFERROR((VLOOKUP(I233,JADWAL,7,FALSE)),"  ")</f>
        <v>Dr. Esa Nurwahyuni, M.Pd.</v>
      </c>
      <c r="Q233" s="400">
        <f t="shared" si="352"/>
        <v>0</v>
      </c>
      <c r="R233" s="418">
        <f t="shared" si="335"/>
        <v>250000</v>
      </c>
      <c r="S233" s="419">
        <f t="shared" si="110"/>
        <v>6</v>
      </c>
      <c r="T233" s="400"/>
      <c r="U233" s="400"/>
      <c r="V233" s="400"/>
      <c r="W233" s="420">
        <f t="shared" ref="W233:W234" si="395">(R233*S233)+((T233+U233)*V233)</f>
        <v>1500000</v>
      </c>
    </row>
    <row r="234" spans="1:25">
      <c r="A234" s="375">
        <v>63</v>
      </c>
      <c r="B234" s="521" t="s">
        <v>426</v>
      </c>
      <c r="C234" s="453"/>
      <c r="D234" s="378">
        <f>COUNTIF(DSATU,B234)</f>
        <v>1</v>
      </c>
      <c r="E234" s="378">
        <f>COUNTIF(DDUA,B234)</f>
        <v>2</v>
      </c>
      <c r="F234" s="352">
        <f>COUNTIF(DTIGA,B234)</f>
        <v>0</v>
      </c>
      <c r="G234" s="353">
        <f>SUM(D234:F234)</f>
        <v>3</v>
      </c>
      <c r="H234" s="436" t="s">
        <v>122</v>
      </c>
      <c r="I234" s="468">
        <v>38</v>
      </c>
      <c r="J234" s="392" t="str">
        <f t="shared" si="388"/>
        <v>Pengembangan Media Pembelajaran Berbasis IT</v>
      </c>
      <c r="K234" s="392" t="str">
        <f t="shared" si="389"/>
        <v>PAI-1C</v>
      </c>
      <c r="L234" s="392" t="str">
        <f t="shared" si="390"/>
        <v>Jumat</v>
      </c>
      <c r="M234" s="732" t="str">
        <f t="shared" si="391"/>
        <v>18.00-20.00</v>
      </c>
      <c r="N234" s="463" t="str">
        <f>IFERROR((VLOOKUP(I234,JADWAL,11,FALSE)),"  ")</f>
        <v>RU25</v>
      </c>
      <c r="O234" s="389" t="str">
        <f>IFERROR((VLOOKUP(I234,JADWAL,6,FALSE)),"  ")</f>
        <v>Dr. H. Mundir, M.Pd.</v>
      </c>
      <c r="P234" s="390" t="str">
        <f>IFERROR((VLOOKUP(I234,JADWAL,7,FALSE)),"  ")</f>
        <v>Dr. Moh. Sutomo, M.Pd.</v>
      </c>
      <c r="Q234" s="390">
        <f t="shared" si="352"/>
        <v>0</v>
      </c>
      <c r="R234" s="411">
        <f t="shared" si="335"/>
        <v>250000</v>
      </c>
      <c r="S234" s="412">
        <f t="shared" si="110"/>
        <v>6</v>
      </c>
      <c r="T234" s="390"/>
      <c r="U234" s="390"/>
      <c r="V234" s="390"/>
      <c r="W234" s="413">
        <f t="shared" si="395"/>
        <v>1500000</v>
      </c>
      <c r="X234" s="414">
        <f>SUM(W234:W236)</f>
        <v>4500000</v>
      </c>
      <c r="Y234" s="414"/>
    </row>
    <row r="235" spans="1:25">
      <c r="A235" s="355"/>
      <c r="B235" s="356"/>
      <c r="C235" s="356"/>
      <c r="D235" s="357"/>
      <c r="E235" s="357"/>
      <c r="F235" s="357"/>
      <c r="G235" s="358"/>
      <c r="H235" s="359" t="s">
        <v>122</v>
      </c>
      <c r="I235" s="391">
        <v>44</v>
      </c>
      <c r="J235" s="392" t="str">
        <f t="shared" ref="J235:J236" si="396">IFERROR((VLOOKUP(I235,JADWAL,4,FALSE)),"  ")</f>
        <v>Pengembangan Media Pembelajaran Berbasis IT</v>
      </c>
      <c r="K235" s="392" t="str">
        <f t="shared" ref="K235:K236" si="397">IFERROR((VLOOKUP(I235,JADWAL,2,FALSE))," ")</f>
        <v>PAI-1D</v>
      </c>
      <c r="L235" s="392" t="str">
        <f t="shared" ref="L235:L236" si="398">IFERROR((VLOOKUP(I235,JADWAL,9,FALSE)),"  ")</f>
        <v>Sabtu</v>
      </c>
      <c r="M235" s="732" t="str">
        <f t="shared" ref="M235:M236" si="399">IFERROR((VLOOKUP(I235,JADWAL,10,FALSE)),"  ")</f>
        <v>07.30-09.30</v>
      </c>
      <c r="N235" s="392" t="str">
        <f t="shared" ref="N235:N236" si="400">IFERROR((VLOOKUP(I235,JADWAL,11,FALSE)),"  ")</f>
        <v>RU26</v>
      </c>
      <c r="O235" s="393" t="str">
        <f t="shared" ref="O235:O236" si="401">IFERROR((VLOOKUP(I235,JADWAL,6,FALSE)),"  ")</f>
        <v>Dr. H. Moh. Sahlan, M.Ag.</v>
      </c>
      <c r="P235" s="394" t="str">
        <f t="shared" ref="P235:P236" si="402">IFERROR((VLOOKUP(I235,JADWAL,7,FALSE)),"  ")</f>
        <v>Dr. Moh. Sutomo, M.Pd.</v>
      </c>
      <c r="Q235" s="394">
        <f t="shared" si="352"/>
        <v>0</v>
      </c>
      <c r="R235" s="415">
        <f t="shared" si="335"/>
        <v>250000</v>
      </c>
      <c r="S235" s="416">
        <f t="shared" si="110"/>
        <v>6</v>
      </c>
      <c r="T235" s="394"/>
      <c r="U235" s="394"/>
      <c r="V235" s="394"/>
      <c r="W235" s="417">
        <f t="shared" ref="W235:W238" si="403">(R235*S235)+((T235+U235)*V235)</f>
        <v>1500000</v>
      </c>
    </row>
    <row r="236" spans="1:25">
      <c r="A236" s="374"/>
      <c r="B236" s="370"/>
      <c r="C236" s="370"/>
      <c r="D236" s="371"/>
      <c r="E236" s="371"/>
      <c r="F236" s="371"/>
      <c r="G236" s="372"/>
      <c r="H236" s="359" t="s">
        <v>122</v>
      </c>
      <c r="I236" s="395">
        <v>111</v>
      </c>
      <c r="J236" s="401" t="str">
        <f t="shared" si="396"/>
        <v>Pengembangan Bahan Ajar IPS MI</v>
      </c>
      <c r="K236" s="401" t="str">
        <f t="shared" si="397"/>
        <v>PGMI-3</v>
      </c>
      <c r="L236" s="401" t="str">
        <f t="shared" si="398"/>
        <v>Sabtu</v>
      </c>
      <c r="M236" s="741" t="str">
        <f t="shared" si="399"/>
        <v>07.30-09.30</v>
      </c>
      <c r="N236" s="401" t="str">
        <f t="shared" si="400"/>
        <v>RU11</v>
      </c>
      <c r="O236" s="402" t="str">
        <f t="shared" si="401"/>
        <v>Dr. Moh. Sutomo, M.Pd.</v>
      </c>
      <c r="P236" s="403" t="str">
        <f t="shared" si="402"/>
        <v>Dr. Moh. Na'im, M.Pd.</v>
      </c>
      <c r="Q236" s="403">
        <f t="shared" si="352"/>
        <v>0</v>
      </c>
      <c r="R236" s="421">
        <f t="shared" si="335"/>
        <v>250000</v>
      </c>
      <c r="S236" s="422">
        <f t="shared" si="110"/>
        <v>6</v>
      </c>
      <c r="T236" s="403"/>
      <c r="U236" s="403"/>
      <c r="V236" s="403"/>
      <c r="W236" s="423">
        <f t="shared" si="403"/>
        <v>1500000</v>
      </c>
    </row>
    <row r="237" spans="1:25">
      <c r="A237" s="348">
        <v>64</v>
      </c>
      <c r="B237" s="384" t="s">
        <v>427</v>
      </c>
      <c r="C237" s="438"/>
      <c r="D237" s="351">
        <f>COUNTIF(DSATU,B237)</f>
        <v>0</v>
      </c>
      <c r="E237" s="351">
        <f>COUNTIF(DDUA,B237)</f>
        <v>2</v>
      </c>
      <c r="F237" s="352">
        <f>COUNTIF(DTIGA,B237)</f>
        <v>0</v>
      </c>
      <c r="G237" s="353">
        <f>SUM(D237:F237)</f>
        <v>2</v>
      </c>
      <c r="H237" s="437" t="s">
        <v>122</v>
      </c>
      <c r="I237" s="387">
        <v>51</v>
      </c>
      <c r="J237" s="388" t="str">
        <f t="shared" ref="J237" si="404">IFERROR((VLOOKUP(I237,JADWAL,4,FALSE)),"  ")</f>
        <v>Desain dan Analisis pembelajaran  PAI</v>
      </c>
      <c r="K237" s="388" t="str">
        <f t="shared" ref="K237" si="405">IFERROR((VLOOKUP(I237,JADWAL,2,FALSE))," ")</f>
        <v>PAI-3B</v>
      </c>
      <c r="L237" s="388" t="str">
        <f t="shared" ref="L237" si="406">IFERROR((VLOOKUP(I237,JADWAL,9,FALSE)),"  ")</f>
        <v>Sabtu</v>
      </c>
      <c r="M237" s="733" t="str">
        <f t="shared" ref="M237" si="407">IFERROR((VLOOKUP(I237,JADWAL,10,FALSE)),"  ")</f>
        <v>07.30-09.30</v>
      </c>
      <c r="N237" s="463" t="str">
        <f>IFERROR((VLOOKUP(I237,JADWAL,11,FALSE)),"  ")</f>
        <v>R25</v>
      </c>
      <c r="O237" s="389" t="str">
        <f>IFERROR((VLOOKUP(I237,JADWAL,6,FALSE)),"  ")</f>
        <v>Dr. H. Mashudi, M.Pd.</v>
      </c>
      <c r="P237" s="390" t="str">
        <f>IFERROR((VLOOKUP(I237,JADWAL,7,FALSE)),"  ")</f>
        <v>Dr. H. Hadi Purnomo, M.Pd.</v>
      </c>
      <c r="Q237" s="390">
        <f t="shared" si="352"/>
        <v>0</v>
      </c>
      <c r="R237" s="411">
        <f t="shared" si="335"/>
        <v>250000</v>
      </c>
      <c r="S237" s="412">
        <f t="shared" si="110"/>
        <v>6</v>
      </c>
      <c r="T237" s="390"/>
      <c r="U237" s="390"/>
      <c r="V237" s="390"/>
      <c r="W237" s="507">
        <f t="shared" si="403"/>
        <v>1500000</v>
      </c>
      <c r="X237" s="414">
        <f>SUM(W237:W238)</f>
        <v>3000000</v>
      </c>
      <c r="Y237" s="414"/>
    </row>
    <row r="238" spans="1:25">
      <c r="A238" s="457"/>
      <c r="B238" s="435"/>
      <c r="C238" s="435"/>
      <c r="D238" s="367"/>
      <c r="E238" s="367"/>
      <c r="F238" s="367"/>
      <c r="G238" s="368"/>
      <c r="H238" s="524" t="s">
        <v>122</v>
      </c>
      <c r="I238" s="397">
        <v>53</v>
      </c>
      <c r="J238" s="398" t="str">
        <f>IFERROR((VLOOKUP(I238,JADWAL,4,FALSE)),"  ")</f>
        <v>Desain dan Analisis pembelajaran  PAI</v>
      </c>
      <c r="K238" s="398" t="str">
        <f>IFERROR((VLOOKUP(I238,JADWAL,2,FALSE))," ")</f>
        <v>PAI-3C</v>
      </c>
      <c r="L238" s="398" t="str">
        <f>IFERROR((VLOOKUP(I238,JADWAL,9,FALSE)),"  ")</f>
        <v>Jumat</v>
      </c>
      <c r="M238" s="740" t="str">
        <f>IFERROR((VLOOKUP(I238,JADWAL,10,FALSE)),"  ")</f>
        <v>15.30-17.30</v>
      </c>
      <c r="N238" s="398" t="str">
        <f>IFERROR((VLOOKUP(I238,JADWAL,11,FALSE)),"  ")</f>
        <v>R26</v>
      </c>
      <c r="O238" s="399" t="str">
        <f>IFERROR((VLOOKUP(I238,JADWAL,6,FALSE)),"  ")</f>
        <v>Dr. H. Mashudi, M.Pd.</v>
      </c>
      <c r="P238" s="400" t="str">
        <f>IFERROR((VLOOKUP(I238,JADWAL,7,FALSE)),"  ")</f>
        <v>Dr. H. Hadi Purnomo, M.Pd.</v>
      </c>
      <c r="Q238" s="400">
        <f t="shared" si="352"/>
        <v>0</v>
      </c>
      <c r="R238" s="418">
        <f t="shared" si="335"/>
        <v>250000</v>
      </c>
      <c r="S238" s="419">
        <f t="shared" si="110"/>
        <v>6</v>
      </c>
      <c r="T238" s="400"/>
      <c r="U238" s="400"/>
      <c r="V238" s="400"/>
      <c r="W238" s="508">
        <f t="shared" si="403"/>
        <v>1500000</v>
      </c>
    </row>
    <row r="239" spans="1:25">
      <c r="A239" s="348">
        <v>65</v>
      </c>
      <c r="B239" s="384" t="s">
        <v>428</v>
      </c>
      <c r="C239" s="438"/>
      <c r="D239" s="351">
        <f>COUNTIF(DSATU,B239)</f>
        <v>0</v>
      </c>
      <c r="E239" s="351">
        <f>COUNTIF(DDUA,B239)</f>
        <v>1</v>
      </c>
      <c r="F239" s="352">
        <f>COUNTIF(DTIGA,B239)</f>
        <v>0</v>
      </c>
      <c r="G239" s="353">
        <f>SUM(D239:F239)</f>
        <v>1</v>
      </c>
      <c r="H239" s="354" t="s">
        <v>122</v>
      </c>
      <c r="I239" s="387">
        <v>57</v>
      </c>
      <c r="J239" s="388" t="str">
        <f t="shared" si="327"/>
        <v>Keputusan hakim dan fatwa Hukum Keluarga</v>
      </c>
      <c r="K239" s="388" t="str">
        <f t="shared" si="328"/>
        <v>HK-1A</v>
      </c>
      <c r="L239" s="388" t="str">
        <f t="shared" si="329"/>
        <v>Jumat</v>
      </c>
      <c r="M239" s="388" t="str">
        <f t="shared" si="330"/>
        <v>18.00-20.00</v>
      </c>
      <c r="N239" s="388" t="str">
        <f t="shared" si="369"/>
        <v>RU28</v>
      </c>
      <c r="O239" s="389" t="str">
        <f t="shared" si="331"/>
        <v>Dr. H. Sutrisno RS, M.H.I.</v>
      </c>
      <c r="P239" s="390" t="str">
        <f t="shared" si="332"/>
        <v>Dr. H. Hamam, M.Ag.</v>
      </c>
      <c r="Q239" s="390">
        <f t="shared" si="352"/>
        <v>0</v>
      </c>
      <c r="R239" s="411">
        <f t="shared" si="335"/>
        <v>250000</v>
      </c>
      <c r="S239" s="412">
        <f t="shared" si="110"/>
        <v>6</v>
      </c>
      <c r="T239" s="390"/>
      <c r="U239" s="390"/>
      <c r="V239" s="390"/>
      <c r="W239" s="413">
        <f t="shared" si="368"/>
        <v>1500000</v>
      </c>
      <c r="X239" s="414">
        <f>SUM(W239:W239)</f>
        <v>1500000</v>
      </c>
      <c r="Y239" s="414"/>
    </row>
    <row r="240" spans="1:25">
      <c r="A240" s="348">
        <v>66</v>
      </c>
      <c r="B240" s="384" t="s">
        <v>429</v>
      </c>
      <c r="C240" s="438"/>
      <c r="D240" s="351">
        <f>COUNTIF(DSATU,B240)</f>
        <v>0</v>
      </c>
      <c r="E240" s="351">
        <f>COUNTIF(DDUA,B240)</f>
        <v>2</v>
      </c>
      <c r="F240" s="352">
        <f>COUNTIF(DTIGA,B240)</f>
        <v>0</v>
      </c>
      <c r="G240" s="353">
        <f>SUM(D240:F240)</f>
        <v>2</v>
      </c>
      <c r="H240" s="354" t="s">
        <v>122</v>
      </c>
      <c r="I240" s="387">
        <v>30</v>
      </c>
      <c r="J240" s="388" t="str">
        <f t="shared" ref="J240:J247" si="408">IFERROR((VLOOKUP(I240,JADWAL,4,FALSE)),"  ")</f>
        <v>Pengembangan Media Pembelajaran Berbasis IT</v>
      </c>
      <c r="K240" s="388" t="str">
        <f t="shared" ref="K240:K247" si="409">IFERROR((VLOOKUP(I240,JADWAL,2,FALSE))," ")</f>
        <v>PAI-1BM</v>
      </c>
      <c r="L240" s="388" t="str">
        <f t="shared" ref="L240:L247" si="410">IFERROR((VLOOKUP(I240,JADWAL,9,FALSE)),"  ")</f>
        <v>Kamis</v>
      </c>
      <c r="M240" s="733" t="str">
        <f t="shared" ref="M240:M247" si="411">IFERROR((VLOOKUP(I240,JADWAL,10,FALSE)),"  ")</f>
        <v>12.45-14.45</v>
      </c>
      <c r="N240" s="388" t="str">
        <f t="shared" ref="N240:N247" si="412">IFERROR((VLOOKUP(I240,JADWAL,11,FALSE)),"  ")</f>
        <v xml:space="preserve">  </v>
      </c>
      <c r="O240" s="389" t="str">
        <f t="shared" ref="O240:O247" si="413">IFERROR((VLOOKUP(I240,JADWAL,6,FALSE)),"  ")</f>
        <v>Dr. H. Mundir, M.Pd.</v>
      </c>
      <c r="P240" s="390" t="str">
        <f t="shared" ref="P240:P247" si="414">IFERROR((VLOOKUP(I240,JADWAL,7,FALSE)),"  ")</f>
        <v>Dr. Andi Suhardi, M.Pd.</v>
      </c>
      <c r="Q240" s="390">
        <f t="shared" si="352"/>
        <v>0</v>
      </c>
      <c r="R240" s="411">
        <f t="shared" si="335"/>
        <v>250000</v>
      </c>
      <c r="S240" s="412">
        <f t="shared" si="110"/>
        <v>6</v>
      </c>
      <c r="T240" s="390"/>
      <c r="U240" s="390"/>
      <c r="V240" s="390"/>
      <c r="W240" s="413">
        <f t="shared" ref="W240:W247" si="415">(R240*S240)+((T240+U240)*V240)</f>
        <v>1500000</v>
      </c>
      <c r="X240" s="414">
        <f>SUM(W240:W241)</f>
        <v>3000000</v>
      </c>
      <c r="Y240" s="414"/>
    </row>
    <row r="241" spans="1:25">
      <c r="A241" s="457"/>
      <c r="B241" s="435"/>
      <c r="C241" s="435"/>
      <c r="D241" s="367"/>
      <c r="E241" s="367"/>
      <c r="F241" s="367"/>
      <c r="G241" s="368"/>
      <c r="H241" s="524" t="s">
        <v>122</v>
      </c>
      <c r="I241" s="397">
        <v>34</v>
      </c>
      <c r="J241" s="398" t="str">
        <f t="shared" si="408"/>
        <v>Pengembangan Media Pembelajaran Berbasis IT</v>
      </c>
      <c r="K241" s="398" t="str">
        <f t="shared" si="409"/>
        <v>PAI-1A</v>
      </c>
      <c r="L241" s="398" t="str">
        <f t="shared" si="410"/>
        <v>Rabu</v>
      </c>
      <c r="M241" s="740" t="str">
        <f t="shared" si="411"/>
        <v>15.15-17.15</v>
      </c>
      <c r="N241" s="398" t="str">
        <f t="shared" si="412"/>
        <v>R16</v>
      </c>
      <c r="O241" s="399" t="str">
        <f t="shared" si="413"/>
        <v>Dr. H. Mundir, M.Pd.</v>
      </c>
      <c r="P241" s="400" t="str">
        <f t="shared" si="414"/>
        <v>Dr. Andi Suhardi, M.Pd.</v>
      </c>
      <c r="Q241" s="400">
        <f t="shared" si="352"/>
        <v>0</v>
      </c>
      <c r="R241" s="418">
        <f t="shared" si="335"/>
        <v>250000</v>
      </c>
      <c r="S241" s="419">
        <f t="shared" si="110"/>
        <v>6</v>
      </c>
      <c r="T241" s="400"/>
      <c r="U241" s="400"/>
      <c r="V241" s="400"/>
      <c r="W241" s="420">
        <f t="shared" si="415"/>
        <v>1500000</v>
      </c>
    </row>
    <row r="242" spans="1:25">
      <c r="A242" s="375">
        <v>67</v>
      </c>
      <c r="B242" s="521" t="s">
        <v>430</v>
      </c>
      <c r="C242" s="453"/>
      <c r="D242" s="378">
        <f>COUNTIF(DSATU,B242)</f>
        <v>0</v>
      </c>
      <c r="E242" s="378">
        <f>COUNTIF(DDUA,B242)</f>
        <v>1</v>
      </c>
      <c r="F242" s="352">
        <f>COUNTIF(DTIGA,B242)</f>
        <v>0</v>
      </c>
      <c r="G242" s="379">
        <f>SUM(D242:F242)</f>
        <v>1</v>
      </c>
      <c r="H242" s="454" t="s">
        <v>122</v>
      </c>
      <c r="I242" s="468">
        <v>94</v>
      </c>
      <c r="J242" s="462" t="str">
        <f t="shared" si="408"/>
        <v>Manajemen Strategi Dakwah</v>
      </c>
      <c r="K242" s="462" t="str">
        <f t="shared" si="409"/>
        <v>KPI-1</v>
      </c>
      <c r="L242" s="462" t="str">
        <f t="shared" si="410"/>
        <v>Jumat</v>
      </c>
      <c r="M242" s="744" t="str">
        <f t="shared" si="411"/>
        <v>15.30-17.30</v>
      </c>
      <c r="N242" s="462" t="str">
        <f t="shared" si="412"/>
        <v>R11</v>
      </c>
      <c r="O242" s="461" t="str">
        <f t="shared" si="413"/>
        <v>Dr. Imam Bonjol Juhari, S.Ag., M.Si.</v>
      </c>
      <c r="P242" s="469" t="str">
        <f t="shared" si="414"/>
        <v>Dr. Ach Faridul Ilmi, M.Ag.</v>
      </c>
      <c r="Q242" s="469">
        <f t="shared" si="352"/>
        <v>0</v>
      </c>
      <c r="R242" s="475">
        <f t="shared" si="335"/>
        <v>250000</v>
      </c>
      <c r="S242" s="476">
        <f t="shared" si="110"/>
        <v>6</v>
      </c>
      <c r="T242" s="469"/>
      <c r="U242" s="469"/>
      <c r="V242" s="469"/>
      <c r="W242" s="477">
        <f t="shared" si="415"/>
        <v>1500000</v>
      </c>
      <c r="X242" s="414">
        <f>SUM(W242)</f>
        <v>1500000</v>
      </c>
      <c r="Y242" s="414"/>
    </row>
    <row r="243" spans="1:25" hidden="1">
      <c r="A243" s="525"/>
      <c r="B243" s="441" t="s">
        <v>234</v>
      </c>
      <c r="C243" s="516"/>
      <c r="D243" s="446">
        <f>COUNTIF(DSATU,B243)</f>
        <v>0</v>
      </c>
      <c r="E243" s="446">
        <f>COUNTIF(DDUA,B243)</f>
        <v>0</v>
      </c>
      <c r="F243" s="441">
        <f>COUNTIF(JADWAL!$L$1:$L$142,'REKAP (2)'!B243)</f>
        <v>0</v>
      </c>
      <c r="G243" s="447">
        <f>SUM(D243:F243)</f>
        <v>0</v>
      </c>
      <c r="H243" s="359"/>
      <c r="I243" s="396"/>
      <c r="J243" s="465" t="str">
        <f t="shared" si="408"/>
        <v xml:space="preserve">  </v>
      </c>
      <c r="K243" s="465" t="str">
        <f t="shared" si="409"/>
        <v xml:space="preserve"> </v>
      </c>
      <c r="L243" s="465" t="str">
        <f t="shared" si="410"/>
        <v xml:space="preserve">  </v>
      </c>
      <c r="M243" s="465" t="str">
        <f t="shared" si="411"/>
        <v xml:space="preserve">  </v>
      </c>
      <c r="N243" s="465" t="str">
        <f t="shared" si="412"/>
        <v xml:space="preserve">  </v>
      </c>
      <c r="O243" s="466" t="str">
        <f t="shared" si="413"/>
        <v xml:space="preserve">  </v>
      </c>
      <c r="P243" s="467" t="str">
        <f t="shared" si="414"/>
        <v xml:space="preserve">  </v>
      </c>
      <c r="Q243" s="467" t="str">
        <f t="shared" si="352"/>
        <v xml:space="preserve">  </v>
      </c>
      <c r="R243" s="472">
        <f t="shared" si="335"/>
        <v>0</v>
      </c>
      <c r="S243" s="473">
        <f t="shared" si="110"/>
        <v>6</v>
      </c>
      <c r="T243" s="467"/>
      <c r="U243" s="467"/>
      <c r="V243" s="467"/>
      <c r="W243" s="474">
        <f t="shared" si="415"/>
        <v>0</v>
      </c>
      <c r="X243" s="414">
        <f t="shared" ref="X243:X253" si="416">SUM(W243)</f>
        <v>0</v>
      </c>
      <c r="Y243" s="414"/>
    </row>
    <row r="244" spans="1:25" hidden="1">
      <c r="A244" s="526"/>
      <c r="B244" s="527" t="s">
        <v>431</v>
      </c>
      <c r="C244" s="528"/>
      <c r="D244" s="383">
        <f>COUNTIF(DSATU,B244)</f>
        <v>0</v>
      </c>
      <c r="E244" s="383">
        <f>COUNTIF(DDUA,B244)</f>
        <v>0</v>
      </c>
      <c r="F244" s="357">
        <f>COUNTIF(JADWAL!$L$1:$L$142,'REKAP (2)'!B244)</f>
        <v>0</v>
      </c>
      <c r="G244" s="460">
        <f>SUM(D244:F244)</f>
        <v>0</v>
      </c>
      <c r="H244" s="359"/>
      <c r="I244" s="357"/>
      <c r="J244" s="392" t="str">
        <f t="shared" si="408"/>
        <v xml:space="preserve">  </v>
      </c>
      <c r="K244" s="392" t="str">
        <f t="shared" si="409"/>
        <v xml:space="preserve"> </v>
      </c>
      <c r="L244" s="392" t="str">
        <f t="shared" si="410"/>
        <v xml:space="preserve">  </v>
      </c>
      <c r="M244" s="392" t="str">
        <f t="shared" si="411"/>
        <v xml:space="preserve">  </v>
      </c>
      <c r="N244" s="392" t="str">
        <f t="shared" si="412"/>
        <v xml:space="preserve">  </v>
      </c>
      <c r="O244" s="393" t="str">
        <f t="shared" si="413"/>
        <v xml:space="preserve">  </v>
      </c>
      <c r="P244" s="394" t="str">
        <f t="shared" si="414"/>
        <v xml:space="preserve">  </v>
      </c>
      <c r="Q244" s="394" t="str">
        <f t="shared" si="352"/>
        <v xml:space="preserve">  </v>
      </c>
      <c r="R244" s="415">
        <f t="shared" ref="R244:R315" si="417">IFERROR(VLOOKUP(H244,Trf,3,FALSE),"  ")</f>
        <v>0</v>
      </c>
      <c r="S244" s="416">
        <f t="shared" ref="S244:S253" si="418">$S$3</f>
        <v>6</v>
      </c>
      <c r="T244" s="394"/>
      <c r="U244" s="394"/>
      <c r="V244" s="394"/>
      <c r="W244" s="417">
        <f t="shared" si="415"/>
        <v>0</v>
      </c>
      <c r="X244" s="414">
        <f t="shared" si="416"/>
        <v>0</v>
      </c>
    </row>
    <row r="245" spans="1:25" hidden="1">
      <c r="A245" s="526"/>
      <c r="B245" s="357" t="s">
        <v>432</v>
      </c>
      <c r="C245" s="529"/>
      <c r="D245" s="383">
        <f>COUNTIF(DSATU,B245)</f>
        <v>0</v>
      </c>
      <c r="E245" s="383">
        <f>COUNTIF(DDUA,B245)</f>
        <v>0</v>
      </c>
      <c r="F245" s="357">
        <f>COUNTIF(JADWAL!$L$1:$L$142,'REKAP (2)'!B245)</f>
        <v>0</v>
      </c>
      <c r="G245" s="460">
        <f>SUM(D245:F245)</f>
        <v>0</v>
      </c>
      <c r="H245" s="359"/>
      <c r="I245" s="357"/>
      <c r="J245" s="392" t="str">
        <f t="shared" si="408"/>
        <v xml:space="preserve">  </v>
      </c>
      <c r="K245" s="392" t="str">
        <f t="shared" si="409"/>
        <v xml:space="preserve"> </v>
      </c>
      <c r="L245" s="392" t="str">
        <f t="shared" si="410"/>
        <v xml:space="preserve">  </v>
      </c>
      <c r="M245" s="392" t="str">
        <f t="shared" si="411"/>
        <v xml:space="preserve">  </v>
      </c>
      <c r="N245" s="392" t="str">
        <f t="shared" si="412"/>
        <v xml:space="preserve">  </v>
      </c>
      <c r="O245" s="393" t="str">
        <f t="shared" si="413"/>
        <v xml:space="preserve">  </v>
      </c>
      <c r="P245" s="394" t="str">
        <f t="shared" si="414"/>
        <v xml:space="preserve">  </v>
      </c>
      <c r="Q245" s="394" t="str">
        <f t="shared" si="352"/>
        <v xml:space="preserve">  </v>
      </c>
      <c r="R245" s="415">
        <f t="shared" si="417"/>
        <v>0</v>
      </c>
      <c r="S245" s="416">
        <f t="shared" si="110"/>
        <v>6</v>
      </c>
      <c r="T245" s="394"/>
      <c r="U245" s="394"/>
      <c r="V245" s="394"/>
      <c r="W245" s="417">
        <f t="shared" si="415"/>
        <v>0</v>
      </c>
      <c r="X245" s="414">
        <f t="shared" si="416"/>
        <v>0</v>
      </c>
      <c r="Y245" s="414"/>
    </row>
    <row r="246" spans="1:25" hidden="1">
      <c r="A246" s="526"/>
      <c r="B246" s="357" t="s">
        <v>433</v>
      </c>
      <c r="C246" s="529"/>
      <c r="D246" s="383">
        <f t="shared" ref="D246" si="419">COUNTIF(DSATU,B246)</f>
        <v>0</v>
      </c>
      <c r="E246" s="383">
        <f t="shared" ref="E246" si="420">COUNTIF(DDUA,B246)</f>
        <v>0</v>
      </c>
      <c r="F246" s="357">
        <f>COUNTIF(JADWAL!$L$1:$L$142,'REKAP (2)'!B246)</f>
        <v>0</v>
      </c>
      <c r="G246" s="460">
        <f t="shared" ref="G246:G247" si="421">SUM(D246:F246)</f>
        <v>0</v>
      </c>
      <c r="H246" s="359"/>
      <c r="I246" s="357"/>
      <c r="J246" s="392" t="str">
        <f t="shared" si="408"/>
        <v xml:space="preserve">  </v>
      </c>
      <c r="K246" s="392" t="str">
        <f t="shared" si="409"/>
        <v xml:space="preserve"> </v>
      </c>
      <c r="L246" s="392" t="str">
        <f t="shared" si="410"/>
        <v xml:space="preserve">  </v>
      </c>
      <c r="M246" s="392" t="str">
        <f t="shared" si="411"/>
        <v xml:space="preserve">  </v>
      </c>
      <c r="N246" s="392" t="str">
        <f t="shared" si="412"/>
        <v xml:space="preserve">  </v>
      </c>
      <c r="O246" s="393" t="str">
        <f t="shared" si="413"/>
        <v xml:space="preserve">  </v>
      </c>
      <c r="P246" s="394" t="str">
        <f t="shared" si="414"/>
        <v xml:space="preserve">  </v>
      </c>
      <c r="Q246" s="394" t="str">
        <f t="shared" si="352"/>
        <v xml:space="preserve">  </v>
      </c>
      <c r="R246" s="415">
        <f t="shared" si="417"/>
        <v>0</v>
      </c>
      <c r="S246" s="416">
        <f t="shared" si="110"/>
        <v>6</v>
      </c>
      <c r="T246" s="394"/>
      <c r="U246" s="394"/>
      <c r="V246" s="394"/>
      <c r="W246" s="417">
        <f t="shared" si="415"/>
        <v>0</v>
      </c>
      <c r="X246" s="414">
        <f t="shared" si="416"/>
        <v>0</v>
      </c>
      <c r="Y246" s="414"/>
    </row>
    <row r="247" spans="1:25" hidden="1">
      <c r="A247" s="526"/>
      <c r="B247" s="357" t="s">
        <v>434</v>
      </c>
      <c r="C247" s="529"/>
      <c r="D247" s="383">
        <f>COUNTIF(DSATU,B247)</f>
        <v>0</v>
      </c>
      <c r="E247" s="383">
        <f>COUNTIF(DDUA,B247)</f>
        <v>0</v>
      </c>
      <c r="F247" s="357">
        <f>COUNTIF(JADWAL!$L$1:$L$142,'REKAP (2)'!B247)</f>
        <v>0</v>
      </c>
      <c r="G247" s="460">
        <f t="shared" si="421"/>
        <v>0</v>
      </c>
      <c r="H247" s="359"/>
      <c r="I247" s="357"/>
      <c r="J247" s="392" t="str">
        <f t="shared" si="408"/>
        <v xml:space="preserve">  </v>
      </c>
      <c r="K247" s="392" t="str">
        <f t="shared" si="409"/>
        <v xml:space="preserve"> </v>
      </c>
      <c r="L247" s="392" t="str">
        <f t="shared" si="410"/>
        <v xml:space="preserve">  </v>
      </c>
      <c r="M247" s="392" t="str">
        <f t="shared" si="411"/>
        <v xml:space="preserve">  </v>
      </c>
      <c r="N247" s="392" t="str">
        <f t="shared" si="412"/>
        <v xml:space="preserve">  </v>
      </c>
      <c r="O247" s="393" t="str">
        <f t="shared" si="413"/>
        <v xml:space="preserve">  </v>
      </c>
      <c r="P247" s="394" t="str">
        <f t="shared" si="414"/>
        <v xml:space="preserve">  </v>
      </c>
      <c r="Q247" s="394" t="str">
        <f t="shared" si="352"/>
        <v xml:space="preserve">  </v>
      </c>
      <c r="R247" s="415">
        <f t="shared" si="417"/>
        <v>0</v>
      </c>
      <c r="S247" s="416">
        <f t="shared" si="418"/>
        <v>6</v>
      </c>
      <c r="T247" s="394"/>
      <c r="U247" s="394"/>
      <c r="V247" s="394"/>
      <c r="W247" s="417">
        <f t="shared" si="415"/>
        <v>0</v>
      </c>
      <c r="X247" s="414">
        <f t="shared" si="416"/>
        <v>0</v>
      </c>
    </row>
    <row r="248" spans="1:25" hidden="1">
      <c r="A248" s="526"/>
      <c r="B248" s="357" t="s">
        <v>435</v>
      </c>
      <c r="C248" s="529"/>
      <c r="D248" s="383">
        <f>COUNTIF(DSATU,B248)</f>
        <v>0</v>
      </c>
      <c r="E248" s="383">
        <f>COUNTIF(DDUA,B248)</f>
        <v>0</v>
      </c>
      <c r="F248" s="357">
        <f>COUNTIF(JADWAL!$L$1:$L$142,'REKAP (2)'!B248)</f>
        <v>0</v>
      </c>
      <c r="G248" s="460">
        <f t="shared" ref="G248:G253" si="422">SUM(D248:F248)</f>
        <v>0</v>
      </c>
      <c r="H248" s="359"/>
      <c r="I248" s="357"/>
      <c r="J248" s="392" t="str">
        <f t="shared" ref="J248:J253" si="423">IFERROR((VLOOKUP(I248,JADWAL,4,FALSE)),"  ")</f>
        <v xml:space="preserve">  </v>
      </c>
      <c r="K248" s="392" t="str">
        <f t="shared" ref="K248:K253" si="424">IFERROR((VLOOKUP(I248,JADWAL,2,FALSE))," ")</f>
        <v xml:space="preserve"> </v>
      </c>
      <c r="L248" s="392" t="str">
        <f t="shared" ref="L248:L253" si="425">IFERROR((VLOOKUP(I248,JADWAL,9,FALSE)),"  ")</f>
        <v xml:space="preserve">  </v>
      </c>
      <c r="M248" s="392" t="str">
        <f t="shared" ref="M248:M253" si="426">IFERROR((VLOOKUP(I248,JADWAL,10,FALSE)),"  ")</f>
        <v xml:space="preserve">  </v>
      </c>
      <c r="N248" s="392" t="str">
        <f t="shared" ref="N248:N253" si="427">IFERROR((VLOOKUP(I248,JADWAL,11,FALSE)),"  ")</f>
        <v xml:space="preserve">  </v>
      </c>
      <c r="O248" s="393" t="str">
        <f t="shared" ref="O248:O253" si="428">IFERROR((VLOOKUP(I248,JADWAL,6,FALSE)),"  ")</f>
        <v xml:space="preserve">  </v>
      </c>
      <c r="P248" s="394" t="str">
        <f t="shared" ref="P248:P253" si="429">IFERROR((VLOOKUP(I248,JADWAL,7,FALSE)),"  ")</f>
        <v xml:space="preserve">  </v>
      </c>
      <c r="Q248" s="394" t="str">
        <f t="shared" si="352"/>
        <v xml:space="preserve">  </v>
      </c>
      <c r="R248" s="415">
        <f t="shared" si="417"/>
        <v>0</v>
      </c>
      <c r="S248" s="416">
        <f t="shared" si="110"/>
        <v>6</v>
      </c>
      <c r="T248" s="394"/>
      <c r="U248" s="394"/>
      <c r="V248" s="394"/>
      <c r="W248" s="417">
        <f t="shared" ref="W248:W253" si="430">(R248*S248)+((T248+U248)*V248)</f>
        <v>0</v>
      </c>
      <c r="X248" s="414">
        <f t="shared" si="416"/>
        <v>0</v>
      </c>
      <c r="Y248" s="414"/>
    </row>
    <row r="249" spans="1:25" hidden="1">
      <c r="A249" s="526"/>
      <c r="B249" s="357" t="s">
        <v>282</v>
      </c>
      <c r="C249" s="529"/>
      <c r="D249" s="383">
        <f>COUNTIF(DSATU,B249)</f>
        <v>0</v>
      </c>
      <c r="E249" s="383">
        <f>COUNTIF(DDUA,B249)</f>
        <v>0</v>
      </c>
      <c r="F249" s="357">
        <f>COUNTIF(JADWAL!$L$1:$L$142,'REKAP (2)'!B249)</f>
        <v>0</v>
      </c>
      <c r="G249" s="460">
        <f t="shared" si="422"/>
        <v>0</v>
      </c>
      <c r="H249" s="359"/>
      <c r="I249" s="357"/>
      <c r="J249" s="392" t="str">
        <f t="shared" si="423"/>
        <v xml:space="preserve">  </v>
      </c>
      <c r="K249" s="392" t="str">
        <f t="shared" si="424"/>
        <v xml:space="preserve"> </v>
      </c>
      <c r="L249" s="392" t="str">
        <f t="shared" si="425"/>
        <v xml:space="preserve">  </v>
      </c>
      <c r="M249" s="392" t="str">
        <f t="shared" si="426"/>
        <v xml:space="preserve">  </v>
      </c>
      <c r="N249" s="392" t="str">
        <f t="shared" si="427"/>
        <v xml:space="preserve">  </v>
      </c>
      <c r="O249" s="393" t="str">
        <f t="shared" si="428"/>
        <v xml:space="preserve">  </v>
      </c>
      <c r="P249" s="394" t="str">
        <f t="shared" si="429"/>
        <v xml:space="preserve">  </v>
      </c>
      <c r="Q249" s="394" t="str">
        <f t="shared" si="352"/>
        <v xml:space="preserve">  </v>
      </c>
      <c r="R249" s="415">
        <f t="shared" si="417"/>
        <v>0</v>
      </c>
      <c r="S249" s="416">
        <f t="shared" si="110"/>
        <v>6</v>
      </c>
      <c r="T249" s="394"/>
      <c r="U249" s="394"/>
      <c r="V249" s="394"/>
      <c r="W249" s="417">
        <f t="shared" si="430"/>
        <v>0</v>
      </c>
      <c r="X249" s="414">
        <f t="shared" si="416"/>
        <v>0</v>
      </c>
      <c r="Y249" s="414"/>
    </row>
    <row r="250" spans="1:25" hidden="1">
      <c r="A250" s="530"/>
      <c r="B250" s="357" t="s">
        <v>436</v>
      </c>
      <c r="C250" s="529"/>
      <c r="D250" s="383">
        <f t="shared" ref="D250:D252" si="431">COUNTIF(DSATU,B250)</f>
        <v>0</v>
      </c>
      <c r="E250" s="383">
        <f t="shared" ref="E250:E252" si="432">COUNTIF(DDUA,B250)</f>
        <v>0</v>
      </c>
      <c r="F250" s="357">
        <f>COUNTIF(JADWAL!$L$1:$L$142,'REKAP (2)'!B250)</f>
        <v>0</v>
      </c>
      <c r="G250" s="460">
        <f t="shared" si="422"/>
        <v>0</v>
      </c>
      <c r="H250" s="359"/>
      <c r="I250" s="357"/>
      <c r="J250" s="392" t="str">
        <f t="shared" si="423"/>
        <v xml:space="preserve">  </v>
      </c>
      <c r="K250" s="392" t="str">
        <f t="shared" si="424"/>
        <v xml:space="preserve"> </v>
      </c>
      <c r="L250" s="392" t="str">
        <f t="shared" si="425"/>
        <v xml:space="preserve">  </v>
      </c>
      <c r="M250" s="392" t="str">
        <f t="shared" si="426"/>
        <v xml:space="preserve">  </v>
      </c>
      <c r="N250" s="392" t="str">
        <f t="shared" si="427"/>
        <v xml:space="preserve">  </v>
      </c>
      <c r="O250" s="393" t="str">
        <f t="shared" si="428"/>
        <v xml:space="preserve">  </v>
      </c>
      <c r="P250" s="394" t="str">
        <f t="shared" si="429"/>
        <v xml:space="preserve">  </v>
      </c>
      <c r="Q250" s="394" t="str">
        <f t="shared" si="352"/>
        <v xml:space="preserve">  </v>
      </c>
      <c r="R250" s="415">
        <f t="shared" si="417"/>
        <v>0</v>
      </c>
      <c r="S250" s="416">
        <f t="shared" si="110"/>
        <v>6</v>
      </c>
      <c r="T250" s="394"/>
      <c r="U250" s="394"/>
      <c r="V250" s="394"/>
      <c r="W250" s="417">
        <f t="shared" si="430"/>
        <v>0</v>
      </c>
      <c r="X250" s="414">
        <f t="shared" si="416"/>
        <v>0</v>
      </c>
      <c r="Y250" s="414"/>
    </row>
    <row r="251" spans="1:25" hidden="1">
      <c r="A251" s="530"/>
      <c r="B251" s="357" t="s">
        <v>437</v>
      </c>
      <c r="C251" s="529"/>
      <c r="D251" s="383">
        <f t="shared" si="431"/>
        <v>0</v>
      </c>
      <c r="E251" s="383">
        <f t="shared" si="432"/>
        <v>0</v>
      </c>
      <c r="F251" s="357">
        <f>COUNTIF(JADWAL!$L$1:$L$142,'REKAP (2)'!B251)</f>
        <v>0</v>
      </c>
      <c r="G251" s="460">
        <f t="shared" si="422"/>
        <v>0</v>
      </c>
      <c r="H251" s="359"/>
      <c r="I251" s="357"/>
      <c r="J251" s="392" t="str">
        <f t="shared" si="423"/>
        <v xml:space="preserve">  </v>
      </c>
      <c r="K251" s="392" t="str">
        <f t="shared" si="424"/>
        <v xml:space="preserve"> </v>
      </c>
      <c r="L251" s="392" t="str">
        <f t="shared" si="425"/>
        <v xml:space="preserve">  </v>
      </c>
      <c r="M251" s="392" t="str">
        <f t="shared" si="426"/>
        <v xml:space="preserve">  </v>
      </c>
      <c r="N251" s="392" t="str">
        <f t="shared" si="427"/>
        <v xml:space="preserve">  </v>
      </c>
      <c r="O251" s="393" t="str">
        <f t="shared" si="428"/>
        <v xml:space="preserve">  </v>
      </c>
      <c r="P251" s="394" t="str">
        <f t="shared" si="429"/>
        <v xml:space="preserve">  </v>
      </c>
      <c r="Q251" s="394" t="str">
        <f t="shared" si="352"/>
        <v xml:space="preserve">  </v>
      </c>
      <c r="R251" s="415">
        <f t="shared" si="417"/>
        <v>0</v>
      </c>
      <c r="S251" s="416">
        <f t="shared" si="110"/>
        <v>6</v>
      </c>
      <c r="T251" s="394"/>
      <c r="U251" s="394"/>
      <c r="V251" s="394"/>
      <c r="W251" s="417">
        <f t="shared" si="430"/>
        <v>0</v>
      </c>
      <c r="X251" s="414">
        <f t="shared" si="416"/>
        <v>0</v>
      </c>
      <c r="Y251" s="414"/>
    </row>
    <row r="252" spans="1:25" hidden="1">
      <c r="A252" s="526"/>
      <c r="B252" s="357" t="s">
        <v>438</v>
      </c>
      <c r="C252" s="529"/>
      <c r="D252" s="383">
        <f t="shared" si="431"/>
        <v>0</v>
      </c>
      <c r="E252" s="383">
        <f t="shared" si="432"/>
        <v>0</v>
      </c>
      <c r="F252" s="357">
        <f>COUNTIF(JADWAL!$L$1:$L$142,'REKAP (2)'!B252)</f>
        <v>0</v>
      </c>
      <c r="G252" s="460">
        <f t="shared" si="422"/>
        <v>0</v>
      </c>
      <c r="H252" s="359"/>
      <c r="I252" s="357"/>
      <c r="J252" s="392" t="str">
        <f t="shared" si="423"/>
        <v xml:space="preserve">  </v>
      </c>
      <c r="K252" s="392" t="str">
        <f t="shared" si="424"/>
        <v xml:space="preserve"> </v>
      </c>
      <c r="L252" s="392" t="str">
        <f t="shared" si="425"/>
        <v xml:space="preserve">  </v>
      </c>
      <c r="M252" s="392" t="str">
        <f t="shared" si="426"/>
        <v xml:space="preserve">  </v>
      </c>
      <c r="N252" s="392" t="str">
        <f t="shared" si="427"/>
        <v xml:space="preserve">  </v>
      </c>
      <c r="O252" s="393" t="str">
        <f t="shared" si="428"/>
        <v xml:space="preserve">  </v>
      </c>
      <c r="P252" s="394" t="str">
        <f t="shared" si="429"/>
        <v xml:space="preserve">  </v>
      </c>
      <c r="Q252" s="394" t="str">
        <f t="shared" si="352"/>
        <v xml:space="preserve">  </v>
      </c>
      <c r="R252" s="415">
        <f t="shared" si="417"/>
        <v>0</v>
      </c>
      <c r="S252" s="416">
        <f t="shared" si="110"/>
        <v>6</v>
      </c>
      <c r="T252" s="394"/>
      <c r="U252" s="394"/>
      <c r="V252" s="394"/>
      <c r="W252" s="417">
        <f t="shared" si="430"/>
        <v>0</v>
      </c>
      <c r="X252" s="414">
        <f t="shared" si="416"/>
        <v>0</v>
      </c>
      <c r="Y252" s="414"/>
    </row>
    <row r="253" spans="1:25">
      <c r="A253" s="526"/>
      <c r="B253" s="527"/>
      <c r="C253" s="528"/>
      <c r="D253" s="383">
        <f>COUNTIF(DSATU,B253)</f>
        <v>7</v>
      </c>
      <c r="E253" s="383">
        <f>COUNTIF(DDUA,B253)</f>
        <v>9</v>
      </c>
      <c r="F253" s="352">
        <f>COUNTIF(DTIGA,B253)</f>
        <v>8</v>
      </c>
      <c r="G253" s="447">
        <f t="shared" si="422"/>
        <v>24</v>
      </c>
      <c r="I253" s="357"/>
      <c r="J253" s="392" t="str">
        <f t="shared" si="423"/>
        <v xml:space="preserve">  </v>
      </c>
      <c r="K253" s="392" t="str">
        <f t="shared" si="424"/>
        <v xml:space="preserve"> </v>
      </c>
      <c r="L253" s="392" t="str">
        <f t="shared" si="425"/>
        <v xml:space="preserve">  </v>
      </c>
      <c r="M253" s="392" t="str">
        <f t="shared" si="426"/>
        <v xml:space="preserve">  </v>
      </c>
      <c r="N253" s="392" t="str">
        <f t="shared" si="427"/>
        <v xml:space="preserve">  </v>
      </c>
      <c r="O253" s="393" t="str">
        <f t="shared" si="428"/>
        <v xml:space="preserve">  </v>
      </c>
      <c r="P253" s="394" t="str">
        <f t="shared" si="429"/>
        <v xml:space="preserve">  </v>
      </c>
      <c r="Q253" s="394" t="str">
        <f t="shared" si="352"/>
        <v xml:space="preserve">  </v>
      </c>
      <c r="R253" s="415">
        <f t="shared" si="417"/>
        <v>0</v>
      </c>
      <c r="S253" s="416">
        <f t="shared" si="418"/>
        <v>6</v>
      </c>
      <c r="T253" s="394"/>
      <c r="U253" s="394"/>
      <c r="V253" s="394"/>
      <c r="W253" s="417">
        <f t="shared" si="430"/>
        <v>0</v>
      </c>
      <c r="X253" s="414">
        <f t="shared" si="416"/>
        <v>0</v>
      </c>
    </row>
    <row r="254" spans="1:25">
      <c r="A254" s="531"/>
      <c r="N254" s="339" t="str">
        <f t="shared" si="369"/>
        <v xml:space="preserve">  </v>
      </c>
      <c r="O254" s="538" t="str">
        <f t="shared" ref="O254:O315" si="433">IFERROR((VLOOKUP(I254,JADWAL,6,FALSE)),"  ")</f>
        <v xml:space="preserve">  </v>
      </c>
      <c r="P254" s="538" t="str">
        <f t="shared" ref="P254:P315" si="434">IFERROR((VLOOKUP(I254,JADWAL,7,FALSE)),"  ")</f>
        <v xml:space="preserve">  </v>
      </c>
      <c r="Q254" s="538" t="str">
        <f t="shared" si="352"/>
        <v xml:space="preserve">  </v>
      </c>
      <c r="R254" s="339">
        <f t="shared" si="417"/>
        <v>0</v>
      </c>
      <c r="W254" s="406" t="s">
        <v>336</v>
      </c>
      <c r="X254" s="407">
        <v>107876010</v>
      </c>
    </row>
    <row r="255" spans="1:25">
      <c r="A255" s="343" t="s">
        <v>337</v>
      </c>
      <c r="B255" s="344" t="s">
        <v>338</v>
      </c>
      <c r="C255" s="345"/>
      <c r="D255" s="345" t="s">
        <v>340</v>
      </c>
      <c r="E255" s="345" t="s">
        <v>341</v>
      </c>
      <c r="F255" s="345" t="s">
        <v>342</v>
      </c>
      <c r="G255" s="346" t="s">
        <v>343</v>
      </c>
      <c r="H255" s="347"/>
      <c r="I255" s="385"/>
      <c r="J255" s="386" t="s">
        <v>324</v>
      </c>
      <c r="K255" s="386" t="s">
        <v>344</v>
      </c>
      <c r="L255" s="386" t="s">
        <v>326</v>
      </c>
      <c r="M255" s="386" t="s">
        <v>327</v>
      </c>
      <c r="N255" s="386" t="str">
        <f t="shared" si="369"/>
        <v xml:space="preserve">  </v>
      </c>
      <c r="O255" s="539" t="str">
        <f t="shared" si="433"/>
        <v xml:space="preserve">  </v>
      </c>
      <c r="P255" s="539" t="str">
        <f t="shared" si="434"/>
        <v xml:space="preserve">  </v>
      </c>
      <c r="Q255" s="539" t="str">
        <f t="shared" si="352"/>
        <v xml:space="preserve">  </v>
      </c>
      <c r="R255" s="408">
        <f t="shared" si="417"/>
        <v>0</v>
      </c>
      <c r="S255" s="386">
        <v>6</v>
      </c>
      <c r="T255" s="386" t="s">
        <v>349</v>
      </c>
      <c r="U255" s="386" t="s">
        <v>350</v>
      </c>
      <c r="V255" s="386">
        <v>0</v>
      </c>
      <c r="W255" s="386" t="s">
        <v>351</v>
      </c>
      <c r="X255" s="410">
        <f>SUM(W263:W296)</f>
        <v>64230000</v>
      </c>
    </row>
    <row r="256" spans="1:25">
      <c r="A256" s="458">
        <v>68</v>
      </c>
      <c r="B256" s="459" t="s">
        <v>439</v>
      </c>
      <c r="C256" s="532"/>
      <c r="D256" s="383">
        <f t="shared" ref="D256:D260" si="435">COUNTIF(DSATU,B256)</f>
        <v>2</v>
      </c>
      <c r="E256" s="383">
        <f t="shared" ref="E256:E260" si="436">COUNTIF(DDUA,B256)</f>
        <v>0</v>
      </c>
      <c r="F256" s="357">
        <f>COUNTIF(JADWAL!$L$1:$L$142,'REKAP (2)'!B256)</f>
        <v>0</v>
      </c>
      <c r="G256" s="460">
        <f t="shared" ref="G256:G261" si="437">SUM(D256:F256)</f>
        <v>2</v>
      </c>
      <c r="H256" s="533" t="s">
        <v>367</v>
      </c>
      <c r="I256" s="483">
        <v>129</v>
      </c>
      <c r="J256" s="483" t="str">
        <f t="shared" ref="J256:J260" si="438">IFERROR((VLOOKUP(I256,JADWAL,4,FALSE)),"  ")</f>
        <v>Kepemimpinan Spiritual dalam Pendidikan Islam</v>
      </c>
      <c r="K256" s="483" t="str">
        <f t="shared" ref="K256:K260" si="439">IFERROR((VLOOKUP(I256,JADWAL,2,FALSE))," ")</f>
        <v>MPI3-3A</v>
      </c>
      <c r="L256" s="483" t="str">
        <f t="shared" ref="L256:L260" si="440">IFERROR((VLOOKUP(I256,JADWAL,9,FALSE)),"  ")</f>
        <v>Rabu</v>
      </c>
      <c r="M256" s="746" t="str">
        <f t="shared" ref="M256:M260" si="441">IFERROR((VLOOKUP(I256,JADWAL,10,FALSE)),"  ")</f>
        <v>12.45-14.45</v>
      </c>
      <c r="N256" s="483" t="str">
        <f t="shared" ref="N256:N260" si="442">IFERROR((VLOOKUP(I256,JADWAL,11,FALSE)),"  ")</f>
        <v>RU21</v>
      </c>
      <c r="O256" s="357" t="str">
        <f t="shared" ref="O256:O260" si="443">IFERROR((VLOOKUP(I256,JADWAL,6,FALSE)),"  ")</f>
        <v>Prof. Dr. Phil H. Kamaruddin Amin, M.A.</v>
      </c>
      <c r="P256" s="357" t="str">
        <f t="shared" ref="P256:P260" si="444">IFERROR((VLOOKUP(I256,JADWAL,7,FALSE)),"  ")</f>
        <v>Prof. Dr. H. Moh. Khusnuridlo, M.Pd.</v>
      </c>
      <c r="Q256" s="357" t="str">
        <f t="shared" si="352"/>
        <v>Dr. H. Aminullah, M.Ag.</v>
      </c>
      <c r="R256" s="542">
        <f t="shared" ref="R256:R261" si="445">IFERROR(VLOOKUP(H256,Trf,3,FALSE),"  ")</f>
        <v>600000</v>
      </c>
      <c r="S256" s="543">
        <f t="shared" ref="S256:S260" si="446">$S$3</f>
        <v>6</v>
      </c>
      <c r="T256" s="544"/>
      <c r="U256" s="542"/>
      <c r="V256" s="544"/>
      <c r="W256" s="542">
        <f t="shared" ref="W256" si="447">(R256*S256)+((T256+U256)*V256)</f>
        <v>3600000</v>
      </c>
    </row>
    <row r="257" spans="1:24">
      <c r="A257" s="545"/>
      <c r="B257" s="356"/>
      <c r="C257" s="356"/>
      <c r="D257" s="357"/>
      <c r="E257" s="357"/>
      <c r="F257" s="357"/>
      <c r="G257" s="358"/>
      <c r="H257" s="546" t="s">
        <v>367</v>
      </c>
      <c r="I257" s="483">
        <v>134</v>
      </c>
      <c r="J257" s="483" t="str">
        <f t="shared" si="438"/>
        <v>Filsafat Pendidikan Agama Islam</v>
      </c>
      <c r="K257" s="483" t="str">
        <f t="shared" si="439"/>
        <v>PAI3-3</v>
      </c>
      <c r="L257" s="483" t="str">
        <f t="shared" si="440"/>
        <v>Jumat</v>
      </c>
      <c r="M257" s="746" t="str">
        <f t="shared" si="441"/>
        <v>18.00-20.00</v>
      </c>
      <c r="N257" s="483" t="str">
        <f t="shared" si="442"/>
        <v>RU22</v>
      </c>
      <c r="O257" s="357" t="str">
        <f t="shared" si="443"/>
        <v>Prof. Dr. Phil H. Kamaruddin Amin, M.A.</v>
      </c>
      <c r="P257" s="544" t="str">
        <f t="shared" si="444"/>
        <v>Dr. Dyah Nawangsari, M.Ag.</v>
      </c>
      <c r="Q257" s="544" t="str">
        <f t="shared" si="352"/>
        <v>Dr. H. Ubaidillah, M.Ag.</v>
      </c>
      <c r="R257" s="542">
        <f t="shared" si="445"/>
        <v>600000</v>
      </c>
      <c r="S257" s="543">
        <f t="shared" si="446"/>
        <v>6</v>
      </c>
      <c r="T257" s="544"/>
      <c r="U257" s="542"/>
      <c r="V257" s="544"/>
      <c r="W257" s="542">
        <f t="shared" ref="W257" si="448">(R257*S257)+((T257+U257)*V257)</f>
        <v>3600000</v>
      </c>
    </row>
    <row r="258" spans="1:24">
      <c r="A258" s="458">
        <v>69</v>
      </c>
      <c r="B258" s="459" t="s">
        <v>440</v>
      </c>
      <c r="C258" s="532"/>
      <c r="D258" s="383">
        <f t="shared" si="435"/>
        <v>1</v>
      </c>
      <c r="E258" s="383">
        <f t="shared" si="436"/>
        <v>0</v>
      </c>
      <c r="F258" s="357">
        <f>COUNTIF(JADWAL!$L$1:$L$142,'REKAP (2)'!B258)</f>
        <v>0</v>
      </c>
      <c r="G258" s="460">
        <f t="shared" si="437"/>
        <v>1</v>
      </c>
      <c r="H258" s="533" t="s">
        <v>367</v>
      </c>
      <c r="I258" s="483">
        <v>130</v>
      </c>
      <c r="J258" s="483" t="str">
        <f t="shared" si="438"/>
        <v>Budaya Organisasi Pendidikan Islam</v>
      </c>
      <c r="K258" s="483" t="str">
        <f t="shared" si="439"/>
        <v>MPI3-3A</v>
      </c>
      <c r="L258" s="483" t="str">
        <f t="shared" si="440"/>
        <v>Rabu</v>
      </c>
      <c r="M258" s="746" t="str">
        <f t="shared" si="441"/>
        <v>15.15-17.15</v>
      </c>
      <c r="N258" s="483" t="str">
        <f t="shared" si="442"/>
        <v>RU21</v>
      </c>
      <c r="O258" s="357" t="str">
        <f t="shared" si="443"/>
        <v>Prof. Dr. M. Arskal Salim GP, M.Ag.</v>
      </c>
      <c r="P258" s="357" t="str">
        <f t="shared" si="444"/>
        <v>Prof. Dr. Hj. Titiek Rohanah Hidayati, M.Pd.</v>
      </c>
      <c r="Q258" s="357" t="str">
        <f t="shared" si="352"/>
        <v>Dr. H. Suhadi Winoto, M.Pd.</v>
      </c>
      <c r="R258" s="542">
        <f t="shared" si="445"/>
        <v>600000</v>
      </c>
      <c r="S258" s="543">
        <f t="shared" si="446"/>
        <v>6</v>
      </c>
      <c r="T258" s="544"/>
      <c r="U258" s="542"/>
      <c r="V258" s="544"/>
      <c r="W258" s="542">
        <f t="shared" ref="W258:W260" si="449">(R258*S258)+((T258+U258)*V258)</f>
        <v>3600000</v>
      </c>
    </row>
    <row r="259" spans="1:24">
      <c r="A259" s="458">
        <v>70</v>
      </c>
      <c r="B259" s="459" t="s">
        <v>441</v>
      </c>
      <c r="C259" s="532"/>
      <c r="D259" s="383">
        <f t="shared" si="435"/>
        <v>1</v>
      </c>
      <c r="E259" s="383">
        <f t="shared" si="436"/>
        <v>0</v>
      </c>
      <c r="F259" s="357">
        <f>COUNTIF(JADWAL!$L$1:$L$142,'REKAP (2)'!B259)</f>
        <v>0</v>
      </c>
      <c r="G259" s="460">
        <f t="shared" si="437"/>
        <v>1</v>
      </c>
      <c r="H259" s="533" t="s">
        <v>367</v>
      </c>
      <c r="I259" s="483">
        <v>124</v>
      </c>
      <c r="J259" s="483" t="str">
        <f t="shared" si="438"/>
        <v>Manajemen Pendidikan dalam Perspektif Al-Quran dan Hadist</v>
      </c>
      <c r="K259" s="483" t="str">
        <f t="shared" si="439"/>
        <v>MPI3-1A</v>
      </c>
      <c r="L259" s="483" t="str">
        <f t="shared" si="440"/>
        <v>Jumat</v>
      </c>
      <c r="M259" s="746" t="str">
        <f t="shared" si="441"/>
        <v>13.15-15.15</v>
      </c>
      <c r="N259" s="483" t="str">
        <f t="shared" si="442"/>
        <v>RU22</v>
      </c>
      <c r="O259" s="357" t="str">
        <f t="shared" si="443"/>
        <v>Prof. Dr. Phil. HM. Nur Kholis Setiawan, M.A.</v>
      </c>
      <c r="P259" s="357" t="str">
        <f t="shared" si="444"/>
        <v>Prof. Dr. H Abd. Halim Soebahar, MA.</v>
      </c>
      <c r="Q259" s="357" t="str">
        <f t="shared" ref="Q259:Q315" si="450">IFERROR((VLOOKUP(I259,JADWAL,8,FALSE)),"  ")</f>
        <v>Dr. Hepni, S.Ag., M.M.</v>
      </c>
      <c r="R259" s="542">
        <f t="shared" si="445"/>
        <v>600000</v>
      </c>
      <c r="S259" s="543">
        <f t="shared" si="446"/>
        <v>6</v>
      </c>
      <c r="T259" s="544"/>
      <c r="U259" s="542"/>
      <c r="V259" s="544"/>
      <c r="W259" s="542">
        <f t="shared" si="449"/>
        <v>3600000</v>
      </c>
    </row>
    <row r="260" spans="1:24">
      <c r="A260" s="458">
        <v>71</v>
      </c>
      <c r="B260" s="459" t="s">
        <v>442</v>
      </c>
      <c r="C260" s="532"/>
      <c r="D260" s="383">
        <f t="shared" si="435"/>
        <v>0</v>
      </c>
      <c r="E260" s="383">
        <f t="shared" si="436"/>
        <v>1</v>
      </c>
      <c r="F260" s="357">
        <f>COUNTIF(JADWAL!$L$1:$L$142,'REKAP (2)'!B260)</f>
        <v>0</v>
      </c>
      <c r="G260" s="460">
        <f t="shared" si="437"/>
        <v>1</v>
      </c>
      <c r="H260" s="533" t="s">
        <v>367</v>
      </c>
      <c r="I260" s="483">
        <v>126</v>
      </c>
      <c r="J260" s="483" t="str">
        <f t="shared" si="438"/>
        <v>Manajemen Institusi Pendidikan Islam Berbasis IT</v>
      </c>
      <c r="K260" s="483" t="str">
        <f t="shared" si="439"/>
        <v>MPI3-1A</v>
      </c>
      <c r="L260" s="483" t="str">
        <f t="shared" si="440"/>
        <v>Jumat</v>
      </c>
      <c r="M260" s="746" t="str">
        <f t="shared" si="441"/>
        <v>18.00-20.00</v>
      </c>
      <c r="N260" s="483" t="str">
        <f t="shared" si="442"/>
        <v>RU22</v>
      </c>
      <c r="O260" s="357" t="str">
        <f t="shared" si="443"/>
        <v>Prof. Dr. H. Moh. Khusnuridlo, M.Pd.</v>
      </c>
      <c r="P260" s="357" t="str">
        <f t="shared" si="444"/>
        <v>Dr. H. Imam Syafe’i, M.Pd.</v>
      </c>
      <c r="Q260" s="357" t="str">
        <f t="shared" si="450"/>
        <v>Dr. H. Sofyan Tsauri, M.M.</v>
      </c>
      <c r="R260" s="542">
        <f t="shared" si="445"/>
        <v>600000</v>
      </c>
      <c r="S260" s="543">
        <f t="shared" si="446"/>
        <v>6</v>
      </c>
      <c r="T260" s="544"/>
      <c r="U260" s="542"/>
      <c r="V260" s="544"/>
      <c r="W260" s="542">
        <f t="shared" si="449"/>
        <v>3600000</v>
      </c>
    </row>
    <row r="261" spans="1:24">
      <c r="A261" s="458">
        <v>72</v>
      </c>
      <c r="B261" s="459" t="s">
        <v>165</v>
      </c>
      <c r="C261" s="459"/>
      <c r="D261" s="383">
        <f>COUNTIF(DSATU,B261)</f>
        <v>1</v>
      </c>
      <c r="E261" s="383">
        <f>COUNTIF(DDUA,B261)</f>
        <v>0</v>
      </c>
      <c r="F261" s="357">
        <f>COUNTIF(JADWAL!$L$1:$L$142,'REKAP (2)'!B261)</f>
        <v>0</v>
      </c>
      <c r="G261" s="460">
        <f t="shared" si="437"/>
        <v>1</v>
      </c>
      <c r="H261" s="533" t="s">
        <v>367</v>
      </c>
      <c r="I261" s="483">
        <v>132</v>
      </c>
      <c r="J261" s="483" t="str">
        <f>IFERROR((VLOOKUP(I261,JADWAL,4,FALSE)),"  ")</f>
        <v>Pendididikan Agama dalam perpekstif Al Quran dan Hadits</v>
      </c>
      <c r="K261" s="483" t="str">
        <f>IFERROR((VLOOKUP(I261,JADWAL,2,FALSE))," ")</f>
        <v>PAI3-1</v>
      </c>
      <c r="L261" s="483" t="str">
        <f>IFERROR((VLOOKUP(I261,JADWAL,9,FALSE)),"  ")</f>
        <v>Jumat</v>
      </c>
      <c r="M261" s="746" t="str">
        <f>IFERROR((VLOOKUP(I261,JADWAL,10,FALSE)),"  ")</f>
        <v>13.15-15.15</v>
      </c>
      <c r="N261" s="483" t="str">
        <f>IFERROR((VLOOKUP(I261,JADWAL,11,FALSE)),"  ")</f>
        <v>RU22</v>
      </c>
      <c r="O261" s="357" t="str">
        <f>IFERROR((VLOOKUP(I261,JADWAL,6,FALSE)),"  ")</f>
        <v>Prof. Dr. H. Ishom Yusqi, M.Ag.</v>
      </c>
      <c r="P261" s="357" t="str">
        <f>IFERROR((VLOOKUP(I261,JADWAL,7,FALSE)),"  ")</f>
        <v>Dr. H. Abdullah, S.Ag, M.HI</v>
      </c>
      <c r="Q261" s="357" t="str">
        <f t="shared" si="450"/>
        <v>Dr. Hj. Mukni'ah, M.Pd.I.</v>
      </c>
      <c r="R261" s="542">
        <f t="shared" si="445"/>
        <v>600000</v>
      </c>
      <c r="S261" s="567">
        <f t="shared" ref="S261:S296" si="451">$S$3</f>
        <v>6</v>
      </c>
      <c r="T261" s="565">
        <v>5000000</v>
      </c>
      <c r="U261" s="568">
        <v>1000000</v>
      </c>
      <c r="V261" s="565"/>
      <c r="W261" s="568">
        <f t="shared" ref="W261:W262" si="452">(R261*S261)+((T261+U261)*V261)</f>
        <v>3600000</v>
      </c>
      <c r="X261" s="414">
        <f>SUM(W261:W262)</f>
        <v>3600000</v>
      </c>
    </row>
    <row r="262" spans="1:24">
      <c r="A262" s="365"/>
      <c r="B262" s="435"/>
      <c r="C262" s="547"/>
      <c r="D262" s="500"/>
      <c r="E262" s="367"/>
      <c r="F262" s="367"/>
      <c r="G262" s="368"/>
      <c r="H262" s="369"/>
      <c r="I262" s="487"/>
      <c r="J262" s="487" t="str">
        <f t="shared" ref="J262" si="453">IFERROR((VLOOKUP(I262,JADWAL,4,FALSE)),"  ")</f>
        <v xml:space="preserve">  </v>
      </c>
      <c r="K262" s="487" t="str">
        <f t="shared" ref="K262" si="454">IFERROR((VLOOKUP(I262,JADWAL,2,FALSE))," ")</f>
        <v xml:space="preserve"> </v>
      </c>
      <c r="L262" s="487" t="str">
        <f t="shared" ref="L262" si="455">IFERROR((VLOOKUP(I262,JADWAL,9,FALSE)),"  ")</f>
        <v xml:space="preserve">  </v>
      </c>
      <c r="M262" s="487" t="str">
        <f t="shared" ref="M262" si="456">IFERROR((VLOOKUP(I262,JADWAL,10,FALSE)),"  ")</f>
        <v xml:space="preserve">  </v>
      </c>
      <c r="N262" s="487" t="str">
        <f t="shared" ref="N262" si="457">IFERROR((VLOOKUP(I262,JADWAL,11,FALSE)),"  ")</f>
        <v xml:space="preserve">  </v>
      </c>
      <c r="O262" s="367" t="str">
        <f t="shared" ref="O262" si="458">IFERROR((VLOOKUP(I262,JADWAL,6,FALSE)),"  ")</f>
        <v xml:space="preserve">  </v>
      </c>
      <c r="P262" s="563" t="str">
        <f t="shared" ref="P262" si="459">IFERROR((VLOOKUP(I262,JADWAL,7,FALSE)),"  ")</f>
        <v xml:space="preserve">  </v>
      </c>
      <c r="Q262" s="563" t="str">
        <f t="shared" si="450"/>
        <v xml:space="preserve">  </v>
      </c>
      <c r="R262" s="569">
        <f t="shared" si="417"/>
        <v>0</v>
      </c>
      <c r="S262" s="570">
        <f t="shared" si="451"/>
        <v>6</v>
      </c>
      <c r="T262" s="563"/>
      <c r="U262" s="569"/>
      <c r="V262" s="563"/>
      <c r="W262" s="569">
        <f t="shared" si="452"/>
        <v>0</v>
      </c>
    </row>
    <row r="263" spans="1:24">
      <c r="A263" s="348">
        <v>73</v>
      </c>
      <c r="B263" s="349" t="s">
        <v>197</v>
      </c>
      <c r="C263" s="350"/>
      <c r="D263" s="351">
        <f>COUNTIF(DSATU,B263)</f>
        <v>0</v>
      </c>
      <c r="E263" s="351">
        <f>COUNTIF(DDUA,B263)</f>
        <v>2</v>
      </c>
      <c r="F263" s="352">
        <f>COUNTIF(JADWAL!$L$1:$L$142,'REKAP (2)'!B263)</f>
        <v>0</v>
      </c>
      <c r="G263" s="353">
        <f>SUM(D263:F263)</f>
        <v>2</v>
      </c>
      <c r="H263" s="480" t="s">
        <v>363</v>
      </c>
      <c r="I263" s="564">
        <v>72</v>
      </c>
      <c r="J263" s="564" t="str">
        <f t="shared" ref="J263:J301" si="460">IFERROR((VLOOKUP(I263,JADWAL,4,FALSE)),"  ")</f>
        <v>Mikro dan Makro Ekonomi islam</v>
      </c>
      <c r="K263" s="564" t="str">
        <f t="shared" ref="K263:K301" si="461">IFERROR((VLOOKUP(I263,JADWAL,2,FALSE))," ")</f>
        <v>ES-1A</v>
      </c>
      <c r="L263" s="564" t="str">
        <f t="shared" ref="L263:L301" si="462">IFERROR((VLOOKUP(I263,JADWAL,9,FALSE)),"  ")</f>
        <v>Kamis</v>
      </c>
      <c r="M263" s="564" t="str">
        <f t="shared" ref="M263:M301" si="463">IFERROR((VLOOKUP(I263,JADWAL,10,FALSE)),"  ")</f>
        <v>12.45-14.45</v>
      </c>
      <c r="N263" s="564" t="str">
        <f t="shared" si="369"/>
        <v>R11</v>
      </c>
      <c r="O263" s="352" t="str">
        <f t="shared" si="433"/>
        <v>Dr. Khairunnisa Musari, S.T.,M.MT.</v>
      </c>
      <c r="P263" s="565" t="str">
        <f t="shared" si="434"/>
        <v>Dr. Imam Suroso, SE, MM.</v>
      </c>
      <c r="Q263" s="565">
        <f t="shared" si="450"/>
        <v>0</v>
      </c>
      <c r="R263" s="568">
        <f t="shared" si="417"/>
        <v>425000</v>
      </c>
      <c r="S263" s="567">
        <f t="shared" si="451"/>
        <v>6</v>
      </c>
      <c r="T263" s="565"/>
      <c r="U263" s="568"/>
      <c r="V263" s="565"/>
      <c r="W263" s="568">
        <f t="shared" ref="W263:W296" si="464">(R263*S263)+((T263+U263)*V263)</f>
        <v>2550000</v>
      </c>
      <c r="X263" s="414">
        <f>SUM(W263:W265)</f>
        <v>5100000</v>
      </c>
    </row>
    <row r="264" spans="1:24">
      <c r="A264" s="545"/>
      <c r="B264" s="356"/>
      <c r="C264" s="356"/>
      <c r="D264" s="357"/>
      <c r="E264" s="357"/>
      <c r="F264" s="357"/>
      <c r="G264" s="358"/>
      <c r="H264" s="546" t="s">
        <v>363</v>
      </c>
      <c r="I264" s="483">
        <v>76</v>
      </c>
      <c r="J264" s="483" t="str">
        <f t="shared" si="460"/>
        <v>Mikro dan Makro Ekonomi Islam</v>
      </c>
      <c r="K264" s="483" t="str">
        <f t="shared" si="461"/>
        <v>ES-1B</v>
      </c>
      <c r="L264" s="483" t="str">
        <f t="shared" si="462"/>
        <v>Sabtu</v>
      </c>
      <c r="M264" s="746" t="str">
        <f t="shared" si="463"/>
        <v>07.30-09.30</v>
      </c>
      <c r="N264" s="483" t="str">
        <f t="shared" si="369"/>
        <v>RU13</v>
      </c>
      <c r="O264" s="357" t="str">
        <f t="shared" si="433"/>
        <v>Dr. Khairunnisa Musari, S.T.,M.MT.</v>
      </c>
      <c r="P264" s="544" t="str">
        <f t="shared" si="434"/>
        <v>Dr. Imam Suroso, SE, MM.</v>
      </c>
      <c r="Q264" s="544">
        <f t="shared" si="450"/>
        <v>0</v>
      </c>
      <c r="R264" s="542">
        <f t="shared" si="417"/>
        <v>425000</v>
      </c>
      <c r="S264" s="543">
        <f t="shared" si="451"/>
        <v>6</v>
      </c>
      <c r="T264" s="544"/>
      <c r="U264" s="542"/>
      <c r="V264" s="544"/>
      <c r="W264" s="542">
        <f t="shared" si="464"/>
        <v>2550000</v>
      </c>
    </row>
    <row r="265" spans="1:24">
      <c r="A265" s="548"/>
      <c r="B265" s="373"/>
      <c r="C265" s="373"/>
      <c r="D265" s="367"/>
      <c r="E265" s="367"/>
      <c r="F265" s="367"/>
      <c r="G265" s="368"/>
      <c r="H265" s="549"/>
      <c r="I265" s="487"/>
      <c r="J265" s="487" t="str">
        <f t="shared" si="460"/>
        <v xml:space="preserve">  </v>
      </c>
      <c r="K265" s="487" t="str">
        <f t="shared" si="461"/>
        <v xml:space="preserve"> </v>
      </c>
      <c r="L265" s="487" t="str">
        <f t="shared" si="462"/>
        <v xml:space="preserve">  </v>
      </c>
      <c r="M265" s="487" t="str">
        <f t="shared" si="463"/>
        <v xml:space="preserve">  </v>
      </c>
      <c r="N265" s="487" t="str">
        <f t="shared" si="369"/>
        <v xml:space="preserve">  </v>
      </c>
      <c r="O265" s="367" t="str">
        <f t="shared" si="433"/>
        <v xml:space="preserve">  </v>
      </c>
      <c r="P265" s="563" t="str">
        <f t="shared" si="434"/>
        <v xml:space="preserve">  </v>
      </c>
      <c r="Q265" s="563" t="str">
        <f t="shared" si="450"/>
        <v xml:space="preserve">  </v>
      </c>
      <c r="R265" s="569">
        <f t="shared" si="417"/>
        <v>0</v>
      </c>
      <c r="S265" s="570">
        <f t="shared" si="451"/>
        <v>6</v>
      </c>
      <c r="T265" s="563"/>
      <c r="U265" s="569"/>
      <c r="V265" s="563"/>
      <c r="W265" s="569">
        <f t="shared" si="464"/>
        <v>0</v>
      </c>
    </row>
    <row r="266" spans="1:24">
      <c r="A266" s="348">
        <v>74</v>
      </c>
      <c r="B266" s="384" t="s">
        <v>443</v>
      </c>
      <c r="C266" s="438"/>
      <c r="D266" s="351">
        <f>COUNTIF(DSATU,B266)</f>
        <v>0</v>
      </c>
      <c r="E266" s="351">
        <f>COUNTIF(DDUA,B266)</f>
        <v>3</v>
      </c>
      <c r="F266" s="352">
        <f>COUNTIF(JADWAL!$L$1:$L$142,'REKAP (2)'!B266)</f>
        <v>0</v>
      </c>
      <c r="G266" s="353">
        <f>SUM(D266:F266)</f>
        <v>3</v>
      </c>
      <c r="H266" s="480" t="s">
        <v>363</v>
      </c>
      <c r="I266" s="564">
        <v>61</v>
      </c>
      <c r="J266" s="564" t="str">
        <f t="shared" si="460"/>
        <v xml:space="preserve">Sosiologi dan Psikologi Hukum Keluarga </v>
      </c>
      <c r="K266" s="564" t="str">
        <f t="shared" si="461"/>
        <v>HK-3A</v>
      </c>
      <c r="L266" s="564" t="str">
        <f t="shared" si="462"/>
        <v>Jumat</v>
      </c>
      <c r="M266" s="747" t="str">
        <f t="shared" si="463"/>
        <v>15.30-17.30</v>
      </c>
      <c r="N266" s="564" t="str">
        <f t="shared" si="369"/>
        <v>R23</v>
      </c>
      <c r="O266" s="352" t="str">
        <f t="shared" si="433"/>
        <v>Dr. Ishaq, M.Ag.</v>
      </c>
      <c r="P266" s="565" t="str">
        <f t="shared" si="434"/>
        <v>Dr. Esa Nurwahyuni, M.Pd.</v>
      </c>
      <c r="Q266" s="565">
        <f t="shared" si="450"/>
        <v>0</v>
      </c>
      <c r="R266" s="568">
        <f t="shared" si="417"/>
        <v>425000</v>
      </c>
      <c r="S266" s="567">
        <f t="shared" si="451"/>
        <v>6</v>
      </c>
      <c r="T266" s="565"/>
      <c r="U266" s="568"/>
      <c r="V266" s="565"/>
      <c r="W266" s="568">
        <f t="shared" si="464"/>
        <v>2550000</v>
      </c>
      <c r="X266" s="414">
        <f>SUM(W266:W268)</f>
        <v>7650000</v>
      </c>
    </row>
    <row r="267" spans="1:24">
      <c r="A267" s="545"/>
      <c r="B267" s="356"/>
      <c r="C267" s="356"/>
      <c r="D267" s="357"/>
      <c r="E267" s="357"/>
      <c r="F267" s="357"/>
      <c r="G267" s="358"/>
      <c r="H267" s="546" t="s">
        <v>363</v>
      </c>
      <c r="I267" s="483">
        <v>64</v>
      </c>
      <c r="J267" s="483" t="str">
        <f t="shared" ref="J267" si="465">IFERROR((VLOOKUP(I267,JADWAL,4,FALSE)),"  ")</f>
        <v xml:space="preserve">Sosiologi dan Psikologi Hukum Keluarga </v>
      </c>
      <c r="K267" s="483" t="str">
        <f t="shared" ref="K267" si="466">IFERROR((VLOOKUP(I267,JADWAL,2,FALSE))," ")</f>
        <v>HK-3B</v>
      </c>
      <c r="L267" s="483" t="str">
        <f t="shared" ref="L267" si="467">IFERROR((VLOOKUP(I267,JADWAL,9,FALSE)),"  ")</f>
        <v>Jumat</v>
      </c>
      <c r="M267" s="746" t="str">
        <f t="shared" ref="M267" si="468">IFERROR((VLOOKUP(I267,JADWAL,10,FALSE)),"  ")</f>
        <v>13.15-15.15</v>
      </c>
      <c r="N267" s="483" t="str">
        <f t="shared" ref="N267" si="469">IFERROR((VLOOKUP(I267,JADWAL,11,FALSE)),"  ")</f>
        <v>R24</v>
      </c>
      <c r="O267" s="357" t="str">
        <f t="shared" ref="O267" si="470">IFERROR((VLOOKUP(I267,JADWAL,6,FALSE)),"  ")</f>
        <v>Dr. Muhammad Faisol, M.Ag</v>
      </c>
      <c r="P267" s="544" t="str">
        <f t="shared" ref="P267" si="471">IFERROR((VLOOKUP(I267,JADWAL,7,FALSE)),"  ")</f>
        <v>Dr. Esa Nurwahyuni, M.Pd.</v>
      </c>
      <c r="Q267" s="544">
        <f t="shared" si="450"/>
        <v>0</v>
      </c>
      <c r="R267" s="542">
        <f t="shared" si="417"/>
        <v>425000</v>
      </c>
      <c r="S267" s="543">
        <f t="shared" si="451"/>
        <v>6</v>
      </c>
      <c r="T267" s="544"/>
      <c r="U267" s="542"/>
      <c r="V267" s="544"/>
      <c r="W267" s="542">
        <f t="shared" ref="W267" si="472">(R267*S267)+((T267+U267)*V267)</f>
        <v>2550000</v>
      </c>
    </row>
    <row r="268" spans="1:24">
      <c r="A268" s="545"/>
      <c r="B268" s="356"/>
      <c r="C268" s="356"/>
      <c r="D268" s="357"/>
      <c r="E268" s="357"/>
      <c r="F268" s="357"/>
      <c r="G268" s="358"/>
      <c r="H268" s="546" t="s">
        <v>363</v>
      </c>
      <c r="I268" s="483">
        <v>112</v>
      </c>
      <c r="J268" s="483" t="str">
        <f t="shared" si="460"/>
        <v>Analisis Perkembangan Psikologi Anak</v>
      </c>
      <c r="K268" s="483" t="str">
        <f t="shared" si="461"/>
        <v>PGMI-3</v>
      </c>
      <c r="L268" s="483" t="str">
        <f t="shared" si="462"/>
        <v>Sabtu</v>
      </c>
      <c r="M268" s="746" t="str">
        <f t="shared" si="463"/>
        <v>09.30-11.30</v>
      </c>
      <c r="N268" s="483" t="str">
        <f t="shared" si="369"/>
        <v>RU11</v>
      </c>
      <c r="O268" s="357" t="str">
        <f t="shared" si="433"/>
        <v>Dr. Mu'alimin, S.Ag.,M.Pd.I.</v>
      </c>
      <c r="P268" s="544" t="str">
        <f t="shared" si="434"/>
        <v>Dr. Esa Nurwahyuni, M.Pd.</v>
      </c>
      <c r="Q268" s="544">
        <f t="shared" si="450"/>
        <v>0</v>
      </c>
      <c r="R268" s="542">
        <f t="shared" si="417"/>
        <v>425000</v>
      </c>
      <c r="S268" s="543">
        <f t="shared" si="451"/>
        <v>6</v>
      </c>
      <c r="T268" s="544"/>
      <c r="U268" s="542"/>
      <c r="V268" s="544"/>
      <c r="W268" s="542">
        <f t="shared" si="464"/>
        <v>2550000</v>
      </c>
    </row>
    <row r="269" spans="1:24">
      <c r="A269" s="375">
        <v>75</v>
      </c>
      <c r="B269" s="521" t="s">
        <v>444</v>
      </c>
      <c r="C269" s="453"/>
      <c r="D269" s="378">
        <f>COUNTIF(DSATU,B269)</f>
        <v>0</v>
      </c>
      <c r="E269" s="378">
        <f>COUNTIF(DDUA,B269)</f>
        <v>2</v>
      </c>
      <c r="F269" s="461">
        <f>COUNTIF(JADWAL!$L$1:$L$142,'REKAP (2)'!B269)</f>
        <v>0</v>
      </c>
      <c r="G269" s="353">
        <f>SUM(D269:F269)</f>
        <v>2</v>
      </c>
      <c r="H269" s="480" t="s">
        <v>363</v>
      </c>
      <c r="I269" s="564">
        <v>7</v>
      </c>
      <c r="J269" s="564" t="str">
        <f t="shared" ref="J269" si="473">IFERROR((VLOOKUP(I269,JADWAL,4,FALSE)),"  ")</f>
        <v>Manajemen Institusi pendidikan Islam</v>
      </c>
      <c r="K269" s="564" t="str">
        <f t="shared" ref="K269" si="474">IFERROR((VLOOKUP(I269,JADWAL,2,FALSE))," ")</f>
        <v>MPI-1B</v>
      </c>
      <c r="L269" s="564" t="str">
        <f t="shared" ref="L269" si="475">IFERROR((VLOOKUP(I269,JADWAL,9,FALSE)),"  ")</f>
        <v>Jumat</v>
      </c>
      <c r="M269" s="747" t="str">
        <f t="shared" ref="M269" si="476">IFERROR((VLOOKUP(I269,JADWAL,10,FALSE)),"  ")</f>
        <v>15.30-17.30</v>
      </c>
      <c r="N269" s="564" t="str">
        <f t="shared" ref="N269" si="477">IFERROR((VLOOKUP(I269,JADWAL,11,FALSE)),"  ")</f>
        <v>RU24</v>
      </c>
      <c r="O269" s="352" t="str">
        <f t="shared" ref="O269" si="478">IFERROR((VLOOKUP(I269,JADWAL,6,FALSE)),"  ")</f>
        <v>Prof. Dr. Hj. Titiek Rohanah Hidayati, M.Pd.</v>
      </c>
      <c r="P269" s="565" t="str">
        <f t="shared" ref="P269" si="479">IFERROR((VLOOKUP(I269,JADWAL,7,FALSE)),"  ")</f>
        <v>Dr. Hj. Erma Fatmawati, M.Pd.I</v>
      </c>
      <c r="Q269" s="565">
        <f t="shared" si="450"/>
        <v>0</v>
      </c>
      <c r="R269" s="568">
        <f t="shared" ref="R269" si="480">IFERROR(VLOOKUP(H269,Trf,3,FALSE),"  ")</f>
        <v>425000</v>
      </c>
      <c r="S269" s="567">
        <f t="shared" si="451"/>
        <v>6</v>
      </c>
      <c r="T269" s="565"/>
      <c r="U269" s="568"/>
      <c r="V269" s="565"/>
      <c r="W269" s="568">
        <f t="shared" ref="W269" si="481">(R269*S269)+((T269+U269)*V269)</f>
        <v>2550000</v>
      </c>
      <c r="X269" s="414">
        <f t="shared" ref="X269:X292" si="482">SUM(W269)</f>
        <v>2550000</v>
      </c>
    </row>
    <row r="270" spans="1:24">
      <c r="A270" s="545"/>
      <c r="B270" s="356"/>
      <c r="C270" s="356"/>
      <c r="D270" s="357"/>
      <c r="E270" s="357"/>
      <c r="F270" s="357"/>
      <c r="G270" s="358"/>
      <c r="H270" s="546" t="s">
        <v>363</v>
      </c>
      <c r="I270" s="566">
        <v>103</v>
      </c>
      <c r="J270" s="483" t="str">
        <f t="shared" si="460"/>
        <v>Pengembangan Kurikulum MI</v>
      </c>
      <c r="K270" s="483" t="str">
        <f t="shared" si="461"/>
        <v>PGMI-1</v>
      </c>
      <c r="L270" s="483" t="str">
        <f t="shared" si="462"/>
        <v>Jumat</v>
      </c>
      <c r="M270" s="746" t="str">
        <f t="shared" si="463"/>
        <v>13.15-15.15</v>
      </c>
      <c r="N270" s="483" t="str">
        <f t="shared" si="369"/>
        <v>RU12</v>
      </c>
      <c r="O270" s="357" t="str">
        <f t="shared" si="433"/>
        <v>Dr. Hj. Mukni'ah, M.Pd.I.</v>
      </c>
      <c r="P270" s="544" t="str">
        <f t="shared" si="434"/>
        <v>Dr. Hj. Erma Fatmawati, M.Pd.I</v>
      </c>
      <c r="Q270" s="544">
        <f t="shared" si="450"/>
        <v>0</v>
      </c>
      <c r="R270" s="542">
        <f t="shared" si="417"/>
        <v>425000</v>
      </c>
      <c r="S270" s="543">
        <f t="shared" si="451"/>
        <v>6</v>
      </c>
      <c r="T270" s="544"/>
      <c r="U270" s="542"/>
      <c r="V270" s="544"/>
      <c r="W270" s="542">
        <f t="shared" si="464"/>
        <v>2550000</v>
      </c>
    </row>
    <row r="271" spans="1:24">
      <c r="A271" s="375">
        <v>76</v>
      </c>
      <c r="B271" s="521" t="s">
        <v>445</v>
      </c>
      <c r="C271" s="453"/>
      <c r="D271" s="378">
        <f>COUNTIF(DSATU,B271)</f>
        <v>2</v>
      </c>
      <c r="E271" s="378">
        <f>COUNTIF(DDUA,B271)</f>
        <v>0</v>
      </c>
      <c r="F271" s="461">
        <f>COUNTIF(JADWAL!$L$1:$L$142,'REKAP (2)'!B271)</f>
        <v>0</v>
      </c>
      <c r="G271" s="353">
        <f t="shared" ref="G271" si="483">SUM(D271:F271)</f>
        <v>2</v>
      </c>
      <c r="H271" s="480" t="s">
        <v>363</v>
      </c>
      <c r="I271" s="564">
        <v>36</v>
      </c>
      <c r="J271" s="564" t="str">
        <f t="shared" ref="J271" si="484">IFERROR((VLOOKUP(I271,JADWAL,4,FALSE)),"  ")</f>
        <v>PAI Kontemporer</v>
      </c>
      <c r="K271" s="564" t="str">
        <f t="shared" ref="K271" si="485">IFERROR((VLOOKUP(I271,JADWAL,2,FALSE))," ")</f>
        <v>PAI-1C</v>
      </c>
      <c r="L271" s="564" t="str">
        <f t="shared" ref="L271" si="486">IFERROR((VLOOKUP(I271,JADWAL,9,FALSE)),"  ")</f>
        <v>Jumat</v>
      </c>
      <c r="M271" s="747" t="str">
        <f t="shared" ref="M271" si="487">IFERROR((VLOOKUP(I271,JADWAL,10,FALSE)),"  ")</f>
        <v>13.15-15.15</v>
      </c>
      <c r="N271" s="564" t="str">
        <f t="shared" ref="N271" si="488">IFERROR((VLOOKUP(I271,JADWAL,11,FALSE)),"  ")</f>
        <v>RU25</v>
      </c>
      <c r="O271" s="352" t="str">
        <f t="shared" ref="O271" si="489">IFERROR((VLOOKUP(I271,JADWAL,6,FALSE)),"  ")</f>
        <v>Dr. Hj. Hamdanah, M.Hum.</v>
      </c>
      <c r="P271" s="565" t="str">
        <f t="shared" ref="P271" si="490">IFERROR((VLOOKUP(I271,JADWAL,7,FALSE)),"  ")</f>
        <v>Dr. H. Mustajab, S.Ag, M.Pd.I.</v>
      </c>
      <c r="Q271" s="565">
        <f t="shared" si="450"/>
        <v>0</v>
      </c>
      <c r="R271" s="568">
        <f t="shared" ref="R271" si="491">IFERROR(VLOOKUP(H271,Trf,3,FALSE),"  ")</f>
        <v>425000</v>
      </c>
      <c r="S271" s="567">
        <f t="shared" si="451"/>
        <v>6</v>
      </c>
      <c r="T271" s="565"/>
      <c r="U271" s="568"/>
      <c r="V271" s="565"/>
      <c r="W271" s="568">
        <f t="shared" ref="W271" si="492">(R271*S271)+((T271+U271)*V271)</f>
        <v>2550000</v>
      </c>
      <c r="X271" s="414">
        <f t="shared" ref="X271" si="493">SUM(W271)</f>
        <v>2550000</v>
      </c>
    </row>
    <row r="272" spans="1:24">
      <c r="A272" s="545"/>
      <c r="B272" s="356"/>
      <c r="C272" s="356"/>
      <c r="D272" s="357"/>
      <c r="E272" s="357"/>
      <c r="F272" s="357"/>
      <c r="G272" s="358"/>
      <c r="H272" s="546" t="s">
        <v>363</v>
      </c>
      <c r="I272" s="566">
        <v>42</v>
      </c>
      <c r="J272" s="483" t="str">
        <f t="shared" ref="J272" si="494">IFERROR((VLOOKUP(I272,JADWAL,4,FALSE)),"  ")</f>
        <v>PAI Kontemporer</v>
      </c>
      <c r="K272" s="483" t="str">
        <f t="shared" ref="K272" si="495">IFERROR((VLOOKUP(I272,JADWAL,2,FALSE))," ")</f>
        <v>PAI-1D</v>
      </c>
      <c r="L272" s="483" t="str">
        <f t="shared" ref="L272" si="496">IFERROR((VLOOKUP(I272,JADWAL,9,FALSE)),"  ")</f>
        <v>Jumat</v>
      </c>
      <c r="M272" s="746" t="str">
        <f t="shared" ref="M272" si="497">IFERROR((VLOOKUP(I272,JADWAL,10,FALSE)),"  ")</f>
        <v>15.30-17.30</v>
      </c>
      <c r="N272" s="483" t="str">
        <f t="shared" ref="N272" si="498">IFERROR((VLOOKUP(I272,JADWAL,11,FALSE)),"  ")</f>
        <v>RU26</v>
      </c>
      <c r="O272" s="357" t="str">
        <f t="shared" ref="O272" si="499">IFERROR((VLOOKUP(I272,JADWAL,6,FALSE)),"  ")</f>
        <v>Dr. Hj. Hamdanah, M.Hum.</v>
      </c>
      <c r="P272" s="544" t="str">
        <f t="shared" ref="P272" si="500">IFERROR((VLOOKUP(I272,JADWAL,7,FALSE)),"  ")</f>
        <v>Dr. H. Matkur, S.Pd.I, M.SI.</v>
      </c>
      <c r="Q272" s="544">
        <f t="shared" si="450"/>
        <v>0</v>
      </c>
      <c r="R272" s="542">
        <f t="shared" si="417"/>
        <v>425000</v>
      </c>
      <c r="S272" s="543">
        <f t="shared" si="451"/>
        <v>6</v>
      </c>
      <c r="T272" s="544"/>
      <c r="U272" s="542"/>
      <c r="V272" s="544"/>
      <c r="W272" s="542">
        <f t="shared" ref="W272:W273" si="501">(R272*S272)+((T272+U272)*V272)</f>
        <v>2550000</v>
      </c>
    </row>
    <row r="273" spans="1:24">
      <c r="A273" s="348">
        <v>77</v>
      </c>
      <c r="B273" s="349" t="s">
        <v>258</v>
      </c>
      <c r="C273" s="350"/>
      <c r="D273" s="351">
        <f>COUNTIF(DSATU,B273)</f>
        <v>0</v>
      </c>
      <c r="E273" s="351">
        <f>COUNTIF(DDUA,B273)</f>
        <v>3</v>
      </c>
      <c r="F273" s="352">
        <f>COUNTIF(JADWAL!$L$1:$L$142,'REKAP (2)'!B273)</f>
        <v>0</v>
      </c>
      <c r="G273" s="353">
        <f>SUM(D273:F273)</f>
        <v>3</v>
      </c>
      <c r="H273" s="354" t="s">
        <v>363</v>
      </c>
      <c r="I273" s="564">
        <v>81</v>
      </c>
      <c r="J273" s="564" t="str">
        <f>IFERROR((VLOOKUP(I273,JADWAL,4,FALSE)),"  ")</f>
        <v xml:space="preserve">Manajemen Risiko Keuangan Islam </v>
      </c>
      <c r="K273" s="564" t="str">
        <f>IFERROR((VLOOKUP(I273,JADWAL,2,FALSE))," ")</f>
        <v>ES-3A</v>
      </c>
      <c r="L273" s="564" t="str">
        <f>IFERROR((VLOOKUP(I273,JADWAL,9,FALSE)),"  ")</f>
        <v>Rabu</v>
      </c>
      <c r="M273" s="747" t="str">
        <f>IFERROR((VLOOKUP(I273,JADWAL,10,FALSE)),"  ")</f>
        <v>15.15-17.15</v>
      </c>
      <c r="N273" s="564" t="str">
        <f>IFERROR((VLOOKUP(I273,JADWAL,11,FALSE)),"  ")</f>
        <v>R12</v>
      </c>
      <c r="O273" s="352" t="str">
        <f>IFERROR((VLOOKUP(I273,JADWAL,6,FALSE)),"  ")</f>
        <v>Dr. Muhammad Miqdad, SE.MM. Ak., CA.</v>
      </c>
      <c r="P273" s="565" t="str">
        <f>IFERROR((VLOOKUP(I273,JADWAL,7,FALSE)),"  ")</f>
        <v>Dr. H. Moh. Armoyu, MM.</v>
      </c>
      <c r="Q273" s="565">
        <f t="shared" si="450"/>
        <v>0</v>
      </c>
      <c r="R273" s="568">
        <f t="shared" si="417"/>
        <v>425000</v>
      </c>
      <c r="S273" s="567">
        <f t="shared" si="451"/>
        <v>6</v>
      </c>
      <c r="T273" s="565"/>
      <c r="U273" s="568">
        <v>160000</v>
      </c>
      <c r="V273" s="565">
        <v>3</v>
      </c>
      <c r="W273" s="568">
        <f t="shared" si="501"/>
        <v>3030000</v>
      </c>
      <c r="X273" s="414">
        <f t="shared" ref="X273" si="502">SUM(W273)</f>
        <v>3030000</v>
      </c>
    </row>
    <row r="274" spans="1:24">
      <c r="A274" s="545"/>
      <c r="B274" s="356"/>
      <c r="C274" s="356"/>
      <c r="D274" s="357"/>
      <c r="E274" s="357"/>
      <c r="F274" s="357"/>
      <c r="G274" s="358"/>
      <c r="H274" s="546" t="s">
        <v>363</v>
      </c>
      <c r="I274" s="483">
        <v>87</v>
      </c>
      <c r="J274" s="483" t="str">
        <f t="shared" ref="J274" si="503">IFERROR((VLOOKUP(I274,JADWAL,4,FALSE)),"  ")</f>
        <v xml:space="preserve">Manajemen Risiko Keuangan Islam </v>
      </c>
      <c r="K274" s="483" t="str">
        <f t="shared" ref="K274" si="504">IFERROR((VLOOKUP(I274,JADWAL,2,FALSE))," ")</f>
        <v>ES-3B</v>
      </c>
      <c r="L274" s="483" t="str">
        <f t="shared" ref="L274" si="505">IFERROR((VLOOKUP(I274,JADWAL,9,FALSE)),"  ")</f>
        <v>Sabtu</v>
      </c>
      <c r="M274" s="483" t="str">
        <f t="shared" ref="M274" si="506">IFERROR((VLOOKUP(I274,JADWAL,10,FALSE)),"  ")</f>
        <v>09.30-11.30</v>
      </c>
      <c r="N274" s="483" t="str">
        <f t="shared" ref="N274" si="507">IFERROR((VLOOKUP(I274,JADWAL,11,FALSE)),"  ")</f>
        <v>R13</v>
      </c>
      <c r="O274" s="357" t="str">
        <f t="shared" ref="O274" si="508">IFERROR((VLOOKUP(I274,JADWAL,6,FALSE)),"  ")</f>
        <v>Dr. Muhammad Miqdad, SE.MM. Ak., CA.</v>
      </c>
      <c r="P274" s="544" t="str">
        <f t="shared" ref="P274" si="509">IFERROR((VLOOKUP(I274,JADWAL,7,FALSE)),"  ")</f>
        <v>Dr. H. Moh. Armoyu, MM.</v>
      </c>
      <c r="Q274" s="544">
        <f t="shared" si="450"/>
        <v>0</v>
      </c>
      <c r="R274" s="542">
        <f t="shared" si="417"/>
        <v>425000</v>
      </c>
      <c r="S274" s="543">
        <f t="shared" si="451"/>
        <v>6</v>
      </c>
      <c r="T274" s="544"/>
      <c r="U274" s="542"/>
      <c r="V274" s="544"/>
      <c r="W274" s="542">
        <f t="shared" ref="W274:W275" si="510">(R274*S274)+((T274+U274)*V274)</f>
        <v>2550000</v>
      </c>
    </row>
    <row r="275" spans="1:24">
      <c r="A275" s="365"/>
      <c r="B275" s="435"/>
      <c r="C275" s="435"/>
      <c r="D275" s="435"/>
      <c r="E275" s="435"/>
      <c r="F275" s="367"/>
      <c r="G275" s="368"/>
      <c r="H275" s="369" t="s">
        <v>363</v>
      </c>
      <c r="I275" s="487">
        <v>91</v>
      </c>
      <c r="J275" s="487" t="str">
        <f>IFERROR((VLOOKUP(I275,JADWAL,4,FALSE)),"  ")</f>
        <v xml:space="preserve">Manajemen Risiko Keuangan Islam </v>
      </c>
      <c r="K275" s="487" t="str">
        <f>IFERROR((VLOOKUP(I275,JADWAL,2,FALSE))," ")</f>
        <v>ES-3C</v>
      </c>
      <c r="L275" s="487" t="str">
        <f>IFERROR((VLOOKUP(I275,JADWAL,9,FALSE)),"  ")</f>
        <v>Sabtu</v>
      </c>
      <c r="M275" s="748" t="str">
        <f>IFERROR((VLOOKUP(I275,JADWAL,10,FALSE)),"  ")</f>
        <v>07.30-09.30</v>
      </c>
      <c r="N275" s="487" t="str">
        <f>IFERROR((VLOOKUP(I275,JADWAL,11,FALSE)),"  ")</f>
        <v>R14</v>
      </c>
      <c r="O275" s="367" t="str">
        <f>IFERROR((VLOOKUP(I275,JADWAL,6,FALSE)),"  ")</f>
        <v>Dr. Muhammad Miqdad, SE.MM. Ak., CA.</v>
      </c>
      <c r="P275" s="563" t="str">
        <f>IFERROR((VLOOKUP(I275,JADWAL,7,FALSE)),"  ")</f>
        <v>Dr. H. Moh. Armoyu, MM.</v>
      </c>
      <c r="Q275" s="563">
        <f t="shared" si="450"/>
        <v>0</v>
      </c>
      <c r="R275" s="569">
        <f t="shared" si="417"/>
        <v>425000</v>
      </c>
      <c r="S275" s="570">
        <f t="shared" si="451"/>
        <v>6</v>
      </c>
      <c r="T275" s="563"/>
      <c r="U275" s="569"/>
      <c r="V275" s="563"/>
      <c r="W275" s="569">
        <f t="shared" si="510"/>
        <v>2550000</v>
      </c>
    </row>
    <row r="276" spans="1:24">
      <c r="A276" s="375">
        <v>78</v>
      </c>
      <c r="B276" s="521" t="s">
        <v>333</v>
      </c>
      <c r="C276" s="453"/>
      <c r="D276" s="378">
        <f>COUNTIF(DSATU,B276)</f>
        <v>0</v>
      </c>
      <c r="E276" s="378">
        <f>COUNTIF(DDUA,B276)</f>
        <v>1</v>
      </c>
      <c r="F276" s="461">
        <f>COUNTIF(JADWAL!$L$1:$L$142,'REKAP (2)'!B276)</f>
        <v>0</v>
      </c>
      <c r="G276" s="353">
        <f t="shared" ref="G276:G291" si="511">SUM(D276:F276)</f>
        <v>1</v>
      </c>
      <c r="H276" s="550" t="s">
        <v>363</v>
      </c>
      <c r="I276" s="462">
        <v>111</v>
      </c>
      <c r="J276" s="462" t="str">
        <f t="shared" si="460"/>
        <v>Pengembangan Bahan Ajar IPS MI</v>
      </c>
      <c r="K276" s="462" t="str">
        <f t="shared" si="461"/>
        <v>PGMI-3</v>
      </c>
      <c r="L276" s="462" t="str">
        <f t="shared" si="462"/>
        <v>Sabtu</v>
      </c>
      <c r="M276" s="744" t="str">
        <f t="shared" si="463"/>
        <v>07.30-09.30</v>
      </c>
      <c r="N276" s="462" t="str">
        <f t="shared" si="369"/>
        <v>RU11</v>
      </c>
      <c r="O276" s="461" t="str">
        <f t="shared" si="433"/>
        <v>Dr. Moh. Sutomo, M.Pd.</v>
      </c>
      <c r="P276" s="469" t="str">
        <f t="shared" si="434"/>
        <v>Dr. Moh. Na'im, M.Pd.</v>
      </c>
      <c r="Q276" s="469">
        <f t="shared" si="450"/>
        <v>0</v>
      </c>
      <c r="R276" s="475">
        <f t="shared" si="417"/>
        <v>425000</v>
      </c>
      <c r="S276" s="571">
        <f t="shared" si="451"/>
        <v>6</v>
      </c>
      <c r="T276" s="469"/>
      <c r="U276" s="475"/>
      <c r="V276" s="469"/>
      <c r="W276" s="475">
        <f t="shared" si="464"/>
        <v>2550000</v>
      </c>
      <c r="X276" s="414">
        <f t="shared" si="482"/>
        <v>2550000</v>
      </c>
    </row>
    <row r="277" spans="1:24">
      <c r="A277" s="348">
        <v>79</v>
      </c>
      <c r="B277" s="551" t="s">
        <v>148</v>
      </c>
      <c r="C277" s="552"/>
      <c r="D277" s="351">
        <f>COUNTIF(DSATU,B277)</f>
        <v>0</v>
      </c>
      <c r="E277" s="351">
        <f>COUNTIF(DDUA,B277)</f>
        <v>2</v>
      </c>
      <c r="F277" s="352">
        <f>COUNTIF(JADWAL!$L$1:$L$142,'REKAP (2)'!B277)</f>
        <v>0</v>
      </c>
      <c r="G277" s="353">
        <f t="shared" si="511"/>
        <v>2</v>
      </c>
      <c r="H277" s="354" t="s">
        <v>363</v>
      </c>
      <c r="I277" s="564">
        <v>116</v>
      </c>
      <c r="J277" s="564" t="str">
        <f t="shared" ref="J277:J283" si="512">IFERROR((VLOOKUP(I277,JADWAL,4,FALSE)),"  ")</f>
        <v>وسائل تعليم اللغة العربية</v>
      </c>
      <c r="K277" s="564" t="str">
        <f t="shared" ref="K277:K283" si="513">IFERROR((VLOOKUP(I277,JADWAL,2,FALSE))," ")</f>
        <v>PBAI-1</v>
      </c>
      <c r="L277" s="564" t="str">
        <f t="shared" ref="L277:L283" si="514">IFERROR((VLOOKUP(I277,JADWAL,9,FALSE)),"  ")</f>
        <v>Jumat</v>
      </c>
      <c r="M277" s="747" t="str">
        <f t="shared" ref="M277:M283" si="515">IFERROR((VLOOKUP(I277,JADWAL,10,FALSE)),"  ")</f>
        <v>18.00-20.00</v>
      </c>
      <c r="N277" s="564" t="str">
        <f t="shared" ref="N277:N283" si="516">IFERROR((VLOOKUP(I277,JADWAL,11,FALSE)),"  ")</f>
        <v>R21</v>
      </c>
      <c r="O277" s="352" t="str">
        <f t="shared" ref="O277:O283" si="517">IFERROR((VLOOKUP(I277,JADWAL,6,FALSE)),"  ")</f>
        <v>Dr. H. Syamsul Anam, S.Ag, M.Pd.</v>
      </c>
      <c r="P277" s="565" t="str">
        <f t="shared" ref="P277:P283" si="518">IFERROR((VLOOKUP(I277,JADWAL,7,FALSE)),"  ")</f>
        <v>Dr. H. Wildana Wargadinata, Lc., M.Ag.</v>
      </c>
      <c r="Q277" s="565">
        <f t="shared" si="450"/>
        <v>0</v>
      </c>
      <c r="R277" s="568">
        <f t="shared" si="417"/>
        <v>425000</v>
      </c>
      <c r="S277" s="567">
        <f t="shared" si="451"/>
        <v>6</v>
      </c>
      <c r="T277" s="565"/>
      <c r="U277" s="568"/>
      <c r="V277" s="565"/>
      <c r="W277" s="568">
        <f t="shared" si="464"/>
        <v>2550000</v>
      </c>
      <c r="X277" s="414">
        <f t="shared" ref="X277" si="519">SUM(W277)</f>
        <v>2550000</v>
      </c>
    </row>
    <row r="278" spans="1:24">
      <c r="A278" s="365"/>
      <c r="B278" s="553"/>
      <c r="C278" s="553"/>
      <c r="D278" s="367"/>
      <c r="E278" s="367"/>
      <c r="F278" s="367"/>
      <c r="G278" s="368"/>
      <c r="H278" s="549" t="s">
        <v>363</v>
      </c>
      <c r="I278" s="487">
        <v>123</v>
      </c>
      <c r="J278" s="487" t="str">
        <f t="shared" si="512"/>
        <v>اعداد معلم اللغة العربية</v>
      </c>
      <c r="K278" s="487" t="str">
        <f t="shared" si="513"/>
        <v>PBAI-3</v>
      </c>
      <c r="L278" s="487" t="str">
        <f t="shared" si="514"/>
        <v>Sabtu</v>
      </c>
      <c r="M278" s="487" t="str">
        <f t="shared" si="515"/>
        <v>09.30-11.30</v>
      </c>
      <c r="N278" s="487" t="str">
        <f t="shared" si="516"/>
        <v>R22</v>
      </c>
      <c r="O278" s="367" t="str">
        <f t="shared" si="517"/>
        <v>Dr. Maskud, S.Ag., M.Si.</v>
      </c>
      <c r="P278" s="563" t="str">
        <f t="shared" si="518"/>
        <v>Dr. H. Wildana Wargadinata, Lc., M.Ag.</v>
      </c>
      <c r="Q278" s="563">
        <f t="shared" si="450"/>
        <v>0</v>
      </c>
      <c r="R278" s="569">
        <f t="shared" si="417"/>
        <v>425000</v>
      </c>
      <c r="S278" s="570">
        <f t="shared" si="451"/>
        <v>6</v>
      </c>
      <c r="T278" s="563"/>
      <c r="U278" s="569"/>
      <c r="V278" s="563"/>
      <c r="W278" s="569">
        <f t="shared" si="464"/>
        <v>2550000</v>
      </c>
    </row>
    <row r="279" spans="1:24">
      <c r="A279" s="554">
        <v>80</v>
      </c>
      <c r="B279" s="555" t="s">
        <v>446</v>
      </c>
      <c r="C279" s="496"/>
      <c r="D279" s="446">
        <f>COUNTIF(DSATU,B279)</f>
        <v>0</v>
      </c>
      <c r="E279" s="446">
        <f>COUNTIF(DDUA,B279)</f>
        <v>2</v>
      </c>
      <c r="F279" s="441">
        <f>COUNTIF(JADWAL!$L$1:$L$142,'REKAP (2)'!B279)</f>
        <v>0</v>
      </c>
      <c r="G279" s="447">
        <f>SUM(D279:F279)</f>
        <v>2</v>
      </c>
      <c r="H279" s="556" t="s">
        <v>363</v>
      </c>
      <c r="I279" s="566">
        <v>120</v>
      </c>
      <c r="J279" s="566" t="str">
        <f>IFERROR((VLOOKUP(I279,JADWAL,4,FALSE)),"  ")</f>
        <v>الدراسات التقابلية وتحليل الأخطاء</v>
      </c>
      <c r="K279" s="566" t="str">
        <f>IFERROR((VLOOKUP(I279,JADWAL,2,FALSE))," ")</f>
        <v>PBAI-3</v>
      </c>
      <c r="L279" s="566" t="str">
        <f>IFERROR((VLOOKUP(I279,JADWAL,9,FALSE)),"  ")</f>
        <v>Jumat</v>
      </c>
      <c r="M279" s="749" t="str">
        <f>IFERROR((VLOOKUP(I279,JADWAL,10,FALSE)),"  ")</f>
        <v>15.30-17.30</v>
      </c>
      <c r="N279" s="566" t="str">
        <f>IFERROR((VLOOKUP(I279,JADWAL,11,FALSE)),"  ")</f>
        <v>R22</v>
      </c>
      <c r="O279" s="441" t="str">
        <f>IFERROR((VLOOKUP(I279,JADWAL,6,FALSE)),"  ")</f>
        <v>Dr. H. Syamsul Anam, S.Ag, M.Pd.</v>
      </c>
      <c r="P279" s="441" t="str">
        <f>IFERROR((VLOOKUP(I279,JADWAL,7,FALSE)),"  ")</f>
        <v>Dr. Nur Hasan, M.A.</v>
      </c>
      <c r="Q279" s="441">
        <f t="shared" si="450"/>
        <v>0</v>
      </c>
      <c r="R279" s="572">
        <f>IFERROR(VLOOKUP(H279,Trf,3,FALSE),"  ")</f>
        <v>425000</v>
      </c>
      <c r="S279" s="573">
        <f t="shared" si="451"/>
        <v>6</v>
      </c>
      <c r="T279" s="441"/>
      <c r="U279" s="572"/>
      <c r="V279" s="441"/>
      <c r="W279" s="572">
        <f t="shared" si="464"/>
        <v>2550000</v>
      </c>
      <c r="X279" s="414">
        <f t="shared" ref="X279" si="520">SUM(W279)</f>
        <v>2550000</v>
      </c>
    </row>
    <row r="280" spans="1:24">
      <c r="A280" s="365"/>
      <c r="B280" s="553"/>
      <c r="C280" s="553"/>
      <c r="D280" s="367"/>
      <c r="E280" s="367"/>
      <c r="F280" s="367"/>
      <c r="G280" s="368"/>
      <c r="H280" s="549" t="s">
        <v>363</v>
      </c>
      <c r="I280" s="487">
        <v>115</v>
      </c>
      <c r="J280" s="487" t="str">
        <f t="shared" ref="J280" si="521">IFERROR((VLOOKUP(I280,JADWAL,4,FALSE)),"  ")</f>
        <v>علم اللغة النفسي الإجتماعي</v>
      </c>
      <c r="K280" s="487" t="str">
        <f t="shared" ref="K280" si="522">IFERROR((VLOOKUP(I280,JADWAL,2,FALSE))," ")</f>
        <v>PBAI-1</v>
      </c>
      <c r="L280" s="487" t="str">
        <f t="shared" ref="L280" si="523">IFERROR((VLOOKUP(I280,JADWAL,9,FALSE)),"  ")</f>
        <v>Jumat</v>
      </c>
      <c r="M280" s="748" t="str">
        <f t="shared" ref="M280" si="524">IFERROR((VLOOKUP(I280,JADWAL,10,FALSE)),"  ")</f>
        <v>15.30-17.30</v>
      </c>
      <c r="N280" s="487" t="str">
        <f t="shared" ref="N280" si="525">IFERROR((VLOOKUP(I280,JADWAL,11,FALSE)),"  ")</f>
        <v>R21</v>
      </c>
      <c r="O280" s="367" t="str">
        <f t="shared" ref="O280" si="526">IFERROR((VLOOKUP(I280,JADWAL,6,FALSE)),"  ")</f>
        <v>Dr. Maskud, S.Ag., M.Si.</v>
      </c>
      <c r="P280" s="563" t="str">
        <f t="shared" ref="P280" si="527">IFERROR((VLOOKUP(I280,JADWAL,7,FALSE)),"  ")</f>
        <v>Dr. Nur Hasan, M.A.</v>
      </c>
      <c r="Q280" s="563">
        <f t="shared" si="450"/>
        <v>0</v>
      </c>
      <c r="R280" s="569">
        <f t="shared" ref="R280" si="528">IFERROR(VLOOKUP(H280,Trf,3,FALSE),"  ")</f>
        <v>425000</v>
      </c>
      <c r="S280" s="570">
        <f t="shared" si="451"/>
        <v>6</v>
      </c>
      <c r="T280" s="563"/>
      <c r="U280" s="569"/>
      <c r="V280" s="563"/>
      <c r="W280" s="569">
        <f t="shared" si="464"/>
        <v>2550000</v>
      </c>
    </row>
    <row r="281" spans="1:24">
      <c r="A281" s="375">
        <v>81</v>
      </c>
      <c r="B281" s="521" t="s">
        <v>78</v>
      </c>
      <c r="C281" s="521"/>
      <c r="D281" s="378">
        <f>COUNTIF(DSATU,B281)</f>
        <v>0</v>
      </c>
      <c r="E281" s="378">
        <f>COUNTIF(DDUA,B281)</f>
        <v>1</v>
      </c>
      <c r="F281" s="461">
        <f>COUNTIF(JADWAL!$L$1:$L$142,'REKAP (2)'!B281)</f>
        <v>0</v>
      </c>
      <c r="G281" s="379">
        <f>SUM(D281:F281)</f>
        <v>1</v>
      </c>
      <c r="H281" s="454" t="s">
        <v>363</v>
      </c>
      <c r="I281" s="462">
        <v>99</v>
      </c>
      <c r="J281" s="462" t="str">
        <f t="shared" si="512"/>
        <v>Manajemen Industri Media Islam</v>
      </c>
      <c r="K281" s="462" t="str">
        <f t="shared" si="513"/>
        <v>KPI-3</v>
      </c>
      <c r="L281" s="462" t="str">
        <f t="shared" si="514"/>
        <v>Jumat</v>
      </c>
      <c r="M281" s="744" t="str">
        <f t="shared" si="515"/>
        <v>15.30-17.30</v>
      </c>
      <c r="N281" s="462" t="str">
        <f t="shared" si="516"/>
        <v>R12</v>
      </c>
      <c r="O281" s="461" t="str">
        <f t="shared" si="517"/>
        <v>Dr. Nurul Widyawati IR, S,Sos, M.Si</v>
      </c>
      <c r="P281" s="461" t="str">
        <f t="shared" si="518"/>
        <v>Dr. Choirul Arif, M.Si.</v>
      </c>
      <c r="Q281" s="461">
        <f t="shared" si="450"/>
        <v>0</v>
      </c>
      <c r="R281" s="475">
        <f t="shared" si="417"/>
        <v>425000</v>
      </c>
      <c r="S281" s="571">
        <f t="shared" si="451"/>
        <v>6</v>
      </c>
      <c r="T281" s="469"/>
      <c r="U281" s="475"/>
      <c r="V281" s="469"/>
      <c r="W281" s="475">
        <f t="shared" ref="W281:W284" si="529">(R281*S281)+((T281+U281)*V281)</f>
        <v>2550000</v>
      </c>
    </row>
    <row r="282" spans="1:24">
      <c r="A282" s="348">
        <v>82</v>
      </c>
      <c r="B282" s="363" t="s">
        <v>447</v>
      </c>
      <c r="C282" s="363"/>
      <c r="D282" s="351">
        <f>COUNTIF(DSATU,B282)</f>
        <v>0</v>
      </c>
      <c r="E282" s="351">
        <f>COUNTIF(DDUA,B282)</f>
        <v>2</v>
      </c>
      <c r="F282" s="352">
        <f>COUNTIF(JADWAL!$L$1:$L$142,'REKAP (2)'!B282)</f>
        <v>0</v>
      </c>
      <c r="G282" s="353">
        <f>SUM(D282:F282)</f>
        <v>2</v>
      </c>
      <c r="H282" s="557" t="s">
        <v>363</v>
      </c>
      <c r="I282" s="564">
        <v>118</v>
      </c>
      <c r="J282" s="564" t="str">
        <f t="shared" si="512"/>
        <v>الدراسات التقابلية وتحليل الأخطاء</v>
      </c>
      <c r="K282" s="564" t="str">
        <f t="shared" si="513"/>
        <v>PBAI-1</v>
      </c>
      <c r="L282" s="564" t="str">
        <f t="shared" si="514"/>
        <v>Sabtu</v>
      </c>
      <c r="M282" s="564" t="str">
        <f t="shared" si="515"/>
        <v>09.30-11.30</v>
      </c>
      <c r="N282" s="564" t="str">
        <f t="shared" si="516"/>
        <v>R21</v>
      </c>
      <c r="O282" s="352" t="str">
        <f t="shared" si="517"/>
        <v>Dr. Bambang Irawan, M.Ed.</v>
      </c>
      <c r="P282" s="352" t="str">
        <f t="shared" si="518"/>
        <v>Dr. M. Alfan, M.Pd</v>
      </c>
      <c r="Q282" s="352">
        <f t="shared" si="450"/>
        <v>0</v>
      </c>
      <c r="R282" s="568">
        <f t="shared" si="417"/>
        <v>425000</v>
      </c>
      <c r="S282" s="567">
        <f t="shared" si="451"/>
        <v>6</v>
      </c>
      <c r="T282" s="565"/>
      <c r="U282" s="568"/>
      <c r="V282" s="565"/>
      <c r="W282" s="568">
        <f t="shared" si="529"/>
        <v>2550000</v>
      </c>
    </row>
    <row r="283" spans="1:24">
      <c r="A283" s="548"/>
      <c r="B283" s="373"/>
      <c r="C283" s="373"/>
      <c r="D283" s="367"/>
      <c r="E283" s="367"/>
      <c r="F283" s="367"/>
      <c r="G283" s="368"/>
      <c r="H283" s="549" t="s">
        <v>363</v>
      </c>
      <c r="I283" s="487">
        <v>122</v>
      </c>
      <c r="J283" s="487" t="str">
        <f t="shared" si="512"/>
        <v>إعداد المواد الدراسية للغة العربية   وتطويرها</v>
      </c>
      <c r="K283" s="487" t="str">
        <f t="shared" si="513"/>
        <v>PBAI-3</v>
      </c>
      <c r="L283" s="487" t="str">
        <f t="shared" si="514"/>
        <v>Sabtu</v>
      </c>
      <c r="M283" s="748" t="str">
        <f t="shared" si="515"/>
        <v>07.30-09.30</v>
      </c>
      <c r="N283" s="487" t="str">
        <f t="shared" si="516"/>
        <v>R22</v>
      </c>
      <c r="O283" s="367" t="str">
        <f t="shared" si="517"/>
        <v>Dr. Bambang Irawan, M.Ed.</v>
      </c>
      <c r="P283" s="563" t="str">
        <f t="shared" si="518"/>
        <v>Dr. M. Alfan, M.Pd</v>
      </c>
      <c r="Q283" s="563">
        <f t="shared" si="450"/>
        <v>0</v>
      </c>
      <c r="R283" s="569">
        <f t="shared" ref="R283" si="530">IFERROR(VLOOKUP(H283,Trf,3,FALSE),"  ")</f>
        <v>425000</v>
      </c>
      <c r="S283" s="570">
        <f t="shared" si="451"/>
        <v>6</v>
      </c>
      <c r="T283" s="563"/>
      <c r="U283" s="569"/>
      <c r="V283" s="563"/>
      <c r="W283" s="569">
        <f t="shared" si="529"/>
        <v>2550000</v>
      </c>
    </row>
    <row r="284" spans="1:24" ht="25.5">
      <c r="A284" s="348">
        <v>83</v>
      </c>
      <c r="B284" s="349" t="s">
        <v>448</v>
      </c>
      <c r="C284" s="349"/>
      <c r="D284" s="351">
        <f t="shared" ref="D284" si="531">COUNTIF(DSATU,B284)</f>
        <v>3</v>
      </c>
      <c r="E284" s="351">
        <f t="shared" ref="E284" si="532">COUNTIF(DDUA,B284)</f>
        <v>0</v>
      </c>
      <c r="F284" s="352">
        <f>COUNTIF(JADWAL!$L$1:$L$142,'REKAP (2)'!B284)</f>
        <v>0</v>
      </c>
      <c r="G284" s="353">
        <f t="shared" ref="G284" si="533">SUM(D284:F284)</f>
        <v>3</v>
      </c>
      <c r="H284" s="557" t="s">
        <v>363</v>
      </c>
      <c r="I284" s="564">
        <v>81</v>
      </c>
      <c r="J284" s="564" t="str">
        <f t="shared" ref="J284:J285" si="534">IFERROR((VLOOKUP(I284,JADWAL,4,FALSE)),"  ")</f>
        <v xml:space="preserve">Manajemen Risiko Keuangan Islam </v>
      </c>
      <c r="K284" s="564" t="str">
        <f t="shared" ref="K284:K285" si="535">IFERROR((VLOOKUP(I284,JADWAL,2,FALSE))," ")</f>
        <v>ES-3A</v>
      </c>
      <c r="L284" s="564" t="str">
        <f t="shared" ref="L284:L285" si="536">IFERROR((VLOOKUP(I284,JADWAL,9,FALSE)),"  ")</f>
        <v>Rabu</v>
      </c>
      <c r="M284" s="747" t="str">
        <f t="shared" ref="M284:M285" si="537">IFERROR((VLOOKUP(I284,JADWAL,10,FALSE)),"  ")</f>
        <v>15.15-17.15</v>
      </c>
      <c r="N284" s="564" t="str">
        <f t="shared" ref="N284:N285" si="538">IFERROR((VLOOKUP(I284,JADWAL,11,FALSE)),"  ")</f>
        <v>R12</v>
      </c>
      <c r="O284" s="352" t="str">
        <f t="shared" ref="O284:O285" si="539">IFERROR((VLOOKUP(I284,JADWAL,6,FALSE)),"  ")</f>
        <v>Dr. Muhammad Miqdad, SE.MM. Ak., CA.</v>
      </c>
      <c r="P284" s="352" t="str">
        <f t="shared" ref="P284:P285" si="540">IFERROR((VLOOKUP(I284,JADWAL,7,FALSE)),"  ")</f>
        <v>Dr. H. Moh. Armoyu, MM.</v>
      </c>
      <c r="Q284" s="352">
        <f t="shared" si="450"/>
        <v>0</v>
      </c>
      <c r="R284" s="568">
        <f t="shared" si="417"/>
        <v>425000</v>
      </c>
      <c r="S284" s="567">
        <f t="shared" si="451"/>
        <v>6</v>
      </c>
      <c r="T284" s="565"/>
      <c r="U284" s="568"/>
      <c r="V284" s="565"/>
      <c r="W284" s="568">
        <f t="shared" si="529"/>
        <v>2550000</v>
      </c>
    </row>
    <row r="285" spans="1:24">
      <c r="A285" s="545"/>
      <c r="B285" s="356"/>
      <c r="C285" s="356"/>
      <c r="D285" s="357"/>
      <c r="E285" s="357"/>
      <c r="F285" s="357"/>
      <c r="G285" s="358"/>
      <c r="H285" s="546" t="s">
        <v>363</v>
      </c>
      <c r="I285" s="483">
        <v>87</v>
      </c>
      <c r="J285" s="483" t="str">
        <f t="shared" si="534"/>
        <v xml:space="preserve">Manajemen Risiko Keuangan Islam </v>
      </c>
      <c r="K285" s="483" t="str">
        <f t="shared" si="535"/>
        <v>ES-3B</v>
      </c>
      <c r="L285" s="483" t="str">
        <f t="shared" si="536"/>
        <v>Sabtu</v>
      </c>
      <c r="M285" s="483" t="str">
        <f t="shared" si="537"/>
        <v>09.30-11.30</v>
      </c>
      <c r="N285" s="483" t="str">
        <f t="shared" si="538"/>
        <v>R13</v>
      </c>
      <c r="O285" s="357" t="str">
        <f t="shared" si="539"/>
        <v>Dr. Muhammad Miqdad, SE.MM. Ak., CA.</v>
      </c>
      <c r="P285" s="544" t="str">
        <f t="shared" si="540"/>
        <v>Dr. H. Moh. Armoyu, MM.</v>
      </c>
      <c r="Q285" s="544">
        <f t="shared" si="450"/>
        <v>0</v>
      </c>
      <c r="R285" s="542">
        <f t="shared" si="417"/>
        <v>425000</v>
      </c>
      <c r="S285" s="543">
        <f t="shared" si="451"/>
        <v>6</v>
      </c>
      <c r="T285" s="544"/>
      <c r="U285" s="542"/>
      <c r="V285" s="544"/>
      <c r="W285" s="542">
        <f t="shared" ref="W285:W286" si="541">(R285*S285)+((T285+U285)*V285)</f>
        <v>2550000</v>
      </c>
    </row>
    <row r="286" spans="1:24">
      <c r="A286" s="365"/>
      <c r="B286" s="435"/>
      <c r="C286" s="435"/>
      <c r="D286" s="435"/>
      <c r="E286" s="435"/>
      <c r="F286" s="367"/>
      <c r="G286" s="368"/>
      <c r="H286" s="369" t="s">
        <v>363</v>
      </c>
      <c r="I286" s="487">
        <v>91</v>
      </c>
      <c r="J286" s="487" t="str">
        <f>IFERROR((VLOOKUP(I286,JADWAL,4,FALSE)),"  ")</f>
        <v xml:space="preserve">Manajemen Risiko Keuangan Islam </v>
      </c>
      <c r="K286" s="487" t="str">
        <f>IFERROR((VLOOKUP(I286,JADWAL,2,FALSE))," ")</f>
        <v>ES-3C</v>
      </c>
      <c r="L286" s="487" t="str">
        <f>IFERROR((VLOOKUP(I286,JADWAL,9,FALSE)),"  ")</f>
        <v>Sabtu</v>
      </c>
      <c r="M286" s="748" t="str">
        <f>IFERROR((VLOOKUP(I286,JADWAL,10,FALSE)),"  ")</f>
        <v>07.30-09.30</v>
      </c>
      <c r="N286" s="487" t="str">
        <f>IFERROR((VLOOKUP(I286,JADWAL,11,FALSE)),"  ")</f>
        <v>R14</v>
      </c>
      <c r="O286" s="367" t="str">
        <f>IFERROR((VLOOKUP(I286,JADWAL,6,FALSE)),"  ")</f>
        <v>Dr. Muhammad Miqdad, SE.MM. Ak., CA.</v>
      </c>
      <c r="P286" s="563" t="str">
        <f>IFERROR((VLOOKUP(I286,JADWAL,7,FALSE)),"  ")</f>
        <v>Dr. H. Moh. Armoyu, MM.</v>
      </c>
      <c r="Q286" s="563">
        <f t="shared" si="450"/>
        <v>0</v>
      </c>
      <c r="R286" s="569">
        <f t="shared" si="417"/>
        <v>425000</v>
      </c>
      <c r="S286" s="570">
        <f t="shared" si="451"/>
        <v>6</v>
      </c>
      <c r="T286" s="563"/>
      <c r="U286" s="569"/>
      <c r="V286" s="563"/>
      <c r="W286" s="569">
        <f t="shared" si="541"/>
        <v>2550000</v>
      </c>
    </row>
    <row r="287" spans="1:24">
      <c r="A287" s="348">
        <v>84</v>
      </c>
      <c r="B287" s="349" t="s">
        <v>449</v>
      </c>
      <c r="C287" s="349"/>
      <c r="D287" s="351">
        <f t="shared" ref="D287" si="542">COUNTIF(DSATU,B287)</f>
        <v>1</v>
      </c>
      <c r="E287" s="351">
        <f t="shared" ref="E287" si="543">COUNTIF(DDUA,B287)</f>
        <v>1</v>
      </c>
      <c r="F287" s="352">
        <f>COUNTIF(JADWAL!$L$1:$L$142,'REKAP (2)'!B287)</f>
        <v>0</v>
      </c>
      <c r="G287" s="353">
        <f t="shared" ref="G287" si="544">SUM(D287:F287)</f>
        <v>2</v>
      </c>
      <c r="H287" s="557" t="s">
        <v>363</v>
      </c>
      <c r="I287" s="564">
        <v>125</v>
      </c>
      <c r="J287" s="564" t="str">
        <f t="shared" ref="J287:J288" si="545">IFERROR((VLOOKUP(I287,JADWAL,4,FALSE)),"  ")</f>
        <v>Filsafat Ilmu</v>
      </c>
      <c r="K287" s="564" t="str">
        <f t="shared" ref="K287:K288" si="546">IFERROR((VLOOKUP(I287,JADWAL,2,FALSE))," ")</f>
        <v>MPI3-1A</v>
      </c>
      <c r="L287" s="564" t="str">
        <f t="shared" ref="L287:L288" si="547">IFERROR((VLOOKUP(I287,JADWAL,9,FALSE)),"  ")</f>
        <v>Jumat</v>
      </c>
      <c r="M287" s="747" t="str">
        <f t="shared" ref="M287:M288" si="548">IFERROR((VLOOKUP(I287,JADWAL,10,FALSE)),"  ")</f>
        <v>15.30-17.30</v>
      </c>
      <c r="N287" s="564" t="str">
        <f t="shared" ref="N287:N288" si="549">IFERROR((VLOOKUP(I287,JADWAL,11,FALSE)),"  ")</f>
        <v>RU22</v>
      </c>
      <c r="O287" s="352" t="str">
        <f t="shared" ref="O287:O288" si="550">IFERROR((VLOOKUP(I287,JADWAL,6,FALSE)),"  ")</f>
        <v>Prof. H. Masdar Hilmy, MA., Ph.D.</v>
      </c>
      <c r="P287" s="352" t="str">
        <f t="shared" ref="P287:P288" si="551">IFERROR((VLOOKUP(I287,JADWAL,7,FALSE)),"  ")</f>
        <v>Dr. H. Aminullah, M.Ag.</v>
      </c>
      <c r="Q287" s="352" t="str">
        <f t="shared" ref="Q287:Q288" si="552">IFERROR((VLOOKUP(I287,JADWAL,8,FALSE)),"  ")</f>
        <v>Dr. H. Abd. Muis, M.M.</v>
      </c>
      <c r="R287" s="568">
        <f t="shared" ref="R287:R288" si="553">IFERROR(VLOOKUP(H287,Trf,3,FALSE),"  ")</f>
        <v>425000</v>
      </c>
      <c r="S287" s="567">
        <f t="shared" si="451"/>
        <v>6</v>
      </c>
      <c r="T287" s="565"/>
      <c r="U287" s="568"/>
      <c r="V287" s="565"/>
      <c r="W287" s="568">
        <f t="shared" ref="W287:W290" si="554">(R287*S287)+((T287+U287)*V287)</f>
        <v>2550000</v>
      </c>
    </row>
    <row r="288" spans="1:24">
      <c r="A288" s="545"/>
      <c r="B288" s="356"/>
      <c r="C288" s="356"/>
      <c r="D288" s="357"/>
      <c r="E288" s="357"/>
      <c r="F288" s="357"/>
      <c r="G288" s="358"/>
      <c r="H288" s="546" t="s">
        <v>363</v>
      </c>
      <c r="I288" s="483">
        <v>127</v>
      </c>
      <c r="J288" s="483" t="str">
        <f t="shared" si="545"/>
        <v>Pengembangan Mutu Lembaga Pendidikan Islam</v>
      </c>
      <c r="K288" s="483" t="str">
        <f t="shared" si="546"/>
        <v>MPI3-1A</v>
      </c>
      <c r="L288" s="483" t="str">
        <f t="shared" si="547"/>
        <v>Sabtu</v>
      </c>
      <c r="M288" s="746" t="str">
        <f t="shared" si="548"/>
        <v>07.30-09.30</v>
      </c>
      <c r="N288" s="483" t="str">
        <f t="shared" si="549"/>
        <v>RU22</v>
      </c>
      <c r="O288" s="357" t="str">
        <f t="shared" si="550"/>
        <v>Prof. Dr. H. Babun Suharto, S.E., M.M.</v>
      </c>
      <c r="P288" s="544" t="str">
        <f t="shared" si="551"/>
        <v>Prof. H. Masdar Hilmy, MA., Ph.D.</v>
      </c>
      <c r="Q288" s="544" t="str">
        <f t="shared" si="552"/>
        <v>Dr. Hj. St. Rodliyah, M.Pd.</v>
      </c>
      <c r="R288" s="542">
        <f t="shared" si="553"/>
        <v>425000</v>
      </c>
      <c r="S288" s="543">
        <f t="shared" si="451"/>
        <v>6</v>
      </c>
      <c r="T288" s="544"/>
      <c r="U288" s="542"/>
      <c r="V288" s="544"/>
      <c r="W288" s="542">
        <f t="shared" si="554"/>
        <v>2550000</v>
      </c>
    </row>
    <row r="289" spans="1:24">
      <c r="A289" s="526"/>
      <c r="B289" s="357" t="s">
        <v>450</v>
      </c>
      <c r="C289" s="529"/>
      <c r="D289" s="383">
        <f t="shared" ref="D289:D294" si="555">COUNTIF(DSATU,B289)</f>
        <v>0</v>
      </c>
      <c r="E289" s="383">
        <f>COUNTIF(DDUA,B289)</f>
        <v>0</v>
      </c>
      <c r="F289" s="357">
        <f>COUNTIF(JADWAL!$L$1:$L$142,'REKAP (2)'!B289)</f>
        <v>0</v>
      </c>
      <c r="G289" s="460">
        <f>SUM(D289:F289)</f>
        <v>0</v>
      </c>
      <c r="H289" s="533"/>
      <c r="I289" s="483"/>
      <c r="J289" s="483" t="str">
        <f>IFERROR((VLOOKUP(I289,JADWAL,4,FALSE)),"  ")</f>
        <v xml:space="preserve">  </v>
      </c>
      <c r="K289" s="483" t="str">
        <f>IFERROR((VLOOKUP(I289,JADWAL,2,FALSE))," ")</f>
        <v xml:space="preserve"> </v>
      </c>
      <c r="L289" s="483" t="str">
        <f>IFERROR((VLOOKUP(I289,JADWAL,9,FALSE)),"  ")</f>
        <v xml:space="preserve">  </v>
      </c>
      <c r="M289" s="483" t="str">
        <f>IFERROR((VLOOKUP(I289,JADWAL,10,FALSE)),"  ")</f>
        <v xml:space="preserve">  </v>
      </c>
      <c r="N289" s="483" t="str">
        <f>IFERROR((VLOOKUP(I289,JADWAL,11,FALSE)),"  ")</f>
        <v xml:space="preserve">  </v>
      </c>
      <c r="O289" s="357" t="str">
        <f>IFERROR((VLOOKUP(I289,JADWAL,6,FALSE)),"  ")</f>
        <v xml:space="preserve">  </v>
      </c>
      <c r="P289" s="357" t="str">
        <f>IFERROR((VLOOKUP(I289,JADWAL,7,FALSE)),"  ")</f>
        <v xml:space="preserve">  </v>
      </c>
      <c r="Q289" s="357" t="str">
        <f t="shared" si="450"/>
        <v xml:space="preserve">  </v>
      </c>
      <c r="R289" s="574">
        <f>IFERROR(VLOOKUP(H289,Trf,3,FALSE),"  ")</f>
        <v>0</v>
      </c>
      <c r="S289" s="530">
        <f t="shared" si="451"/>
        <v>6</v>
      </c>
      <c r="T289" s="357"/>
      <c r="U289" s="574"/>
      <c r="V289" s="357"/>
      <c r="W289" s="574">
        <f t="shared" si="554"/>
        <v>0</v>
      </c>
      <c r="X289" s="414">
        <f t="shared" ref="X289" si="556">SUM(W289)</f>
        <v>0</v>
      </c>
    </row>
    <row r="290" spans="1:24">
      <c r="A290" s="526"/>
      <c r="B290" s="492" t="s">
        <v>451</v>
      </c>
      <c r="C290" s="492"/>
      <c r="D290" s="383">
        <f t="shared" si="555"/>
        <v>0</v>
      </c>
      <c r="E290" s="383">
        <f>COUNTIF(DDUA,B290)</f>
        <v>0</v>
      </c>
      <c r="F290" s="357">
        <f>COUNTIF(JADWAL!$L$1:$L$142,'REKAP (2)'!B290)</f>
        <v>0</v>
      </c>
      <c r="G290" s="460">
        <f>SUM(D290:F290)</f>
        <v>0</v>
      </c>
      <c r="H290" s="533"/>
      <c r="I290" s="483"/>
      <c r="J290" s="483" t="str">
        <f>IFERROR((VLOOKUP(I290,JADWAL,4,FALSE)),"  ")</f>
        <v xml:space="preserve">  </v>
      </c>
      <c r="K290" s="483" t="str">
        <f>IFERROR((VLOOKUP(I290,JADWAL,2,FALSE))," ")</f>
        <v xml:space="preserve"> </v>
      </c>
      <c r="L290" s="483" t="str">
        <f>IFERROR((VLOOKUP(I290,JADWAL,9,FALSE)),"  ")</f>
        <v xml:space="preserve">  </v>
      </c>
      <c r="M290" s="483" t="str">
        <f>IFERROR((VLOOKUP(I290,JADWAL,10,FALSE)),"  ")</f>
        <v xml:space="preserve">  </v>
      </c>
      <c r="N290" s="483" t="str">
        <f>IFERROR((VLOOKUP(I290,JADWAL,11,FALSE)),"  ")</f>
        <v xml:space="preserve">  </v>
      </c>
      <c r="O290" s="357" t="str">
        <f>IFERROR((VLOOKUP(I290,JADWAL,6,FALSE)),"  ")</f>
        <v xml:space="preserve">  </v>
      </c>
      <c r="P290" s="357" t="str">
        <f>IFERROR((VLOOKUP(I290,JADWAL,7,FALSE)),"  ")</f>
        <v xml:space="preserve">  </v>
      </c>
      <c r="Q290" s="357" t="str">
        <f t="shared" si="450"/>
        <v xml:space="preserve">  </v>
      </c>
      <c r="R290" s="574">
        <f>IFERROR(VLOOKUP(H290,Trf,3,FALSE),"  ")</f>
        <v>0</v>
      </c>
      <c r="S290" s="530">
        <f t="shared" si="451"/>
        <v>6</v>
      </c>
      <c r="T290" s="357"/>
      <c r="U290" s="574"/>
      <c r="V290" s="357"/>
      <c r="W290" s="574">
        <f t="shared" si="554"/>
        <v>0</v>
      </c>
    </row>
    <row r="291" spans="1:24">
      <c r="A291" s="526"/>
      <c r="B291" s="357" t="s">
        <v>284</v>
      </c>
      <c r="C291" s="529"/>
      <c r="D291" s="383">
        <f t="shared" si="555"/>
        <v>0</v>
      </c>
      <c r="E291" s="383">
        <f t="shared" ref="E291:E296" si="557">COUNTIF(DDUA,B291)</f>
        <v>0</v>
      </c>
      <c r="F291" s="357">
        <f>COUNTIF(JADWAL!$L$1:$L$142,'REKAP (2)'!B291)</f>
        <v>0</v>
      </c>
      <c r="G291" s="460">
        <f t="shared" si="511"/>
        <v>0</v>
      </c>
      <c r="H291" s="558"/>
      <c r="I291" s="483"/>
      <c r="J291" s="483" t="str">
        <f t="shared" si="460"/>
        <v xml:space="preserve">  </v>
      </c>
      <c r="K291" s="483" t="str">
        <f t="shared" si="461"/>
        <v xml:space="preserve"> </v>
      </c>
      <c r="L291" s="483" t="str">
        <f t="shared" si="462"/>
        <v xml:space="preserve">  </v>
      </c>
      <c r="M291" s="483" t="str">
        <f t="shared" si="463"/>
        <v xml:space="preserve">  </v>
      </c>
      <c r="N291" s="483" t="str">
        <f t="shared" si="369"/>
        <v xml:space="preserve">  </v>
      </c>
      <c r="O291" s="357" t="str">
        <f t="shared" si="433"/>
        <v xml:space="preserve">  </v>
      </c>
      <c r="P291" s="357" t="str">
        <f t="shared" si="434"/>
        <v xml:space="preserve">  </v>
      </c>
      <c r="Q291" s="357" t="str">
        <f t="shared" si="450"/>
        <v xml:space="preserve">  </v>
      </c>
      <c r="R291" s="574">
        <f t="shared" si="417"/>
        <v>0</v>
      </c>
      <c r="S291" s="530">
        <f t="shared" si="451"/>
        <v>6</v>
      </c>
      <c r="T291" s="357"/>
      <c r="U291" s="574"/>
      <c r="V291" s="357"/>
      <c r="W291" s="574">
        <f t="shared" si="464"/>
        <v>0</v>
      </c>
      <c r="X291" s="414">
        <f t="shared" si="482"/>
        <v>0</v>
      </c>
    </row>
    <row r="292" spans="1:24">
      <c r="A292" s="526"/>
      <c r="B292" s="527" t="s">
        <v>76</v>
      </c>
      <c r="C292" s="528"/>
      <c r="D292" s="383">
        <f t="shared" si="555"/>
        <v>0</v>
      </c>
      <c r="E292" s="383">
        <f t="shared" si="557"/>
        <v>0</v>
      </c>
      <c r="F292" s="357">
        <f>COUNTIF(JADWAL!$L$1:$L$142,'REKAP (2)'!B292)</f>
        <v>0</v>
      </c>
      <c r="G292" s="460">
        <f t="shared" ref="G292:G297" si="558">SUM(D292:F292)</f>
        <v>0</v>
      </c>
      <c r="H292" s="558"/>
      <c r="I292" s="483"/>
      <c r="J292" s="483" t="str">
        <f t="shared" si="460"/>
        <v xml:space="preserve">  </v>
      </c>
      <c r="K292" s="483" t="str">
        <f t="shared" si="461"/>
        <v xml:space="preserve"> </v>
      </c>
      <c r="L292" s="483" t="str">
        <f t="shared" si="462"/>
        <v xml:space="preserve">  </v>
      </c>
      <c r="M292" s="483" t="str">
        <f t="shared" si="463"/>
        <v xml:space="preserve">  </v>
      </c>
      <c r="N292" s="483" t="str">
        <f t="shared" si="369"/>
        <v xml:space="preserve">  </v>
      </c>
      <c r="O292" s="357" t="str">
        <f t="shared" si="433"/>
        <v xml:space="preserve">  </v>
      </c>
      <c r="P292" s="357" t="str">
        <f t="shared" si="434"/>
        <v xml:space="preserve">  </v>
      </c>
      <c r="Q292" s="357" t="str">
        <f t="shared" si="450"/>
        <v xml:space="preserve">  </v>
      </c>
      <c r="R292" s="574">
        <f t="shared" si="417"/>
        <v>0</v>
      </c>
      <c r="S292" s="530">
        <f t="shared" si="451"/>
        <v>6</v>
      </c>
      <c r="T292" s="357"/>
      <c r="U292" s="574"/>
      <c r="V292" s="357"/>
      <c r="W292" s="574">
        <f t="shared" si="464"/>
        <v>0</v>
      </c>
      <c r="X292" s="414">
        <f t="shared" si="482"/>
        <v>0</v>
      </c>
    </row>
    <row r="293" spans="1:24">
      <c r="A293" s="526"/>
      <c r="B293" s="492" t="s">
        <v>452</v>
      </c>
      <c r="C293" s="493"/>
      <c r="D293" s="383">
        <f t="shared" si="555"/>
        <v>0</v>
      </c>
      <c r="E293" s="383">
        <f t="shared" si="557"/>
        <v>0</v>
      </c>
      <c r="F293" s="357">
        <f>COUNTIF(JADWAL!$L$1:$L$142,'REKAP (2)'!B293)</f>
        <v>0</v>
      </c>
      <c r="G293" s="460">
        <f t="shared" si="558"/>
        <v>0</v>
      </c>
      <c r="H293" s="533"/>
      <c r="I293" s="483"/>
      <c r="J293" s="483" t="str">
        <f t="shared" si="460"/>
        <v xml:space="preserve">  </v>
      </c>
      <c r="K293" s="483" t="str">
        <f t="shared" si="461"/>
        <v xml:space="preserve"> </v>
      </c>
      <c r="L293" s="483" t="str">
        <f t="shared" si="462"/>
        <v xml:space="preserve">  </v>
      </c>
      <c r="M293" s="483" t="str">
        <f t="shared" si="463"/>
        <v xml:space="preserve">  </v>
      </c>
      <c r="N293" s="483" t="str">
        <f t="shared" si="369"/>
        <v xml:space="preserve">  </v>
      </c>
      <c r="O293" s="357" t="str">
        <f t="shared" si="433"/>
        <v xml:space="preserve">  </v>
      </c>
      <c r="P293" s="357" t="str">
        <f t="shared" si="434"/>
        <v xml:space="preserve">  </v>
      </c>
      <c r="Q293" s="357" t="str">
        <f t="shared" si="450"/>
        <v xml:space="preserve">  </v>
      </c>
      <c r="R293" s="574">
        <f t="shared" si="417"/>
        <v>0</v>
      </c>
      <c r="S293" s="530">
        <f t="shared" si="451"/>
        <v>6</v>
      </c>
      <c r="T293" s="357"/>
      <c r="U293" s="574"/>
      <c r="V293" s="357"/>
      <c r="W293" s="574">
        <f t="shared" si="464"/>
        <v>0</v>
      </c>
      <c r="X293" s="414">
        <f t="shared" ref="X293" si="559">SUM(W293)</f>
        <v>0</v>
      </c>
    </row>
    <row r="294" spans="1:24">
      <c r="A294" s="526"/>
      <c r="B294" s="492" t="s">
        <v>453</v>
      </c>
      <c r="C294" s="493"/>
      <c r="D294" s="383">
        <f t="shared" si="555"/>
        <v>0</v>
      </c>
      <c r="E294" s="383">
        <f t="shared" si="557"/>
        <v>0</v>
      </c>
      <c r="F294" s="357">
        <f>COUNTIF(JADWAL!$L$1:$L$142,'REKAP (2)'!B294)</f>
        <v>0</v>
      </c>
      <c r="G294" s="460">
        <f t="shared" si="558"/>
        <v>0</v>
      </c>
      <c r="H294" s="533"/>
      <c r="I294" s="483"/>
      <c r="J294" s="483" t="str">
        <f t="shared" si="460"/>
        <v xml:space="preserve">  </v>
      </c>
      <c r="K294" s="483" t="str">
        <f t="shared" si="461"/>
        <v xml:space="preserve"> </v>
      </c>
      <c r="L294" s="483" t="str">
        <f t="shared" si="462"/>
        <v xml:space="preserve">  </v>
      </c>
      <c r="M294" s="483" t="str">
        <f t="shared" si="463"/>
        <v xml:space="preserve">  </v>
      </c>
      <c r="N294" s="483" t="str">
        <f t="shared" si="369"/>
        <v xml:space="preserve">  </v>
      </c>
      <c r="O294" s="357" t="str">
        <f t="shared" si="433"/>
        <v xml:space="preserve">  </v>
      </c>
      <c r="P294" s="357" t="str">
        <f t="shared" si="434"/>
        <v xml:space="preserve">  </v>
      </c>
      <c r="Q294" s="357" t="str">
        <f t="shared" si="450"/>
        <v xml:space="preserve">  </v>
      </c>
      <c r="R294" s="574">
        <f t="shared" si="417"/>
        <v>0</v>
      </c>
      <c r="S294" s="530">
        <f t="shared" si="451"/>
        <v>6</v>
      </c>
      <c r="T294" s="357"/>
      <c r="U294" s="574"/>
      <c r="V294" s="357"/>
      <c r="W294" s="574">
        <f t="shared" si="464"/>
        <v>0</v>
      </c>
      <c r="X294" s="414">
        <f t="shared" ref="X294" si="560">SUM(W294)</f>
        <v>0</v>
      </c>
    </row>
    <row r="295" spans="1:24">
      <c r="A295" s="526"/>
      <c r="B295" s="357" t="s">
        <v>454</v>
      </c>
      <c r="C295" s="529"/>
      <c r="D295" s="383">
        <v>0</v>
      </c>
      <c r="E295" s="383">
        <f t="shared" si="557"/>
        <v>0</v>
      </c>
      <c r="F295" s="357">
        <f>COUNTIF(JADWAL!$L$1:$L$142,'REKAP (2)'!B295)</f>
        <v>0</v>
      </c>
      <c r="G295" s="460">
        <f t="shared" si="558"/>
        <v>0</v>
      </c>
      <c r="H295" s="533"/>
      <c r="I295" s="483"/>
      <c r="J295" s="483" t="str">
        <f t="shared" si="460"/>
        <v xml:space="preserve">  </v>
      </c>
      <c r="K295" s="483" t="str">
        <f t="shared" si="461"/>
        <v xml:space="preserve"> </v>
      </c>
      <c r="L295" s="483" t="str">
        <f t="shared" si="462"/>
        <v xml:space="preserve">  </v>
      </c>
      <c r="M295" s="483" t="str">
        <f t="shared" si="463"/>
        <v xml:space="preserve">  </v>
      </c>
      <c r="N295" s="483" t="str">
        <f t="shared" si="369"/>
        <v xml:space="preserve">  </v>
      </c>
      <c r="O295" s="357" t="str">
        <f t="shared" si="433"/>
        <v xml:space="preserve">  </v>
      </c>
      <c r="P295" s="357" t="str">
        <f t="shared" si="434"/>
        <v xml:space="preserve">  </v>
      </c>
      <c r="Q295" s="357" t="str">
        <f t="shared" si="450"/>
        <v xml:space="preserve">  </v>
      </c>
      <c r="R295" s="574">
        <f t="shared" si="417"/>
        <v>0</v>
      </c>
      <c r="S295" s="530">
        <f t="shared" si="451"/>
        <v>6</v>
      </c>
      <c r="T295" s="357"/>
      <c r="U295" s="574"/>
      <c r="V295" s="357"/>
      <c r="W295" s="574">
        <f t="shared" si="464"/>
        <v>0</v>
      </c>
      <c r="X295" s="414">
        <f t="shared" ref="X295" si="561">SUM(W295)</f>
        <v>0</v>
      </c>
    </row>
    <row r="296" spans="1:24">
      <c r="A296" s="526"/>
      <c r="B296" s="357" t="s">
        <v>455</v>
      </c>
      <c r="C296" s="529"/>
      <c r="D296" s="383">
        <f>COUNTIF(DSATU,B296)</f>
        <v>0</v>
      </c>
      <c r="E296" s="383">
        <f t="shared" si="557"/>
        <v>0</v>
      </c>
      <c r="F296" s="357">
        <f>COUNTIF(JADWAL!$L$1:$L$142,'REKAP (2)'!B296)</f>
        <v>0</v>
      </c>
      <c r="G296" s="460">
        <f t="shared" si="558"/>
        <v>0</v>
      </c>
      <c r="H296" s="533"/>
      <c r="I296" s="483"/>
      <c r="J296" s="483" t="str">
        <f t="shared" si="460"/>
        <v xml:space="preserve">  </v>
      </c>
      <c r="K296" s="483" t="str">
        <f t="shared" si="461"/>
        <v xml:space="preserve"> </v>
      </c>
      <c r="L296" s="483" t="str">
        <f t="shared" si="462"/>
        <v xml:space="preserve">  </v>
      </c>
      <c r="M296" s="483" t="str">
        <f t="shared" si="463"/>
        <v xml:space="preserve">  </v>
      </c>
      <c r="N296" s="483" t="str">
        <f t="shared" si="369"/>
        <v xml:space="preserve">  </v>
      </c>
      <c r="O296" s="357" t="str">
        <f t="shared" si="433"/>
        <v xml:space="preserve">  </v>
      </c>
      <c r="P296" s="357" t="str">
        <f t="shared" si="434"/>
        <v xml:space="preserve">  </v>
      </c>
      <c r="Q296" s="357" t="str">
        <f t="shared" si="450"/>
        <v xml:space="preserve">  </v>
      </c>
      <c r="R296" s="574">
        <f t="shared" si="417"/>
        <v>0</v>
      </c>
      <c r="S296" s="530">
        <f t="shared" si="451"/>
        <v>6</v>
      </c>
      <c r="T296" s="357"/>
      <c r="U296" s="574"/>
      <c r="V296" s="357"/>
      <c r="W296" s="574">
        <f t="shared" si="464"/>
        <v>0</v>
      </c>
      <c r="X296" s="414">
        <f t="shared" ref="X296" si="562">SUM(W296)</f>
        <v>0</v>
      </c>
    </row>
    <row r="297" spans="1:24">
      <c r="A297" s="559"/>
      <c r="B297" s="560" t="s">
        <v>185</v>
      </c>
      <c r="C297" s="560"/>
      <c r="D297" s="561">
        <f t="shared" ref="D297:D298" si="563">COUNTIF(DSATU,B297)</f>
        <v>0</v>
      </c>
      <c r="E297" s="561">
        <f t="shared" ref="E297:E298" si="564">COUNTIF(DDUA,B297)</f>
        <v>0</v>
      </c>
      <c r="F297" s="432">
        <f>COUNTIF(JADWAL!$L$1:$L$142,'REKAP (2)'!B297)</f>
        <v>0</v>
      </c>
      <c r="G297" s="447">
        <f t="shared" si="558"/>
        <v>0</v>
      </c>
      <c r="H297" s="342"/>
      <c r="I297" s="534"/>
      <c r="J297" s="534" t="str">
        <f t="shared" si="460"/>
        <v xml:space="preserve">  </v>
      </c>
      <c r="K297" s="534" t="str">
        <f t="shared" si="461"/>
        <v xml:space="preserve"> </v>
      </c>
      <c r="L297" s="534" t="str">
        <f t="shared" si="462"/>
        <v xml:space="preserve">  </v>
      </c>
      <c r="M297" s="534" t="str">
        <f t="shared" si="463"/>
        <v xml:space="preserve">  </v>
      </c>
      <c r="N297" s="534" t="str">
        <f t="shared" si="369"/>
        <v xml:space="preserve">  </v>
      </c>
      <c r="O297" s="432" t="str">
        <f t="shared" si="433"/>
        <v xml:space="preserve">  </v>
      </c>
      <c r="P297" s="432" t="str">
        <f t="shared" si="434"/>
        <v xml:space="preserve">  </v>
      </c>
      <c r="Q297" s="432" t="str">
        <f t="shared" si="450"/>
        <v xml:space="preserve">  </v>
      </c>
      <c r="R297" s="339">
        <f t="shared" si="417"/>
        <v>0</v>
      </c>
    </row>
    <row r="298" spans="1:24">
      <c r="A298" s="526"/>
      <c r="B298" s="492" t="s">
        <v>456</v>
      </c>
      <c r="C298" s="492"/>
      <c r="D298" s="383">
        <f t="shared" si="563"/>
        <v>0</v>
      </c>
      <c r="E298" s="383">
        <f t="shared" si="564"/>
        <v>0</v>
      </c>
      <c r="F298" s="357">
        <f>COUNTIF(JADWAL!$L$1:$L$142,'REKAP (2)'!B298)</f>
        <v>0</v>
      </c>
      <c r="G298" s="353">
        <f t="shared" ref="G298:G315" si="565">SUM(D298:F298)</f>
        <v>0</v>
      </c>
      <c r="H298" s="533"/>
      <c r="I298" s="483"/>
      <c r="J298" s="483" t="str">
        <f t="shared" si="460"/>
        <v xml:space="preserve">  </v>
      </c>
      <c r="K298" s="483" t="str">
        <f t="shared" si="461"/>
        <v xml:space="preserve"> </v>
      </c>
      <c r="L298" s="483" t="str">
        <f t="shared" si="462"/>
        <v xml:space="preserve">  </v>
      </c>
      <c r="M298" s="483" t="str">
        <f t="shared" si="463"/>
        <v xml:space="preserve">  </v>
      </c>
      <c r="N298" s="483" t="str">
        <f t="shared" si="369"/>
        <v xml:space="preserve">  </v>
      </c>
      <c r="O298" s="357" t="str">
        <f t="shared" si="433"/>
        <v xml:space="preserve">  </v>
      </c>
      <c r="P298" s="357" t="str">
        <f t="shared" si="434"/>
        <v xml:space="preserve">  </v>
      </c>
      <c r="Q298" s="357" t="str">
        <f t="shared" si="450"/>
        <v xml:space="preserve">  </v>
      </c>
      <c r="R298" s="339">
        <f t="shared" si="417"/>
        <v>0</v>
      </c>
    </row>
    <row r="299" spans="1:24">
      <c r="A299" s="526"/>
      <c r="B299" s="527" t="s">
        <v>158</v>
      </c>
      <c r="C299" s="527"/>
      <c r="D299" s="383">
        <f>COUNTIF(DSATU,B299)</f>
        <v>0</v>
      </c>
      <c r="E299" s="383">
        <f>COUNTIF(DDUA,B299)</f>
        <v>0</v>
      </c>
      <c r="F299" s="357">
        <f>COUNTIF(JADWAL!$L$1:$L$142,'REKAP (2)'!B299)</f>
        <v>0</v>
      </c>
      <c r="G299" s="460">
        <f t="shared" si="565"/>
        <v>0</v>
      </c>
      <c r="H299" s="533"/>
      <c r="I299" s="483"/>
      <c r="J299" s="483" t="str">
        <f t="shared" si="460"/>
        <v xml:space="preserve">  </v>
      </c>
      <c r="K299" s="483" t="str">
        <f t="shared" si="461"/>
        <v xml:space="preserve"> </v>
      </c>
      <c r="L299" s="483" t="str">
        <f t="shared" si="462"/>
        <v xml:space="preserve">  </v>
      </c>
      <c r="M299" s="483" t="str">
        <f t="shared" si="463"/>
        <v xml:space="preserve">  </v>
      </c>
      <c r="N299" s="483" t="str">
        <f t="shared" si="369"/>
        <v xml:space="preserve">  </v>
      </c>
      <c r="O299" s="357" t="str">
        <f t="shared" si="433"/>
        <v xml:space="preserve">  </v>
      </c>
      <c r="P299" s="357" t="str">
        <f t="shared" si="434"/>
        <v xml:space="preserve">  </v>
      </c>
      <c r="Q299" s="357" t="str">
        <f t="shared" si="450"/>
        <v xml:space="preserve">  </v>
      </c>
      <c r="R299" s="339">
        <f t="shared" si="417"/>
        <v>0</v>
      </c>
    </row>
    <row r="300" spans="1:24">
      <c r="A300" s="526"/>
      <c r="B300" s="492" t="s">
        <v>138</v>
      </c>
      <c r="C300" s="492"/>
      <c r="D300" s="383">
        <f t="shared" ref="D300:D315" si="566">COUNTIF(DSATU,B300)</f>
        <v>0</v>
      </c>
      <c r="E300" s="383">
        <f t="shared" ref="E300:E315" si="567">COUNTIF(DDUA,B300)</f>
        <v>0</v>
      </c>
      <c r="F300" s="357">
        <f>COUNTIF(JADWAL!$L$1:$L$142,'REKAP (2)'!B300)</f>
        <v>0</v>
      </c>
      <c r="G300" s="460">
        <f t="shared" si="565"/>
        <v>0</v>
      </c>
      <c r="H300" s="533"/>
      <c r="I300" s="483"/>
      <c r="J300" s="483" t="str">
        <f t="shared" si="460"/>
        <v xml:space="preserve">  </v>
      </c>
      <c r="K300" s="483" t="str">
        <f t="shared" si="461"/>
        <v xml:space="preserve"> </v>
      </c>
      <c r="L300" s="483" t="str">
        <f t="shared" si="462"/>
        <v xml:space="preserve">  </v>
      </c>
      <c r="M300" s="483" t="str">
        <f t="shared" si="463"/>
        <v xml:space="preserve">  </v>
      </c>
      <c r="N300" s="483" t="str">
        <f t="shared" ref="N300:N315" si="568">IFERROR((VLOOKUP(I300,JADWAL,11,FALSE)),"  ")</f>
        <v xml:space="preserve">  </v>
      </c>
      <c r="O300" s="357" t="str">
        <f t="shared" si="433"/>
        <v xml:space="preserve">  </v>
      </c>
      <c r="P300" s="357" t="str">
        <f t="shared" si="434"/>
        <v xml:space="preserve">  </v>
      </c>
      <c r="Q300" s="357" t="str">
        <f t="shared" si="450"/>
        <v xml:space="preserve">  </v>
      </c>
      <c r="R300" s="339">
        <f t="shared" si="417"/>
        <v>0</v>
      </c>
    </row>
    <row r="301" spans="1:24">
      <c r="A301" s="526"/>
      <c r="B301" s="492" t="s">
        <v>457</v>
      </c>
      <c r="C301" s="492"/>
      <c r="D301" s="383">
        <f t="shared" si="566"/>
        <v>0</v>
      </c>
      <c r="E301" s="383">
        <f t="shared" si="567"/>
        <v>0</v>
      </c>
      <c r="F301" s="357">
        <f>COUNTIF(JADWAL!$L$1:$L$142,'REKAP (2)'!B301)</f>
        <v>0</v>
      </c>
      <c r="G301" s="460">
        <f t="shared" si="565"/>
        <v>0</v>
      </c>
      <c r="H301" s="533"/>
      <c r="I301" s="483"/>
      <c r="J301" s="483" t="str">
        <f t="shared" si="460"/>
        <v xml:space="preserve">  </v>
      </c>
      <c r="K301" s="483" t="str">
        <f t="shared" si="461"/>
        <v xml:space="preserve"> </v>
      </c>
      <c r="L301" s="483" t="str">
        <f t="shared" si="462"/>
        <v xml:space="preserve">  </v>
      </c>
      <c r="M301" s="483" t="str">
        <f t="shared" si="463"/>
        <v xml:space="preserve">  </v>
      </c>
      <c r="N301" s="483" t="str">
        <f t="shared" si="568"/>
        <v xml:space="preserve">  </v>
      </c>
      <c r="O301" s="357" t="str">
        <f t="shared" si="433"/>
        <v xml:space="preserve">  </v>
      </c>
      <c r="P301" s="357" t="str">
        <f t="shared" si="434"/>
        <v xml:space="preserve">  </v>
      </c>
      <c r="Q301" s="357" t="str">
        <f t="shared" si="450"/>
        <v xml:space="preserve">  </v>
      </c>
      <c r="R301" s="339">
        <f t="shared" si="417"/>
        <v>0</v>
      </c>
    </row>
    <row r="302" spans="1:24">
      <c r="A302" s="526"/>
      <c r="B302" s="357" t="s">
        <v>127</v>
      </c>
      <c r="C302" s="357"/>
      <c r="D302" s="383">
        <f t="shared" si="566"/>
        <v>0</v>
      </c>
      <c r="E302" s="383">
        <f t="shared" si="567"/>
        <v>0</v>
      </c>
      <c r="F302" s="357">
        <f>COUNTIF(JADWAL!$L$1:$L$142,'REKAP (2)'!B302)</f>
        <v>0</v>
      </c>
      <c r="G302" s="460">
        <f t="shared" si="565"/>
        <v>0</v>
      </c>
      <c r="H302" s="558"/>
      <c r="I302" s="483"/>
      <c r="J302" s="483" t="str">
        <f t="shared" ref="J302:J315" si="569">IFERROR((VLOOKUP(I302,JADWAL,4,FALSE)),"  ")</f>
        <v xml:space="preserve">  </v>
      </c>
      <c r="K302" s="483" t="str">
        <f t="shared" ref="K302:K315" si="570">IFERROR((VLOOKUP(I302,JADWAL,2,FALSE))," ")</f>
        <v xml:space="preserve"> </v>
      </c>
      <c r="L302" s="483" t="str">
        <f t="shared" ref="L302:L315" si="571">IFERROR((VLOOKUP(I302,JADWAL,9,FALSE)),"  ")</f>
        <v xml:space="preserve">  </v>
      </c>
      <c r="M302" s="483" t="str">
        <f t="shared" ref="M302:M315" si="572">IFERROR((VLOOKUP(I302,JADWAL,10,FALSE)),"  ")</f>
        <v xml:space="preserve">  </v>
      </c>
      <c r="N302" s="483" t="str">
        <f t="shared" si="568"/>
        <v xml:space="preserve">  </v>
      </c>
      <c r="O302" s="357" t="str">
        <f t="shared" si="433"/>
        <v xml:space="preserve">  </v>
      </c>
      <c r="P302" s="357" t="str">
        <f t="shared" si="434"/>
        <v xml:space="preserve">  </v>
      </c>
      <c r="Q302" s="357" t="str">
        <f t="shared" si="450"/>
        <v xml:space="preserve">  </v>
      </c>
      <c r="R302" s="339">
        <f t="shared" si="417"/>
        <v>0</v>
      </c>
    </row>
    <row r="303" spans="1:24">
      <c r="A303" s="526"/>
      <c r="B303" s="357" t="s">
        <v>458</v>
      </c>
      <c r="C303" s="357"/>
      <c r="D303" s="383">
        <f t="shared" si="566"/>
        <v>0</v>
      </c>
      <c r="E303" s="383">
        <f t="shared" si="567"/>
        <v>0</v>
      </c>
      <c r="F303" s="357">
        <f>COUNTIF(JADWAL!$L$1:$L$142,'REKAP (2)'!B303)</f>
        <v>0</v>
      </c>
      <c r="G303" s="460">
        <f t="shared" si="565"/>
        <v>0</v>
      </c>
      <c r="H303" s="558"/>
      <c r="I303" s="483"/>
      <c r="J303" s="483" t="str">
        <f t="shared" si="569"/>
        <v xml:space="preserve">  </v>
      </c>
      <c r="K303" s="483" t="str">
        <f t="shared" si="570"/>
        <v xml:space="preserve"> </v>
      </c>
      <c r="L303" s="483" t="str">
        <f t="shared" si="571"/>
        <v xml:space="preserve">  </v>
      </c>
      <c r="M303" s="483" t="str">
        <f t="shared" si="572"/>
        <v xml:space="preserve">  </v>
      </c>
      <c r="N303" s="483" t="str">
        <f t="shared" si="568"/>
        <v xml:space="preserve">  </v>
      </c>
      <c r="O303" s="357" t="str">
        <f t="shared" si="433"/>
        <v xml:space="preserve">  </v>
      </c>
      <c r="P303" s="357" t="str">
        <f t="shared" si="434"/>
        <v xml:space="preserve">  </v>
      </c>
      <c r="Q303" s="357" t="str">
        <f t="shared" si="450"/>
        <v xml:space="preserve">  </v>
      </c>
      <c r="R303" s="339">
        <f t="shared" si="417"/>
        <v>0</v>
      </c>
    </row>
    <row r="304" spans="1:24">
      <c r="A304" s="526"/>
      <c r="B304" s="357" t="s">
        <v>137</v>
      </c>
      <c r="C304" s="357"/>
      <c r="D304" s="383">
        <f t="shared" si="566"/>
        <v>0</v>
      </c>
      <c r="E304" s="383">
        <f t="shared" si="567"/>
        <v>0</v>
      </c>
      <c r="F304" s="357">
        <f>COUNTIF(JADWAL!$L$1:$L$142,'REKAP (2)'!B304)</f>
        <v>0</v>
      </c>
      <c r="G304" s="460">
        <f t="shared" si="565"/>
        <v>0</v>
      </c>
      <c r="H304" s="558"/>
      <c r="I304" s="483"/>
      <c r="J304" s="483" t="str">
        <f t="shared" si="569"/>
        <v xml:space="preserve">  </v>
      </c>
      <c r="K304" s="483" t="str">
        <f t="shared" si="570"/>
        <v xml:space="preserve"> </v>
      </c>
      <c r="L304" s="483" t="str">
        <f t="shared" si="571"/>
        <v xml:space="preserve">  </v>
      </c>
      <c r="M304" s="483" t="str">
        <f t="shared" si="572"/>
        <v xml:space="preserve">  </v>
      </c>
      <c r="N304" s="483" t="str">
        <f t="shared" si="568"/>
        <v xml:space="preserve">  </v>
      </c>
      <c r="O304" s="357" t="str">
        <f t="shared" si="433"/>
        <v xml:space="preserve">  </v>
      </c>
      <c r="P304" s="357" t="str">
        <f t="shared" si="434"/>
        <v xml:space="preserve">  </v>
      </c>
      <c r="Q304" s="357" t="str">
        <f t="shared" si="450"/>
        <v xml:space="preserve">  </v>
      </c>
      <c r="R304" s="339">
        <f t="shared" si="417"/>
        <v>0</v>
      </c>
    </row>
    <row r="305" spans="1:18">
      <c r="A305" s="526"/>
      <c r="B305" s="527" t="s">
        <v>459</v>
      </c>
      <c r="C305" s="527"/>
      <c r="D305" s="383">
        <f t="shared" si="566"/>
        <v>0</v>
      </c>
      <c r="E305" s="383">
        <f t="shared" si="567"/>
        <v>0</v>
      </c>
      <c r="F305" s="357">
        <f>COUNTIF(JADWAL!$L$1:$L$142,'REKAP (2)'!B305)</f>
        <v>0</v>
      </c>
      <c r="G305" s="460">
        <f t="shared" si="565"/>
        <v>0</v>
      </c>
      <c r="H305" s="533"/>
      <c r="I305" s="483"/>
      <c r="J305" s="483" t="str">
        <f t="shared" si="569"/>
        <v xml:space="preserve">  </v>
      </c>
      <c r="K305" s="483" t="str">
        <f t="shared" si="570"/>
        <v xml:space="preserve"> </v>
      </c>
      <c r="L305" s="483" t="str">
        <f t="shared" si="571"/>
        <v xml:space="preserve">  </v>
      </c>
      <c r="M305" s="483" t="str">
        <f t="shared" si="572"/>
        <v xml:space="preserve">  </v>
      </c>
      <c r="N305" s="483" t="str">
        <f t="shared" si="568"/>
        <v xml:space="preserve">  </v>
      </c>
      <c r="O305" s="357" t="str">
        <f t="shared" si="433"/>
        <v xml:space="preserve">  </v>
      </c>
      <c r="P305" s="357" t="str">
        <f t="shared" si="434"/>
        <v xml:space="preserve">  </v>
      </c>
      <c r="Q305" s="357" t="str">
        <f t="shared" si="450"/>
        <v xml:space="preserve">  </v>
      </c>
      <c r="R305" s="339">
        <f t="shared" si="417"/>
        <v>0</v>
      </c>
    </row>
    <row r="306" spans="1:18">
      <c r="A306" s="526"/>
      <c r="B306" s="492" t="s">
        <v>460</v>
      </c>
      <c r="C306" s="492"/>
      <c r="D306" s="383">
        <f t="shared" si="566"/>
        <v>0</v>
      </c>
      <c r="E306" s="383">
        <f t="shared" si="567"/>
        <v>0</v>
      </c>
      <c r="F306" s="357">
        <f>COUNTIF(JADWAL!$L$1:$L$142,'REKAP (2)'!B306)</f>
        <v>0</v>
      </c>
      <c r="G306" s="460">
        <f t="shared" si="565"/>
        <v>0</v>
      </c>
      <c r="H306" s="533"/>
      <c r="I306" s="483"/>
      <c r="J306" s="483" t="str">
        <f t="shared" si="569"/>
        <v xml:space="preserve">  </v>
      </c>
      <c r="K306" s="483" t="str">
        <f t="shared" si="570"/>
        <v xml:space="preserve"> </v>
      </c>
      <c r="L306" s="483" t="str">
        <f t="shared" si="571"/>
        <v xml:space="preserve">  </v>
      </c>
      <c r="M306" s="483" t="str">
        <f t="shared" si="572"/>
        <v xml:space="preserve">  </v>
      </c>
      <c r="N306" s="483" t="str">
        <f t="shared" si="568"/>
        <v xml:space="preserve">  </v>
      </c>
      <c r="O306" s="357" t="str">
        <f t="shared" si="433"/>
        <v xml:space="preserve">  </v>
      </c>
      <c r="P306" s="357" t="str">
        <f t="shared" si="434"/>
        <v xml:space="preserve">  </v>
      </c>
      <c r="Q306" s="357" t="str">
        <f t="shared" si="450"/>
        <v xml:space="preserve">  </v>
      </c>
      <c r="R306" s="339">
        <f t="shared" si="417"/>
        <v>0</v>
      </c>
    </row>
    <row r="307" spans="1:18">
      <c r="A307" s="526"/>
      <c r="B307" s="357" t="s">
        <v>461</v>
      </c>
      <c r="C307" s="357"/>
      <c r="D307" s="383">
        <f t="shared" si="566"/>
        <v>0</v>
      </c>
      <c r="E307" s="383">
        <f t="shared" si="567"/>
        <v>0</v>
      </c>
      <c r="F307" s="357">
        <f>COUNTIF(JADWAL!$L$1:$L$142,'REKAP (2)'!B307)</f>
        <v>0</v>
      </c>
      <c r="G307" s="460">
        <f t="shared" si="565"/>
        <v>0</v>
      </c>
      <c r="H307" s="533"/>
      <c r="I307" s="483"/>
      <c r="J307" s="483" t="str">
        <f t="shared" si="569"/>
        <v xml:space="preserve">  </v>
      </c>
      <c r="K307" s="483" t="str">
        <f t="shared" si="570"/>
        <v xml:space="preserve"> </v>
      </c>
      <c r="L307" s="483" t="str">
        <f t="shared" si="571"/>
        <v xml:space="preserve">  </v>
      </c>
      <c r="M307" s="483" t="str">
        <f t="shared" si="572"/>
        <v xml:space="preserve">  </v>
      </c>
      <c r="N307" s="483" t="str">
        <f t="shared" si="568"/>
        <v xml:space="preserve">  </v>
      </c>
      <c r="O307" s="357" t="str">
        <f t="shared" si="433"/>
        <v xml:space="preserve">  </v>
      </c>
      <c r="P307" s="357" t="str">
        <f t="shared" si="434"/>
        <v xml:space="preserve">  </v>
      </c>
      <c r="Q307" s="357" t="str">
        <f t="shared" si="450"/>
        <v xml:space="preserve">  </v>
      </c>
      <c r="R307" s="339">
        <f t="shared" si="417"/>
        <v>0</v>
      </c>
    </row>
    <row r="308" spans="1:18">
      <c r="A308" s="526"/>
      <c r="B308" s="357" t="s">
        <v>462</v>
      </c>
      <c r="C308" s="357"/>
      <c r="D308" s="383">
        <f t="shared" si="566"/>
        <v>0</v>
      </c>
      <c r="E308" s="383">
        <f t="shared" si="567"/>
        <v>0</v>
      </c>
      <c r="F308" s="357">
        <f>COUNTIF(JADWAL!$L$1:$L$142,'REKAP (2)'!B308)</f>
        <v>0</v>
      </c>
      <c r="G308" s="460">
        <f t="shared" si="565"/>
        <v>0</v>
      </c>
      <c r="H308" s="533"/>
      <c r="I308" s="483"/>
      <c r="J308" s="483" t="str">
        <f t="shared" si="569"/>
        <v xml:space="preserve">  </v>
      </c>
      <c r="K308" s="483" t="str">
        <f t="shared" si="570"/>
        <v xml:space="preserve"> </v>
      </c>
      <c r="L308" s="483" t="str">
        <f t="shared" si="571"/>
        <v xml:space="preserve">  </v>
      </c>
      <c r="M308" s="483" t="str">
        <f t="shared" si="572"/>
        <v xml:space="preserve">  </v>
      </c>
      <c r="N308" s="483" t="str">
        <f t="shared" si="568"/>
        <v xml:space="preserve">  </v>
      </c>
      <c r="O308" s="357" t="str">
        <f t="shared" si="433"/>
        <v xml:space="preserve">  </v>
      </c>
      <c r="P308" s="357" t="str">
        <f t="shared" si="434"/>
        <v xml:space="preserve">  </v>
      </c>
      <c r="Q308" s="357" t="str">
        <f t="shared" si="450"/>
        <v xml:space="preserve">  </v>
      </c>
      <c r="R308" s="339">
        <f t="shared" si="417"/>
        <v>0</v>
      </c>
    </row>
    <row r="309" spans="1:18">
      <c r="A309" s="526"/>
      <c r="B309" s="357" t="s">
        <v>463</v>
      </c>
      <c r="C309" s="357"/>
      <c r="D309" s="383">
        <f t="shared" si="566"/>
        <v>0</v>
      </c>
      <c r="E309" s="383">
        <f t="shared" si="567"/>
        <v>0</v>
      </c>
      <c r="F309" s="357">
        <f>COUNTIF(JADWAL!$L$1:$L$142,'REKAP (2)'!B309)</f>
        <v>0</v>
      </c>
      <c r="G309" s="460">
        <f t="shared" si="565"/>
        <v>0</v>
      </c>
      <c r="H309" s="533"/>
      <c r="I309" s="483"/>
      <c r="J309" s="483" t="str">
        <f t="shared" si="569"/>
        <v xml:space="preserve">  </v>
      </c>
      <c r="K309" s="483" t="str">
        <f t="shared" si="570"/>
        <v xml:space="preserve"> </v>
      </c>
      <c r="L309" s="483" t="str">
        <f t="shared" si="571"/>
        <v xml:space="preserve">  </v>
      </c>
      <c r="M309" s="483" t="str">
        <f t="shared" si="572"/>
        <v xml:space="preserve">  </v>
      </c>
      <c r="N309" s="483" t="str">
        <f t="shared" si="568"/>
        <v xml:space="preserve">  </v>
      </c>
      <c r="O309" s="357" t="str">
        <f t="shared" si="433"/>
        <v xml:space="preserve">  </v>
      </c>
      <c r="P309" s="357" t="str">
        <f t="shared" si="434"/>
        <v xml:space="preserve">  </v>
      </c>
      <c r="Q309" s="357" t="str">
        <f t="shared" si="450"/>
        <v xml:space="preserve">  </v>
      </c>
      <c r="R309" s="339">
        <f t="shared" si="417"/>
        <v>0</v>
      </c>
    </row>
    <row r="310" spans="1:18">
      <c r="A310" s="526"/>
      <c r="B310" s="492" t="s">
        <v>464</v>
      </c>
      <c r="C310" s="492"/>
      <c r="D310" s="383">
        <f t="shared" si="566"/>
        <v>0</v>
      </c>
      <c r="E310" s="383">
        <f t="shared" si="567"/>
        <v>0</v>
      </c>
      <c r="F310" s="357">
        <f>COUNTIF(JADWAL!$L$1:$L$142,'REKAP (2)'!B310)</f>
        <v>0</v>
      </c>
      <c r="G310" s="460">
        <f t="shared" si="565"/>
        <v>0</v>
      </c>
      <c r="H310" s="533"/>
      <c r="I310" s="483"/>
      <c r="J310" s="483" t="str">
        <f t="shared" si="569"/>
        <v xml:space="preserve">  </v>
      </c>
      <c r="K310" s="483" t="str">
        <f t="shared" si="570"/>
        <v xml:space="preserve"> </v>
      </c>
      <c r="L310" s="483" t="str">
        <f t="shared" si="571"/>
        <v xml:space="preserve">  </v>
      </c>
      <c r="M310" s="483" t="str">
        <f t="shared" si="572"/>
        <v xml:space="preserve">  </v>
      </c>
      <c r="N310" s="483" t="str">
        <f t="shared" si="568"/>
        <v xml:space="preserve">  </v>
      </c>
      <c r="O310" s="357" t="str">
        <f t="shared" si="433"/>
        <v xml:space="preserve">  </v>
      </c>
      <c r="P310" s="357" t="str">
        <f t="shared" si="434"/>
        <v xml:space="preserve">  </v>
      </c>
      <c r="Q310" s="357" t="str">
        <f t="shared" si="450"/>
        <v xml:space="preserve">  </v>
      </c>
      <c r="R310" s="339">
        <f t="shared" si="417"/>
        <v>0</v>
      </c>
    </row>
    <row r="311" spans="1:18">
      <c r="A311" s="526"/>
      <c r="B311" s="492" t="s">
        <v>465</v>
      </c>
      <c r="C311" s="492"/>
      <c r="D311" s="383">
        <f t="shared" si="566"/>
        <v>0</v>
      </c>
      <c r="E311" s="383">
        <f t="shared" si="567"/>
        <v>0</v>
      </c>
      <c r="F311" s="357">
        <f>COUNTIF(JADWAL!$L$1:$L$142,'REKAP (2)'!B311)</f>
        <v>0</v>
      </c>
      <c r="G311" s="460">
        <f t="shared" si="565"/>
        <v>0</v>
      </c>
      <c r="H311" s="533"/>
      <c r="I311" s="483"/>
      <c r="J311" s="483" t="str">
        <f t="shared" si="569"/>
        <v xml:space="preserve">  </v>
      </c>
      <c r="K311" s="483" t="str">
        <f t="shared" si="570"/>
        <v xml:space="preserve"> </v>
      </c>
      <c r="L311" s="483" t="str">
        <f t="shared" si="571"/>
        <v xml:space="preserve">  </v>
      </c>
      <c r="M311" s="483" t="str">
        <f t="shared" si="572"/>
        <v xml:space="preserve">  </v>
      </c>
      <c r="N311" s="483" t="str">
        <f t="shared" si="568"/>
        <v xml:space="preserve">  </v>
      </c>
      <c r="O311" s="357" t="str">
        <f t="shared" si="433"/>
        <v xml:space="preserve">  </v>
      </c>
      <c r="P311" s="357" t="str">
        <f t="shared" si="434"/>
        <v xml:space="preserve">  </v>
      </c>
      <c r="Q311" s="357" t="str">
        <f t="shared" si="450"/>
        <v xml:space="preserve">  </v>
      </c>
      <c r="R311" s="339">
        <f t="shared" si="417"/>
        <v>0</v>
      </c>
    </row>
    <row r="312" spans="1:18">
      <c r="A312" s="526"/>
      <c r="B312" s="562" t="s">
        <v>172</v>
      </c>
      <c r="C312" s="562"/>
      <c r="D312" s="383">
        <f t="shared" si="566"/>
        <v>0</v>
      </c>
      <c r="E312" s="383">
        <f t="shared" si="567"/>
        <v>0</v>
      </c>
      <c r="F312" s="357">
        <f>COUNTIF(JADWAL!$L$1:$L$142,'REKAP (2)'!B312)</f>
        <v>0</v>
      </c>
      <c r="G312" s="460">
        <f t="shared" si="565"/>
        <v>0</v>
      </c>
      <c r="H312" s="533"/>
      <c r="I312" s="483"/>
      <c r="J312" s="483" t="str">
        <f t="shared" si="569"/>
        <v xml:space="preserve">  </v>
      </c>
      <c r="K312" s="483" t="str">
        <f t="shared" si="570"/>
        <v xml:space="preserve"> </v>
      </c>
      <c r="L312" s="483" t="str">
        <f t="shared" si="571"/>
        <v xml:space="preserve">  </v>
      </c>
      <c r="M312" s="483" t="str">
        <f t="shared" si="572"/>
        <v xml:space="preserve">  </v>
      </c>
      <c r="N312" s="483" t="str">
        <f t="shared" si="568"/>
        <v xml:space="preserve">  </v>
      </c>
      <c r="O312" s="357" t="str">
        <f t="shared" si="433"/>
        <v xml:space="preserve">  </v>
      </c>
      <c r="P312" s="357" t="str">
        <f t="shared" si="434"/>
        <v xml:space="preserve">  </v>
      </c>
      <c r="Q312" s="357" t="str">
        <f t="shared" si="450"/>
        <v xml:space="preserve">  </v>
      </c>
      <c r="R312" s="339">
        <f t="shared" si="417"/>
        <v>0</v>
      </c>
    </row>
    <row r="313" spans="1:18">
      <c r="A313" s="526"/>
      <c r="B313" s="492" t="s">
        <v>466</v>
      </c>
      <c r="C313" s="492"/>
      <c r="D313" s="383">
        <f t="shared" si="566"/>
        <v>0</v>
      </c>
      <c r="E313" s="383">
        <f t="shared" si="567"/>
        <v>0</v>
      </c>
      <c r="F313" s="357">
        <f>COUNTIF(JADWAL!$L$1:$L$142,'REKAP (2)'!B313)</f>
        <v>0</v>
      </c>
      <c r="G313" s="460">
        <f t="shared" si="565"/>
        <v>0</v>
      </c>
      <c r="H313" s="533"/>
      <c r="I313" s="483"/>
      <c r="J313" s="483" t="str">
        <f t="shared" si="569"/>
        <v xml:space="preserve">  </v>
      </c>
      <c r="K313" s="483" t="str">
        <f t="shared" si="570"/>
        <v xml:space="preserve"> </v>
      </c>
      <c r="L313" s="483" t="str">
        <f t="shared" si="571"/>
        <v xml:space="preserve">  </v>
      </c>
      <c r="M313" s="483" t="str">
        <f t="shared" si="572"/>
        <v xml:space="preserve">  </v>
      </c>
      <c r="N313" s="483" t="str">
        <f t="shared" si="568"/>
        <v xml:space="preserve">  </v>
      </c>
      <c r="O313" s="357" t="str">
        <f t="shared" si="433"/>
        <v xml:space="preserve">  </v>
      </c>
      <c r="P313" s="357" t="str">
        <f t="shared" si="434"/>
        <v xml:space="preserve">  </v>
      </c>
      <c r="Q313" s="357" t="str">
        <f t="shared" si="450"/>
        <v xml:space="preserve">  </v>
      </c>
      <c r="R313" s="339">
        <f t="shared" si="417"/>
        <v>0</v>
      </c>
    </row>
    <row r="314" spans="1:18">
      <c r="A314" s="526"/>
      <c r="B314" s="492" t="s">
        <v>467</v>
      </c>
      <c r="C314" s="492"/>
      <c r="D314" s="383">
        <f t="shared" si="566"/>
        <v>0</v>
      </c>
      <c r="E314" s="383">
        <f t="shared" si="567"/>
        <v>0</v>
      </c>
      <c r="F314" s="357">
        <f>COUNTIF(JADWAL!$L$1:$L$142,'REKAP (2)'!B314)</f>
        <v>0</v>
      </c>
      <c r="G314" s="460">
        <f t="shared" si="565"/>
        <v>0</v>
      </c>
      <c r="H314" s="533"/>
      <c r="I314" s="483"/>
      <c r="J314" s="483" t="str">
        <f t="shared" si="569"/>
        <v xml:space="preserve">  </v>
      </c>
      <c r="K314" s="483" t="str">
        <f t="shared" si="570"/>
        <v xml:space="preserve"> </v>
      </c>
      <c r="L314" s="483" t="str">
        <f t="shared" si="571"/>
        <v xml:space="preserve">  </v>
      </c>
      <c r="M314" s="483" t="str">
        <f t="shared" si="572"/>
        <v xml:space="preserve">  </v>
      </c>
      <c r="N314" s="483" t="str">
        <f t="shared" si="568"/>
        <v xml:space="preserve">  </v>
      </c>
      <c r="O314" s="357" t="str">
        <f t="shared" si="433"/>
        <v xml:space="preserve">  </v>
      </c>
      <c r="P314" s="357" t="str">
        <f t="shared" si="434"/>
        <v xml:space="preserve">  </v>
      </c>
      <c r="Q314" s="357" t="str">
        <f t="shared" si="450"/>
        <v xml:space="preserve">  </v>
      </c>
      <c r="R314" s="339">
        <f t="shared" si="417"/>
        <v>0</v>
      </c>
    </row>
    <row r="315" spans="1:18">
      <c r="A315" s="526"/>
      <c r="B315" s="492" t="s">
        <v>468</v>
      </c>
      <c r="C315" s="492"/>
      <c r="D315" s="383">
        <f t="shared" si="566"/>
        <v>0</v>
      </c>
      <c r="E315" s="383">
        <f t="shared" si="567"/>
        <v>0</v>
      </c>
      <c r="F315" s="357">
        <f>COUNTIF(JADWAL!$L$1:$L$142,'REKAP (2)'!B315)</f>
        <v>0</v>
      </c>
      <c r="G315" s="460">
        <f t="shared" si="565"/>
        <v>0</v>
      </c>
      <c r="H315" s="533"/>
      <c r="I315" s="483"/>
      <c r="J315" s="483" t="str">
        <f t="shared" si="569"/>
        <v xml:space="preserve">  </v>
      </c>
      <c r="K315" s="483" t="str">
        <f t="shared" si="570"/>
        <v xml:space="preserve"> </v>
      </c>
      <c r="L315" s="483" t="str">
        <f t="shared" si="571"/>
        <v xml:space="preserve">  </v>
      </c>
      <c r="M315" s="483" t="str">
        <f t="shared" si="572"/>
        <v xml:space="preserve">  </v>
      </c>
      <c r="N315" s="483" t="str">
        <f t="shared" si="568"/>
        <v xml:space="preserve">  </v>
      </c>
      <c r="O315" s="357" t="str">
        <f t="shared" si="433"/>
        <v xml:space="preserve">  </v>
      </c>
      <c r="P315" s="357" t="str">
        <f t="shared" si="434"/>
        <v xml:space="preserve">  </v>
      </c>
      <c r="Q315" s="357" t="str">
        <f t="shared" si="450"/>
        <v xml:space="preserve">  </v>
      </c>
      <c r="R315" s="339">
        <f t="shared" si="417"/>
        <v>0</v>
      </c>
    </row>
  </sheetData>
  <conditionalFormatting sqref="B1:B1048576">
    <cfRule type="duplicateValues" dxfId="10" priority="1"/>
  </conditionalFormatting>
  <conditionalFormatting sqref="B409:B1048576 B1:B315">
    <cfRule type="duplicateValues" dxfId="9" priority="22"/>
    <cfRule type="duplicateValues" dxfId="8" priority="23"/>
  </conditionalFormatting>
  <pageMargins left="0.31496062992126" right="0.118110236220472" top="0.35433070866141703" bottom="0.35433070866141703" header="0.31496062992126" footer="0.31496062992126"/>
  <pageSetup paperSize="10000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4"/>
  <sheetViews>
    <sheetView workbookViewId="0"/>
  </sheetViews>
  <sheetFormatPr defaultColWidth="9.140625" defaultRowHeight="12.75"/>
  <cols>
    <col min="1" max="1" width="4.5703125" style="305" customWidth="1"/>
    <col min="2" max="2" width="6.42578125" style="305" hidden="1" customWidth="1"/>
    <col min="3" max="3" width="34" style="305" customWidth="1"/>
    <col min="4" max="5" width="8.85546875" style="305" customWidth="1"/>
    <col min="6" max="6" width="8.28515625" style="305" customWidth="1"/>
    <col min="7" max="7" width="7.42578125" style="306" customWidth="1"/>
    <col min="8" max="8" width="2.5703125" style="305" customWidth="1"/>
    <col min="9" max="9" width="10.85546875" style="305" customWidth="1"/>
    <col min="10" max="10" width="46.5703125" style="218" customWidth="1"/>
    <col min="11" max="11" width="8.140625" style="218" customWidth="1"/>
    <col min="12" max="12" width="7.140625" style="218" customWidth="1"/>
    <col min="13" max="13" width="11.7109375" style="218" customWidth="1"/>
    <col min="14" max="14" width="21.7109375" style="218" customWidth="1"/>
    <col min="15" max="15" width="35.42578125" style="218" customWidth="1"/>
    <col min="16" max="16" width="9.140625" style="218" customWidth="1"/>
    <col min="17" max="16384" width="9.140625" style="218"/>
  </cols>
  <sheetData>
    <row r="1" spans="1:15">
      <c r="A1" s="307" t="s">
        <v>334</v>
      </c>
      <c r="H1" s="218"/>
    </row>
    <row r="3" spans="1:15" ht="18.75" customHeight="1">
      <c r="A3" s="308" t="s">
        <v>337</v>
      </c>
      <c r="B3" s="309" t="s">
        <v>352</v>
      </c>
      <c r="C3" s="309" t="s">
        <v>338</v>
      </c>
      <c r="D3" s="309" t="s">
        <v>345</v>
      </c>
      <c r="E3" s="309" t="s">
        <v>346</v>
      </c>
      <c r="F3" s="309" t="s">
        <v>469</v>
      </c>
      <c r="G3" s="310" t="s">
        <v>470</v>
      </c>
      <c r="H3" s="218"/>
    </row>
    <row r="4" spans="1:15">
      <c r="A4" s="311">
        <v>1</v>
      </c>
      <c r="B4" s="312" t="s">
        <v>116</v>
      </c>
      <c r="C4" s="313" t="s">
        <v>119</v>
      </c>
      <c r="D4" s="314">
        <f t="shared" ref="D4:D35" si="0">COUNTIF(DSATU,C4)</f>
        <v>0</v>
      </c>
      <c r="E4" s="314">
        <f t="shared" ref="E4:E35" si="1">COUNTIF(DDUA,C4)</f>
        <v>0</v>
      </c>
      <c r="F4" s="314">
        <f>COUNTIF(JADWAL!$L$1:$L$133,REKAP!C4)</f>
        <v>0</v>
      </c>
      <c r="G4" s="315">
        <f>SUM(D4:F4)</f>
        <v>0</v>
      </c>
      <c r="H4" s="316"/>
      <c r="I4" s="314"/>
      <c r="J4" s="320"/>
      <c r="K4" s="320"/>
      <c r="L4" s="320"/>
      <c r="M4" s="320"/>
      <c r="N4" s="320"/>
      <c r="O4" s="321"/>
    </row>
    <row r="5" spans="1:15">
      <c r="A5" s="311">
        <v>2</v>
      </c>
      <c r="B5" s="312" t="s">
        <v>122</v>
      </c>
      <c r="C5" s="313" t="s">
        <v>48</v>
      </c>
      <c r="D5" s="314">
        <f t="shared" si="0"/>
        <v>3</v>
      </c>
      <c r="E5" s="314">
        <f t="shared" si="1"/>
        <v>1</v>
      </c>
      <c r="F5" s="314">
        <f>COUNTIF(JADWAL!$L$1:$L$133,REKAP!C5)</f>
        <v>0</v>
      </c>
      <c r="G5" s="315">
        <f>SUM(D5:F5)</f>
        <v>4</v>
      </c>
      <c r="H5" s="316"/>
      <c r="I5" s="314"/>
      <c r="J5" s="319"/>
      <c r="K5" s="319"/>
      <c r="L5" s="319"/>
      <c r="M5" s="319"/>
      <c r="N5" s="319"/>
      <c r="O5" s="322"/>
    </row>
    <row r="6" spans="1:15">
      <c r="A6" s="311">
        <v>3</v>
      </c>
      <c r="B6" s="312" t="s">
        <v>359</v>
      </c>
      <c r="C6" s="313" t="s">
        <v>278</v>
      </c>
      <c r="D6" s="314">
        <f t="shared" si="0"/>
        <v>0</v>
      </c>
      <c r="E6" s="314">
        <f t="shared" si="1"/>
        <v>0</v>
      </c>
      <c r="F6" s="314">
        <f>COUNTIF(JADWAL!$L$1:$L$133,REKAP!C6)</f>
        <v>0</v>
      </c>
      <c r="G6" s="315">
        <f t="shared" ref="G6:G7" si="2">SUM(D6:F6)</f>
        <v>0</v>
      </c>
      <c r="H6" s="316"/>
      <c r="I6" s="314"/>
      <c r="J6" s="319"/>
      <c r="K6" s="319"/>
      <c r="L6" s="319"/>
      <c r="M6" s="319"/>
      <c r="N6" s="319"/>
      <c r="O6" s="322"/>
    </row>
    <row r="7" spans="1:15">
      <c r="A7" s="311">
        <v>4</v>
      </c>
      <c r="B7" s="312" t="s">
        <v>361</v>
      </c>
      <c r="C7" s="313" t="s">
        <v>275</v>
      </c>
      <c r="D7" s="314">
        <f t="shared" si="0"/>
        <v>4</v>
      </c>
      <c r="E7" s="314">
        <f t="shared" si="1"/>
        <v>1</v>
      </c>
      <c r="F7" s="314">
        <f>COUNTIF(JADWAL!$L$1:$L$133,REKAP!C7)</f>
        <v>0</v>
      </c>
      <c r="G7" s="315">
        <f t="shared" si="2"/>
        <v>5</v>
      </c>
      <c r="H7" s="316"/>
      <c r="I7" s="314"/>
      <c r="J7" s="323"/>
      <c r="K7" s="319"/>
      <c r="L7" s="319"/>
      <c r="M7" s="319"/>
      <c r="N7" s="319"/>
      <c r="O7" s="322"/>
    </row>
    <row r="8" spans="1:15">
      <c r="A8" s="311">
        <v>5</v>
      </c>
      <c r="B8" s="312" t="s">
        <v>471</v>
      </c>
      <c r="C8" s="313" t="s">
        <v>184</v>
      </c>
      <c r="D8" s="314">
        <f t="shared" si="0"/>
        <v>0</v>
      </c>
      <c r="E8" s="314">
        <f t="shared" si="1"/>
        <v>0</v>
      </c>
      <c r="F8" s="314">
        <f>COUNTIF(JADWAL!$L$1:$L$133,REKAP!C8)</f>
        <v>0</v>
      </c>
      <c r="G8" s="315">
        <f t="shared" ref="G8:G43" si="3">SUM(D8:F8)</f>
        <v>0</v>
      </c>
      <c r="H8" s="316"/>
      <c r="I8" s="314"/>
      <c r="J8" s="319"/>
      <c r="K8" s="319"/>
      <c r="L8" s="319"/>
      <c r="M8" s="319"/>
      <c r="N8" s="319"/>
      <c r="O8" s="322"/>
    </row>
    <row r="9" spans="1:15">
      <c r="A9" s="311">
        <v>6</v>
      </c>
      <c r="B9" s="312" t="s">
        <v>472</v>
      </c>
      <c r="C9" s="317" t="s">
        <v>473</v>
      </c>
      <c r="D9" s="314">
        <f t="shared" si="0"/>
        <v>0</v>
      </c>
      <c r="E9" s="314">
        <f t="shared" si="1"/>
        <v>0</v>
      </c>
      <c r="F9" s="314">
        <f>COUNTIF(JADWAL!$L$1:$L$133,REKAP!C9)</f>
        <v>0</v>
      </c>
      <c r="G9" s="315">
        <f t="shared" si="3"/>
        <v>0</v>
      </c>
      <c r="H9" s="218"/>
      <c r="I9" s="314"/>
      <c r="J9" s="319"/>
      <c r="K9" s="319"/>
      <c r="L9" s="319"/>
      <c r="M9" s="319"/>
      <c r="N9" s="319"/>
      <c r="O9" s="319"/>
    </row>
    <row r="10" spans="1:15">
      <c r="A10" s="311">
        <v>7</v>
      </c>
      <c r="B10" s="312" t="s">
        <v>474</v>
      </c>
      <c r="C10" s="313" t="s">
        <v>475</v>
      </c>
      <c r="D10" s="314">
        <f t="shared" si="0"/>
        <v>0</v>
      </c>
      <c r="E10" s="314">
        <f t="shared" si="1"/>
        <v>0</v>
      </c>
      <c r="F10" s="314">
        <f>COUNTIF(JADWAL!$L$1:$L$133,REKAP!C10)</f>
        <v>0</v>
      </c>
      <c r="G10" s="315">
        <f t="shared" si="3"/>
        <v>0</v>
      </c>
      <c r="H10" s="316"/>
      <c r="I10" s="314"/>
      <c r="J10" s="319"/>
      <c r="K10" s="319"/>
      <c r="L10" s="319"/>
      <c r="M10" s="319"/>
      <c r="N10" s="319"/>
      <c r="O10" s="322"/>
    </row>
    <row r="11" spans="1:15">
      <c r="A11" s="311">
        <v>8</v>
      </c>
      <c r="B11" s="312" t="s">
        <v>476</v>
      </c>
      <c r="C11" s="318" t="s">
        <v>59</v>
      </c>
      <c r="D11" s="314">
        <f t="shared" si="0"/>
        <v>0</v>
      </c>
      <c r="E11" s="314">
        <f t="shared" si="1"/>
        <v>0</v>
      </c>
      <c r="F11" s="314">
        <f>COUNTIF(JADWAL!$L$1:$L$133,REKAP!C11)</f>
        <v>0</v>
      </c>
      <c r="G11" s="315">
        <f t="shared" si="3"/>
        <v>0</v>
      </c>
      <c r="H11" s="218"/>
      <c r="I11" s="314"/>
      <c r="J11" s="319"/>
      <c r="K11" s="319"/>
      <c r="L11" s="319"/>
      <c r="M11" s="319"/>
      <c r="N11" s="319"/>
      <c r="O11" s="319"/>
    </row>
    <row r="12" spans="1:15">
      <c r="A12" s="311">
        <v>9</v>
      </c>
      <c r="B12" s="312" t="s">
        <v>477</v>
      </c>
      <c r="C12" s="313" t="s">
        <v>478</v>
      </c>
      <c r="D12" s="314">
        <f t="shared" si="0"/>
        <v>0</v>
      </c>
      <c r="E12" s="314">
        <f t="shared" si="1"/>
        <v>0</v>
      </c>
      <c r="F12" s="314">
        <f>COUNTIF(JADWAL!$L$1:$L$133,REKAP!C12)</f>
        <v>0</v>
      </c>
      <c r="G12" s="315">
        <f t="shared" si="3"/>
        <v>0</v>
      </c>
      <c r="H12" s="218"/>
      <c r="I12" s="314"/>
      <c r="J12" s="319"/>
      <c r="K12" s="319"/>
      <c r="L12" s="319"/>
      <c r="M12" s="319"/>
      <c r="N12" s="319"/>
      <c r="O12" s="319"/>
    </row>
    <row r="13" spans="1:15">
      <c r="A13" s="311">
        <v>10</v>
      </c>
      <c r="B13" s="312" t="s">
        <v>479</v>
      </c>
      <c r="C13" s="317" t="s">
        <v>169</v>
      </c>
      <c r="D13" s="314">
        <f t="shared" si="0"/>
        <v>1</v>
      </c>
      <c r="E13" s="314">
        <f t="shared" si="1"/>
        <v>3</v>
      </c>
      <c r="F13" s="314">
        <f>COUNTIF(JADWAL!$L$1:$L$133,REKAP!C13)</f>
        <v>0</v>
      </c>
      <c r="G13" s="315">
        <f t="shared" si="3"/>
        <v>4</v>
      </c>
      <c r="H13" s="218"/>
      <c r="I13" s="314"/>
      <c r="J13" s="319"/>
      <c r="K13" s="319"/>
      <c r="L13" s="319"/>
      <c r="M13" s="319"/>
      <c r="N13" s="319"/>
      <c r="O13" s="319"/>
    </row>
    <row r="14" spans="1:15">
      <c r="A14" s="311">
        <v>11</v>
      </c>
      <c r="B14" s="312" t="s">
        <v>480</v>
      </c>
      <c r="C14" s="318" t="s">
        <v>236</v>
      </c>
      <c r="D14" s="314">
        <f t="shared" si="0"/>
        <v>0</v>
      </c>
      <c r="E14" s="314">
        <f t="shared" si="1"/>
        <v>0</v>
      </c>
      <c r="F14" s="314">
        <f>COUNTIF(JADWAL!$L$1:$L$133,REKAP!C14)</f>
        <v>0</v>
      </c>
      <c r="G14" s="315">
        <f t="shared" si="3"/>
        <v>0</v>
      </c>
      <c r="H14" s="319"/>
      <c r="I14" s="314"/>
      <c r="J14" s="319"/>
      <c r="K14" s="319"/>
      <c r="L14" s="319"/>
      <c r="M14" s="319"/>
      <c r="N14" s="319"/>
      <c r="O14" s="319"/>
    </row>
    <row r="15" spans="1:15">
      <c r="A15" s="311">
        <v>12</v>
      </c>
      <c r="B15" s="312" t="s">
        <v>481</v>
      </c>
      <c r="C15" s="317" t="s">
        <v>281</v>
      </c>
      <c r="D15" s="314">
        <f t="shared" si="0"/>
        <v>1</v>
      </c>
      <c r="E15" s="314">
        <f t="shared" si="1"/>
        <v>2</v>
      </c>
      <c r="F15" s="314">
        <f>COUNTIF(JADWAL!$L$1:$L$133,REKAP!C15)</f>
        <v>0</v>
      </c>
      <c r="G15" s="315">
        <f t="shared" si="3"/>
        <v>3</v>
      </c>
      <c r="H15" s="218"/>
      <c r="I15" s="314"/>
      <c r="J15" s="319"/>
      <c r="K15" s="319"/>
      <c r="L15" s="319"/>
      <c r="M15" s="319"/>
      <c r="N15" s="319"/>
      <c r="O15" s="319"/>
    </row>
    <row r="16" spans="1:15">
      <c r="A16" s="311">
        <v>13</v>
      </c>
      <c r="B16" s="312" t="s">
        <v>482</v>
      </c>
      <c r="C16" s="317" t="s">
        <v>51</v>
      </c>
      <c r="D16" s="314">
        <f t="shared" si="0"/>
        <v>0</v>
      </c>
      <c r="E16" s="314">
        <f t="shared" si="1"/>
        <v>0</v>
      </c>
      <c r="F16" s="314">
        <f>COUNTIF(JADWAL!$L$1:$L$133,REKAP!C16)</f>
        <v>0</v>
      </c>
      <c r="G16" s="315">
        <f t="shared" si="3"/>
        <v>0</v>
      </c>
      <c r="H16" s="218"/>
      <c r="I16" s="314"/>
      <c r="J16" s="319"/>
      <c r="K16" s="319"/>
      <c r="L16" s="319"/>
      <c r="M16" s="319"/>
      <c r="N16" s="319"/>
      <c r="O16" s="319"/>
    </row>
    <row r="17" spans="1:15">
      <c r="A17" s="311">
        <v>14</v>
      </c>
      <c r="B17" s="312" t="s">
        <v>483</v>
      </c>
      <c r="C17" s="317" t="s">
        <v>415</v>
      </c>
      <c r="D17" s="314">
        <f t="shared" si="0"/>
        <v>3</v>
      </c>
      <c r="E17" s="314">
        <f t="shared" si="1"/>
        <v>0</v>
      </c>
      <c r="F17" s="314">
        <f>COUNTIF(JADWAL!$L$1:$L$133,REKAP!C17)</f>
        <v>0</v>
      </c>
      <c r="G17" s="315">
        <f t="shared" si="3"/>
        <v>3</v>
      </c>
      <c r="H17" s="218"/>
      <c r="I17" s="314"/>
      <c r="J17" s="319"/>
      <c r="K17" s="319"/>
      <c r="L17" s="319"/>
      <c r="M17" s="319"/>
      <c r="N17" s="319"/>
      <c r="O17" s="319"/>
    </row>
    <row r="18" spans="1:15">
      <c r="A18" s="311">
        <v>15</v>
      </c>
      <c r="B18" s="312" t="s">
        <v>484</v>
      </c>
      <c r="C18" s="313" t="s">
        <v>231</v>
      </c>
      <c r="D18" s="314">
        <f t="shared" si="0"/>
        <v>2</v>
      </c>
      <c r="E18" s="314">
        <f t="shared" si="1"/>
        <v>2</v>
      </c>
      <c r="F18" s="314">
        <f>COUNTIF(JADWAL!$L$1:$L$133,REKAP!C18)</f>
        <v>0</v>
      </c>
      <c r="G18" s="315">
        <f t="shared" si="3"/>
        <v>4</v>
      </c>
      <c r="H18" s="316"/>
      <c r="I18" s="314"/>
      <c r="J18" s="319"/>
      <c r="K18" s="319"/>
      <c r="L18" s="319"/>
      <c r="M18" s="319"/>
      <c r="N18" s="319"/>
      <c r="O18" s="322"/>
    </row>
    <row r="19" spans="1:15">
      <c r="A19" s="311">
        <v>16</v>
      </c>
      <c r="B19" s="312" t="s">
        <v>485</v>
      </c>
      <c r="C19" s="313" t="s">
        <v>135</v>
      </c>
      <c r="D19" s="314">
        <f t="shared" si="0"/>
        <v>2</v>
      </c>
      <c r="E19" s="314">
        <f t="shared" si="1"/>
        <v>3</v>
      </c>
      <c r="F19" s="314">
        <f>COUNTIF(JADWAL!$L$1:$L$133,REKAP!C19)</f>
        <v>0</v>
      </c>
      <c r="G19" s="315">
        <f t="shared" si="3"/>
        <v>5</v>
      </c>
      <c r="H19" s="218"/>
      <c r="I19" s="314"/>
      <c r="J19" s="319"/>
      <c r="K19" s="319"/>
      <c r="L19" s="319"/>
      <c r="M19" s="319"/>
      <c r="N19" s="319"/>
      <c r="O19" s="319"/>
    </row>
    <row r="20" spans="1:15">
      <c r="A20" s="311">
        <v>17</v>
      </c>
      <c r="B20" s="312" t="s">
        <v>486</v>
      </c>
      <c r="C20" s="313" t="s">
        <v>414</v>
      </c>
      <c r="D20" s="314">
        <f t="shared" si="0"/>
        <v>3</v>
      </c>
      <c r="E20" s="314">
        <f t="shared" si="1"/>
        <v>1</v>
      </c>
      <c r="F20" s="314">
        <f>COUNTIF(JADWAL!$L$1:$L$133,REKAP!C20)</f>
        <v>0</v>
      </c>
      <c r="G20" s="315">
        <f t="shared" si="3"/>
        <v>4</v>
      </c>
      <c r="H20" s="316"/>
      <c r="I20" s="314"/>
      <c r="J20" s="319"/>
      <c r="K20" s="319"/>
      <c r="L20" s="319"/>
      <c r="M20" s="319"/>
      <c r="N20" s="319"/>
      <c r="O20" s="322"/>
    </row>
    <row r="21" spans="1:15">
      <c r="A21" s="311">
        <v>18</v>
      </c>
      <c r="B21" s="312" t="s">
        <v>487</v>
      </c>
      <c r="C21" s="313" t="s">
        <v>238</v>
      </c>
      <c r="D21" s="314">
        <f t="shared" si="0"/>
        <v>3</v>
      </c>
      <c r="E21" s="314">
        <f t="shared" si="1"/>
        <v>1</v>
      </c>
      <c r="F21" s="314">
        <f>COUNTIF(JADWAL!$L$1:$L$133,REKAP!C21)</f>
        <v>0</v>
      </c>
      <c r="G21" s="315">
        <f t="shared" si="3"/>
        <v>4</v>
      </c>
      <c r="H21" s="218"/>
      <c r="I21" s="314"/>
      <c r="J21" s="319"/>
      <c r="K21" s="319"/>
      <c r="L21" s="319"/>
      <c r="M21" s="319"/>
      <c r="N21" s="319"/>
      <c r="O21" s="319"/>
    </row>
    <row r="22" spans="1:15">
      <c r="A22" s="311">
        <v>19</v>
      </c>
      <c r="B22" s="312" t="s">
        <v>488</v>
      </c>
      <c r="C22" s="313" t="s">
        <v>246</v>
      </c>
      <c r="D22" s="314">
        <f t="shared" si="0"/>
        <v>0</v>
      </c>
      <c r="E22" s="314">
        <f t="shared" si="1"/>
        <v>0</v>
      </c>
      <c r="F22" s="314">
        <f>COUNTIF(JADWAL!$L$1:$L$133,REKAP!C22)</f>
        <v>0</v>
      </c>
      <c r="G22" s="315">
        <f t="shared" si="3"/>
        <v>0</v>
      </c>
      <c r="H22" s="218"/>
      <c r="I22" s="314"/>
      <c r="J22" s="319"/>
      <c r="K22" s="319"/>
      <c r="L22" s="319"/>
      <c r="M22" s="319"/>
      <c r="N22" s="319"/>
      <c r="O22" s="319"/>
    </row>
    <row r="23" spans="1:15">
      <c r="A23" s="311">
        <v>20</v>
      </c>
      <c r="B23" s="312" t="s">
        <v>489</v>
      </c>
      <c r="C23" s="313" t="s">
        <v>65</v>
      </c>
      <c r="D23" s="314">
        <f t="shared" si="0"/>
        <v>0</v>
      </c>
      <c r="E23" s="314">
        <f t="shared" si="1"/>
        <v>0</v>
      </c>
      <c r="F23" s="314">
        <f>COUNTIF(JADWAL!$L$1:$L$133,REKAP!C23)</f>
        <v>0</v>
      </c>
      <c r="G23" s="315">
        <f t="shared" si="3"/>
        <v>0</v>
      </c>
      <c r="H23" s="218"/>
      <c r="I23" s="314"/>
      <c r="J23" s="319"/>
      <c r="K23" s="319"/>
      <c r="L23" s="319"/>
      <c r="M23" s="319"/>
      <c r="N23" s="319"/>
      <c r="O23" s="319"/>
    </row>
    <row r="24" spans="1:15">
      <c r="A24" s="311">
        <v>21</v>
      </c>
      <c r="B24" s="312"/>
      <c r="C24" s="317" t="s">
        <v>490</v>
      </c>
      <c r="D24" s="314">
        <f t="shared" si="0"/>
        <v>0</v>
      </c>
      <c r="E24" s="314">
        <f t="shared" si="1"/>
        <v>0</v>
      </c>
      <c r="F24" s="314">
        <f>COUNTIF(JADWAL!$L$1:$L$133,REKAP!C24)</f>
        <v>0</v>
      </c>
      <c r="G24" s="315">
        <f t="shared" si="3"/>
        <v>0</v>
      </c>
      <c r="H24" s="218"/>
      <c r="I24" s="314"/>
      <c r="J24" s="319"/>
      <c r="K24" s="319"/>
      <c r="L24" s="319"/>
      <c r="M24" s="319"/>
      <c r="N24" s="319"/>
      <c r="O24" s="319"/>
    </row>
    <row r="25" spans="1:15">
      <c r="A25" s="311">
        <v>22</v>
      </c>
      <c r="B25" s="312" t="s">
        <v>363</v>
      </c>
      <c r="C25" s="313" t="s">
        <v>120</v>
      </c>
      <c r="D25" s="314">
        <f t="shared" si="0"/>
        <v>0</v>
      </c>
      <c r="E25" s="314">
        <f t="shared" si="1"/>
        <v>0</v>
      </c>
      <c r="F25" s="314">
        <v>0</v>
      </c>
      <c r="G25" s="315">
        <f t="shared" si="3"/>
        <v>0</v>
      </c>
      <c r="H25" s="316"/>
      <c r="I25" s="314"/>
      <c r="J25" s="319"/>
      <c r="K25" s="319"/>
      <c r="L25" s="319"/>
      <c r="M25" s="319"/>
      <c r="N25" s="319"/>
      <c r="O25" s="322"/>
    </row>
    <row r="26" spans="1:15">
      <c r="A26" s="311">
        <v>23</v>
      </c>
      <c r="B26" s="312" t="s">
        <v>365</v>
      </c>
      <c r="C26" s="313" t="s">
        <v>398</v>
      </c>
      <c r="D26" s="314">
        <f t="shared" si="0"/>
        <v>2</v>
      </c>
      <c r="E26" s="314">
        <f t="shared" si="1"/>
        <v>1</v>
      </c>
      <c r="F26" s="314">
        <f>COUNTIF(JADWAL!$L$1:$L$133,REKAP!C26)</f>
        <v>0</v>
      </c>
      <c r="G26" s="315">
        <f t="shared" si="3"/>
        <v>3</v>
      </c>
      <c r="H26" s="316"/>
      <c r="I26" s="314"/>
      <c r="J26" s="319"/>
      <c r="K26" s="319"/>
      <c r="L26" s="319"/>
      <c r="M26" s="319"/>
      <c r="N26" s="319"/>
      <c r="O26" s="322"/>
    </row>
    <row r="27" spans="1:15">
      <c r="A27" s="311">
        <v>24</v>
      </c>
      <c r="B27" s="312" t="s">
        <v>491</v>
      </c>
      <c r="C27" s="313" t="s">
        <v>492</v>
      </c>
      <c r="D27" s="314">
        <f t="shared" si="0"/>
        <v>0</v>
      </c>
      <c r="E27" s="314">
        <f t="shared" si="1"/>
        <v>0</v>
      </c>
      <c r="F27" s="314">
        <f>COUNTIF(JADWAL!$L$1:$L$133,REKAP!C27)</f>
        <v>0</v>
      </c>
      <c r="G27" s="315">
        <f t="shared" si="3"/>
        <v>0</v>
      </c>
      <c r="H27" s="316"/>
      <c r="I27" s="314"/>
      <c r="J27" s="319"/>
      <c r="K27" s="319"/>
      <c r="L27" s="319"/>
      <c r="M27" s="319"/>
      <c r="N27" s="319"/>
      <c r="O27" s="322"/>
    </row>
    <row r="28" spans="1:15">
      <c r="A28" s="311">
        <v>25</v>
      </c>
      <c r="B28" s="312" t="s">
        <v>367</v>
      </c>
      <c r="C28" s="313" t="s">
        <v>168</v>
      </c>
      <c r="D28" s="314">
        <f t="shared" si="0"/>
        <v>1</v>
      </c>
      <c r="E28" s="314">
        <f t="shared" si="1"/>
        <v>2</v>
      </c>
      <c r="F28" s="314">
        <f>COUNTIF(JADWAL!$L$1:$L$133,REKAP!C28)</f>
        <v>0</v>
      </c>
      <c r="G28" s="315">
        <f t="shared" si="3"/>
        <v>3</v>
      </c>
      <c r="H28" s="316"/>
      <c r="I28" s="314"/>
      <c r="J28" s="319"/>
      <c r="K28" s="319"/>
      <c r="L28" s="319"/>
      <c r="M28" s="319"/>
      <c r="N28" s="319"/>
      <c r="O28" s="322"/>
    </row>
    <row r="29" spans="1:15">
      <c r="A29" s="311">
        <v>26</v>
      </c>
      <c r="B29" s="312" t="s">
        <v>493</v>
      </c>
      <c r="C29" s="313" t="s">
        <v>494</v>
      </c>
      <c r="D29" s="314">
        <f t="shared" si="0"/>
        <v>0</v>
      </c>
      <c r="E29" s="314">
        <f t="shared" si="1"/>
        <v>0</v>
      </c>
      <c r="F29" s="314">
        <f>COUNTIF(JADWAL!$L$1:$L$133,REKAP!C29)</f>
        <v>0</v>
      </c>
      <c r="G29" s="315">
        <f t="shared" si="3"/>
        <v>0</v>
      </c>
      <c r="H29" s="316"/>
      <c r="I29" s="314"/>
      <c r="J29" s="319"/>
      <c r="K29" s="319"/>
      <c r="L29" s="319"/>
      <c r="M29" s="319"/>
      <c r="N29" s="319"/>
      <c r="O29" s="322"/>
    </row>
    <row r="30" spans="1:15">
      <c r="A30" s="311">
        <v>27</v>
      </c>
      <c r="B30" s="312" t="s">
        <v>495</v>
      </c>
      <c r="C30" s="313" t="s">
        <v>240</v>
      </c>
      <c r="D30" s="314">
        <f t="shared" si="0"/>
        <v>0</v>
      </c>
      <c r="E30" s="314">
        <f t="shared" si="1"/>
        <v>0</v>
      </c>
      <c r="F30" s="314">
        <f>COUNTIF(JADWAL!$L$1:$L$133,REKAP!C30)</f>
        <v>0</v>
      </c>
      <c r="G30" s="315">
        <f t="shared" si="3"/>
        <v>0</v>
      </c>
      <c r="H30" s="316"/>
      <c r="I30" s="314"/>
      <c r="J30" s="319"/>
      <c r="K30" s="319"/>
      <c r="L30" s="319"/>
      <c r="M30" s="319"/>
      <c r="N30" s="319"/>
      <c r="O30" s="322"/>
    </row>
    <row r="31" spans="1:15">
      <c r="A31" s="311">
        <v>28</v>
      </c>
      <c r="B31" s="312" t="s">
        <v>496</v>
      </c>
      <c r="C31" s="313" t="s">
        <v>283</v>
      </c>
      <c r="D31" s="314">
        <f t="shared" si="0"/>
        <v>0</v>
      </c>
      <c r="E31" s="314">
        <f t="shared" si="1"/>
        <v>3</v>
      </c>
      <c r="F31" s="314">
        <f>COUNTIF(JADWAL!$L$1:$L$133,REKAP!C31)</f>
        <v>0</v>
      </c>
      <c r="G31" s="315">
        <f t="shared" si="3"/>
        <v>3</v>
      </c>
      <c r="H31" s="218"/>
      <c r="I31" s="314"/>
      <c r="J31" s="319"/>
      <c r="K31" s="319"/>
      <c r="L31" s="319"/>
      <c r="M31" s="319"/>
      <c r="N31" s="319"/>
      <c r="O31" s="319"/>
    </row>
    <row r="32" spans="1:15">
      <c r="A32" s="311">
        <v>29</v>
      </c>
      <c r="B32" s="312" t="s">
        <v>343</v>
      </c>
      <c r="C32" s="313" t="s">
        <v>375</v>
      </c>
      <c r="D32" s="314">
        <f t="shared" si="0"/>
        <v>3</v>
      </c>
      <c r="E32" s="314">
        <f t="shared" si="1"/>
        <v>0</v>
      </c>
      <c r="F32" s="314">
        <f>COUNTIF(JADWAL!$L$1:$L$133,REKAP!C32)</f>
        <v>0</v>
      </c>
      <c r="G32" s="315">
        <f t="shared" si="3"/>
        <v>3</v>
      </c>
      <c r="H32" s="218"/>
      <c r="I32" s="314"/>
      <c r="J32" s="319"/>
      <c r="K32" s="319"/>
      <c r="L32" s="319"/>
      <c r="M32" s="319"/>
      <c r="N32" s="319"/>
      <c r="O32" s="319"/>
    </row>
    <row r="33" spans="1:15">
      <c r="A33" s="311">
        <v>30</v>
      </c>
      <c r="B33" s="312" t="s">
        <v>497</v>
      </c>
      <c r="C33" s="313" t="s">
        <v>417</v>
      </c>
      <c r="D33" s="314">
        <f t="shared" si="0"/>
        <v>2</v>
      </c>
      <c r="E33" s="314">
        <f t="shared" si="1"/>
        <v>1</v>
      </c>
      <c r="F33" s="314">
        <f>COUNTIF(JADWAL!$L$1:$L$133,REKAP!C33)</f>
        <v>0</v>
      </c>
      <c r="G33" s="315">
        <f t="shared" si="3"/>
        <v>3</v>
      </c>
      <c r="H33" s="218"/>
      <c r="I33" s="314"/>
      <c r="J33" s="319"/>
      <c r="K33" s="319"/>
      <c r="L33" s="319"/>
      <c r="M33" s="319"/>
      <c r="N33" s="319"/>
      <c r="O33" s="319"/>
    </row>
    <row r="34" spans="1:15">
      <c r="A34" s="311">
        <v>31</v>
      </c>
      <c r="B34" s="312" t="s">
        <v>498</v>
      </c>
      <c r="C34" s="313" t="s">
        <v>391</v>
      </c>
      <c r="D34" s="314">
        <f t="shared" si="0"/>
        <v>4</v>
      </c>
      <c r="E34" s="314">
        <f t="shared" si="1"/>
        <v>0</v>
      </c>
      <c r="F34" s="314">
        <f>COUNTIF(JADWAL!$L$1:$L$133,REKAP!C34)</f>
        <v>0</v>
      </c>
      <c r="G34" s="315">
        <f t="shared" si="3"/>
        <v>4</v>
      </c>
      <c r="H34" s="218"/>
      <c r="I34" s="314"/>
      <c r="J34" s="319"/>
      <c r="K34" s="319"/>
      <c r="L34" s="319"/>
      <c r="M34" s="319"/>
      <c r="N34" s="319"/>
      <c r="O34" s="319"/>
    </row>
    <row r="35" spans="1:15">
      <c r="A35" s="311">
        <v>32</v>
      </c>
      <c r="B35" s="312" t="s">
        <v>499</v>
      </c>
      <c r="C35" s="313" t="s">
        <v>380</v>
      </c>
      <c r="D35" s="314">
        <f t="shared" si="0"/>
        <v>3</v>
      </c>
      <c r="E35" s="314">
        <f t="shared" si="1"/>
        <v>2</v>
      </c>
      <c r="F35" s="314">
        <f>COUNTIF(JADWAL!$L$1:$L$133,REKAP!C35)</f>
        <v>0</v>
      </c>
      <c r="G35" s="315">
        <f t="shared" si="3"/>
        <v>5</v>
      </c>
      <c r="H35" s="218"/>
      <c r="I35" s="314"/>
      <c r="J35" s="319"/>
      <c r="K35" s="319"/>
      <c r="L35" s="319"/>
      <c r="M35" s="319"/>
      <c r="N35" s="319"/>
      <c r="O35" s="319"/>
    </row>
    <row r="36" spans="1:15">
      <c r="A36" s="311">
        <v>33</v>
      </c>
      <c r="B36" s="312" t="s">
        <v>500</v>
      </c>
      <c r="C36" s="313" t="s">
        <v>423</v>
      </c>
      <c r="D36" s="314">
        <f t="shared" ref="D36:D64" si="4">COUNTIF(DSATU,C36)</f>
        <v>0</v>
      </c>
      <c r="E36" s="314">
        <f t="shared" ref="E36:E64" si="5">COUNTIF(DDUA,C36)</f>
        <v>4</v>
      </c>
      <c r="F36" s="314">
        <f>COUNTIF(JADWAL!$L$1:$L$133,REKAP!C36)</f>
        <v>0</v>
      </c>
      <c r="G36" s="315">
        <f t="shared" si="3"/>
        <v>4</v>
      </c>
      <c r="H36" s="218"/>
      <c r="I36" s="314"/>
      <c r="J36" s="319"/>
      <c r="K36" s="319"/>
      <c r="L36" s="319"/>
      <c r="M36" s="319"/>
      <c r="N36" s="319"/>
      <c r="O36" s="319"/>
    </row>
    <row r="37" spans="1:15">
      <c r="A37" s="311">
        <v>34</v>
      </c>
      <c r="B37" s="312" t="s">
        <v>501</v>
      </c>
      <c r="C37" s="313" t="s">
        <v>66</v>
      </c>
      <c r="D37" s="314">
        <f t="shared" si="4"/>
        <v>1</v>
      </c>
      <c r="E37" s="314">
        <f t="shared" si="5"/>
        <v>2</v>
      </c>
      <c r="F37" s="314">
        <f>COUNTIF(JADWAL!$L$1:$L$133,REKAP!C37)</f>
        <v>0</v>
      </c>
      <c r="G37" s="315">
        <f t="shared" si="3"/>
        <v>3</v>
      </c>
      <c r="H37" s="218"/>
      <c r="I37" s="314"/>
      <c r="J37" s="319"/>
      <c r="K37" s="319"/>
      <c r="L37" s="319"/>
      <c r="M37" s="319"/>
      <c r="N37" s="319"/>
      <c r="O37" s="319"/>
    </row>
    <row r="38" spans="1:15">
      <c r="A38" s="311">
        <v>35</v>
      </c>
      <c r="B38" s="312" t="s">
        <v>502</v>
      </c>
      <c r="C38" s="313" t="s">
        <v>389</v>
      </c>
      <c r="D38" s="314">
        <f t="shared" si="4"/>
        <v>3</v>
      </c>
      <c r="E38" s="314">
        <f t="shared" si="5"/>
        <v>3</v>
      </c>
      <c r="F38" s="314">
        <f>COUNTIF(JADWAL!$L$1:$L$133,REKAP!C38)</f>
        <v>0</v>
      </c>
      <c r="G38" s="315">
        <f t="shared" si="3"/>
        <v>6</v>
      </c>
      <c r="H38" s="218"/>
      <c r="I38" s="314"/>
      <c r="J38" s="319"/>
      <c r="K38" s="319"/>
      <c r="L38" s="319"/>
      <c r="M38" s="319"/>
      <c r="N38" s="319"/>
      <c r="O38" s="319"/>
    </row>
    <row r="39" spans="1:15">
      <c r="A39" s="311">
        <v>36</v>
      </c>
      <c r="B39" s="312" t="s">
        <v>503</v>
      </c>
      <c r="C39" s="313" t="s">
        <v>50</v>
      </c>
      <c r="D39" s="314">
        <f t="shared" si="4"/>
        <v>2</v>
      </c>
      <c r="E39" s="314">
        <f t="shared" si="5"/>
        <v>2</v>
      </c>
      <c r="F39" s="314">
        <f>COUNTIF(JADWAL!$L$1:$L$133,REKAP!C39)</f>
        <v>0</v>
      </c>
      <c r="G39" s="315">
        <f t="shared" si="3"/>
        <v>4</v>
      </c>
      <c r="H39" s="218"/>
      <c r="I39" s="314"/>
      <c r="J39" s="319"/>
      <c r="K39" s="319"/>
      <c r="L39" s="319"/>
      <c r="M39" s="319"/>
      <c r="N39" s="319"/>
      <c r="O39" s="319"/>
    </row>
    <row r="40" spans="1:15">
      <c r="A40" s="311">
        <v>37</v>
      </c>
      <c r="B40" s="312" t="s">
        <v>504</v>
      </c>
      <c r="C40" s="313" t="s">
        <v>505</v>
      </c>
      <c r="D40" s="314">
        <f t="shared" si="4"/>
        <v>0</v>
      </c>
      <c r="E40" s="314">
        <f t="shared" si="5"/>
        <v>0</v>
      </c>
      <c r="F40" s="314">
        <f>COUNTIF(JADWAL!$L$1:$L$133,REKAP!C40)</f>
        <v>0</v>
      </c>
      <c r="G40" s="315">
        <f t="shared" si="3"/>
        <v>0</v>
      </c>
      <c r="H40" s="218"/>
      <c r="I40" s="314"/>
      <c r="J40" s="319"/>
      <c r="K40" s="319"/>
      <c r="L40" s="319"/>
      <c r="M40" s="319"/>
      <c r="N40" s="319"/>
      <c r="O40" s="319"/>
    </row>
    <row r="41" spans="1:15">
      <c r="A41" s="311">
        <v>38</v>
      </c>
      <c r="B41" s="312" t="s">
        <v>506</v>
      </c>
      <c r="C41" s="313" t="s">
        <v>507</v>
      </c>
      <c r="D41" s="314">
        <f t="shared" si="4"/>
        <v>0</v>
      </c>
      <c r="E41" s="314">
        <f t="shared" si="5"/>
        <v>0</v>
      </c>
      <c r="F41" s="314">
        <f>COUNTIF(JADWAL!$L$1:$L$133,REKAP!C41)</f>
        <v>0</v>
      </c>
      <c r="G41" s="315">
        <f t="shared" si="3"/>
        <v>0</v>
      </c>
      <c r="H41" s="218"/>
      <c r="I41" s="314"/>
      <c r="J41" s="319"/>
      <c r="K41" s="319"/>
      <c r="L41" s="319"/>
      <c r="M41" s="319"/>
      <c r="N41" s="319"/>
      <c r="O41" s="319"/>
    </row>
    <row r="42" spans="1:15">
      <c r="A42" s="311">
        <v>39</v>
      </c>
      <c r="B42" s="312" t="s">
        <v>508</v>
      </c>
      <c r="C42" s="318" t="s">
        <v>123</v>
      </c>
      <c r="D42" s="314">
        <f t="shared" si="4"/>
        <v>4</v>
      </c>
      <c r="E42" s="314">
        <f t="shared" si="5"/>
        <v>0</v>
      </c>
      <c r="F42" s="314">
        <v>0</v>
      </c>
      <c r="G42" s="315">
        <f t="shared" si="3"/>
        <v>4</v>
      </c>
      <c r="H42" s="218"/>
      <c r="I42" s="314"/>
      <c r="J42" s="319"/>
      <c r="K42" s="319"/>
      <c r="L42" s="319"/>
      <c r="M42" s="319"/>
      <c r="N42" s="319"/>
      <c r="O42" s="319"/>
    </row>
    <row r="43" spans="1:15">
      <c r="A43" s="311">
        <v>40</v>
      </c>
      <c r="B43" s="312" t="s">
        <v>509</v>
      </c>
      <c r="C43" s="317" t="s">
        <v>27</v>
      </c>
      <c r="D43" s="314">
        <f t="shared" si="4"/>
        <v>0</v>
      </c>
      <c r="E43" s="314">
        <f t="shared" si="5"/>
        <v>0</v>
      </c>
      <c r="F43" s="314">
        <f>COUNTIF(JADWAL!$L$1:$L$133,REKAP!C43)</f>
        <v>0</v>
      </c>
      <c r="G43" s="315">
        <f t="shared" si="3"/>
        <v>0</v>
      </c>
      <c r="H43" s="218"/>
      <c r="I43" s="314"/>
      <c r="J43" s="319"/>
      <c r="K43" s="319"/>
      <c r="L43" s="319"/>
      <c r="M43" s="319"/>
      <c r="N43" s="319"/>
      <c r="O43" s="319"/>
    </row>
    <row r="44" spans="1:15">
      <c r="A44" s="311">
        <v>41</v>
      </c>
      <c r="B44" s="312" t="s">
        <v>510</v>
      </c>
      <c r="C44" s="318" t="s">
        <v>370</v>
      </c>
      <c r="D44" s="314">
        <f t="shared" si="4"/>
        <v>2</v>
      </c>
      <c r="E44" s="314">
        <f t="shared" si="5"/>
        <v>1</v>
      </c>
      <c r="F44" s="314">
        <f>COUNTIF(JADWAL!$L$1:$L$133,REKAP!C44)</f>
        <v>0</v>
      </c>
      <c r="G44" s="315">
        <f t="shared" ref="G44:G55" si="6">SUM(D44:F44)</f>
        <v>3</v>
      </c>
      <c r="H44" s="218"/>
      <c r="I44" s="314"/>
      <c r="J44" s="319"/>
      <c r="K44" s="319"/>
      <c r="L44" s="319"/>
      <c r="M44" s="319"/>
      <c r="N44" s="319"/>
      <c r="O44" s="319"/>
    </row>
    <row r="45" spans="1:15">
      <c r="A45" s="311">
        <v>42</v>
      </c>
      <c r="B45" s="312" t="s">
        <v>511</v>
      </c>
      <c r="C45" s="318" t="s">
        <v>512</v>
      </c>
      <c r="D45" s="314">
        <f t="shared" si="4"/>
        <v>0</v>
      </c>
      <c r="E45" s="314">
        <f t="shared" si="5"/>
        <v>0</v>
      </c>
      <c r="F45" s="314">
        <f>COUNTIF(JADWAL!$L$1:$L$133,REKAP!C45)</f>
        <v>0</v>
      </c>
      <c r="G45" s="315">
        <f t="shared" si="6"/>
        <v>0</v>
      </c>
      <c r="H45" s="218"/>
      <c r="I45" s="314"/>
      <c r="J45" s="319"/>
      <c r="K45" s="319"/>
      <c r="L45" s="319"/>
      <c r="M45" s="319"/>
      <c r="N45" s="319"/>
      <c r="O45" s="319"/>
    </row>
    <row r="46" spans="1:15">
      <c r="A46" s="311">
        <v>43</v>
      </c>
      <c r="B46" s="312" t="s">
        <v>513</v>
      </c>
      <c r="C46" s="318" t="s">
        <v>514</v>
      </c>
      <c r="D46" s="314">
        <f t="shared" si="4"/>
        <v>0</v>
      </c>
      <c r="E46" s="314">
        <f t="shared" si="5"/>
        <v>0</v>
      </c>
      <c r="F46" s="314">
        <f>COUNTIF(JADWAL!$L$1:$L$133,REKAP!C46)</f>
        <v>0</v>
      </c>
      <c r="G46" s="315">
        <f t="shared" si="6"/>
        <v>0</v>
      </c>
      <c r="H46" s="218"/>
      <c r="I46" s="314"/>
      <c r="J46" s="319"/>
      <c r="K46" s="319"/>
      <c r="L46" s="319"/>
      <c r="M46" s="319"/>
      <c r="N46" s="319"/>
      <c r="O46" s="319"/>
    </row>
    <row r="47" spans="1:15">
      <c r="A47" s="311">
        <v>44</v>
      </c>
      <c r="B47" s="312" t="s">
        <v>515</v>
      </c>
      <c r="C47" s="317" t="s">
        <v>435</v>
      </c>
      <c r="D47" s="314">
        <f t="shared" si="4"/>
        <v>0</v>
      </c>
      <c r="E47" s="314">
        <f t="shared" si="5"/>
        <v>0</v>
      </c>
      <c r="F47" s="314">
        <f>COUNTIF(JADWAL!$L$1:$L$133,REKAP!C47)</f>
        <v>0</v>
      </c>
      <c r="G47" s="315">
        <f t="shared" si="6"/>
        <v>0</v>
      </c>
      <c r="H47" s="218"/>
      <c r="I47" s="314"/>
      <c r="J47" s="319"/>
      <c r="K47" s="319"/>
      <c r="L47" s="319"/>
      <c r="M47" s="319"/>
      <c r="N47" s="319"/>
      <c r="O47" s="319"/>
    </row>
    <row r="48" spans="1:15">
      <c r="A48" s="311">
        <v>45</v>
      </c>
      <c r="B48" s="312" t="s">
        <v>516</v>
      </c>
      <c r="C48" s="317" t="s">
        <v>517</v>
      </c>
      <c r="D48" s="314">
        <f t="shared" si="4"/>
        <v>0</v>
      </c>
      <c r="E48" s="314">
        <f t="shared" si="5"/>
        <v>0</v>
      </c>
      <c r="F48" s="314">
        <f>COUNTIF(JADWAL!$L$1:$L$133,REKAP!C48)</f>
        <v>0</v>
      </c>
      <c r="G48" s="315">
        <f t="shared" si="6"/>
        <v>0</v>
      </c>
      <c r="H48" s="218"/>
      <c r="I48" s="314"/>
      <c r="J48" s="319"/>
      <c r="K48" s="319"/>
      <c r="L48" s="319"/>
      <c r="M48" s="319"/>
      <c r="N48" s="319"/>
      <c r="O48" s="319"/>
    </row>
    <row r="49" spans="1:15">
      <c r="A49" s="311">
        <v>46</v>
      </c>
      <c r="B49" s="312" t="s">
        <v>518</v>
      </c>
      <c r="C49" s="317" t="s">
        <v>519</v>
      </c>
      <c r="D49" s="314">
        <f t="shared" si="4"/>
        <v>0</v>
      </c>
      <c r="E49" s="314">
        <f t="shared" si="5"/>
        <v>0</v>
      </c>
      <c r="F49" s="314">
        <f>COUNTIF(JADWAL!$L$1:$L$133,REKAP!C49)</f>
        <v>0</v>
      </c>
      <c r="G49" s="315">
        <f t="shared" si="6"/>
        <v>0</v>
      </c>
      <c r="H49" s="218"/>
      <c r="I49" s="314"/>
      <c r="J49" s="319"/>
      <c r="K49" s="319"/>
      <c r="L49" s="319"/>
      <c r="M49" s="319"/>
      <c r="N49" s="319"/>
      <c r="O49" s="319"/>
    </row>
    <row r="50" spans="1:15">
      <c r="A50" s="311">
        <v>47</v>
      </c>
      <c r="B50" s="312"/>
      <c r="C50" s="317" t="s">
        <v>390</v>
      </c>
      <c r="D50" s="314">
        <f t="shared" si="4"/>
        <v>2</v>
      </c>
      <c r="E50" s="314">
        <f t="shared" si="5"/>
        <v>1</v>
      </c>
      <c r="F50" s="314">
        <f>COUNTIF(JADWAL!$L$1:$L$133,REKAP!C50)</f>
        <v>0</v>
      </c>
      <c r="G50" s="315">
        <f t="shared" si="6"/>
        <v>3</v>
      </c>
      <c r="H50" s="218"/>
      <c r="I50" s="314"/>
      <c r="J50" s="319"/>
      <c r="K50" s="319"/>
      <c r="L50" s="319"/>
      <c r="M50" s="319"/>
      <c r="N50" s="319"/>
      <c r="O50" s="319"/>
    </row>
    <row r="51" spans="1:15">
      <c r="A51" s="311">
        <v>48</v>
      </c>
      <c r="B51" s="312"/>
      <c r="C51" s="317" t="s">
        <v>429</v>
      </c>
      <c r="D51" s="314">
        <f t="shared" si="4"/>
        <v>0</v>
      </c>
      <c r="E51" s="314">
        <f t="shared" si="5"/>
        <v>2</v>
      </c>
      <c r="F51" s="314">
        <f>COUNTIF(JADWAL!$L$1:$L$133,REKAP!C51)</f>
        <v>0</v>
      </c>
      <c r="G51" s="315">
        <f t="shared" si="6"/>
        <v>2</v>
      </c>
      <c r="H51" s="218"/>
      <c r="I51" s="314"/>
      <c r="J51" s="319"/>
      <c r="K51" s="319"/>
      <c r="L51" s="319"/>
      <c r="M51" s="319"/>
      <c r="N51" s="319"/>
      <c r="O51" s="319"/>
    </row>
    <row r="52" spans="1:15">
      <c r="A52" s="311">
        <v>49</v>
      </c>
      <c r="B52" s="312"/>
      <c r="C52" s="317" t="s">
        <v>520</v>
      </c>
      <c r="D52" s="314">
        <f t="shared" si="4"/>
        <v>0</v>
      </c>
      <c r="E52" s="314">
        <f t="shared" si="5"/>
        <v>0</v>
      </c>
      <c r="F52" s="314">
        <f>COUNTIF(JADWAL!$L$1:$L$133,REKAP!C52)</f>
        <v>0</v>
      </c>
      <c r="G52" s="315">
        <f t="shared" si="6"/>
        <v>0</v>
      </c>
      <c r="H52" s="218"/>
      <c r="I52" s="314"/>
      <c r="J52" s="319"/>
      <c r="K52" s="319"/>
      <c r="L52" s="319"/>
      <c r="M52" s="319"/>
      <c r="N52" s="319"/>
      <c r="O52" s="319"/>
    </row>
    <row r="53" spans="1:15">
      <c r="A53" s="311">
        <v>50</v>
      </c>
      <c r="B53" s="312"/>
      <c r="C53" s="317" t="s">
        <v>438</v>
      </c>
      <c r="D53" s="314">
        <f t="shared" si="4"/>
        <v>0</v>
      </c>
      <c r="E53" s="314">
        <f t="shared" si="5"/>
        <v>0</v>
      </c>
      <c r="F53" s="314">
        <f>COUNTIF(JADWAL!$L$1:$L$133,REKAP!C53)</f>
        <v>0</v>
      </c>
      <c r="G53" s="315">
        <f t="shared" si="6"/>
        <v>0</v>
      </c>
      <c r="H53" s="218"/>
      <c r="I53" s="314"/>
      <c r="J53" s="319"/>
      <c r="K53" s="319"/>
      <c r="L53" s="319"/>
      <c r="M53" s="319"/>
      <c r="N53" s="319"/>
      <c r="O53" s="319"/>
    </row>
    <row r="54" spans="1:15">
      <c r="A54" s="311">
        <v>51</v>
      </c>
      <c r="B54" s="312"/>
      <c r="C54" s="317" t="s">
        <v>424</v>
      </c>
      <c r="D54" s="314">
        <f t="shared" si="4"/>
        <v>1</v>
      </c>
      <c r="E54" s="314">
        <f t="shared" si="5"/>
        <v>2</v>
      </c>
      <c r="F54" s="314">
        <f>COUNTIF(JADWAL!$L$1:$L$133,REKAP!C54)</f>
        <v>0</v>
      </c>
      <c r="G54" s="315">
        <f t="shared" si="6"/>
        <v>3</v>
      </c>
      <c r="H54" s="218"/>
      <c r="I54" s="314"/>
      <c r="J54" s="319"/>
      <c r="K54" s="319"/>
      <c r="L54" s="319"/>
      <c r="M54" s="319"/>
      <c r="N54" s="319"/>
      <c r="O54" s="319"/>
    </row>
    <row r="55" spans="1:15">
      <c r="A55" s="311">
        <v>52</v>
      </c>
      <c r="B55" s="312"/>
      <c r="C55" s="317" t="s">
        <v>408</v>
      </c>
      <c r="D55" s="314">
        <f t="shared" si="4"/>
        <v>2</v>
      </c>
      <c r="E55" s="314">
        <f t="shared" si="5"/>
        <v>2</v>
      </c>
      <c r="F55" s="314">
        <f>COUNTIF(JADWAL!$L$1:$L$133,REKAP!C55)</f>
        <v>0</v>
      </c>
      <c r="G55" s="315">
        <f t="shared" si="6"/>
        <v>4</v>
      </c>
      <c r="H55" s="218"/>
      <c r="I55" s="314"/>
      <c r="J55" s="319"/>
      <c r="K55" s="319"/>
      <c r="L55" s="319"/>
      <c r="M55" s="319"/>
      <c r="N55" s="319"/>
      <c r="O55" s="319"/>
    </row>
    <row r="56" spans="1:15">
      <c r="A56" s="311">
        <v>53</v>
      </c>
      <c r="B56" s="312"/>
      <c r="C56" s="317" t="s">
        <v>427</v>
      </c>
      <c r="D56" s="314">
        <f t="shared" si="4"/>
        <v>0</v>
      </c>
      <c r="E56" s="314">
        <f t="shared" si="5"/>
        <v>2</v>
      </c>
      <c r="F56" s="314">
        <f>COUNTIF(JADWAL!$L$1:$L$133,REKAP!C56)</f>
        <v>0</v>
      </c>
      <c r="G56" s="315">
        <f t="shared" ref="G56:G67" si="7">SUM(D56:F56)</f>
        <v>2</v>
      </c>
      <c r="I56" s="314"/>
      <c r="J56" s="319"/>
      <c r="K56" s="319"/>
      <c r="L56" s="319"/>
      <c r="M56" s="319"/>
      <c r="N56" s="319"/>
      <c r="O56" s="319"/>
    </row>
    <row r="57" spans="1:15">
      <c r="A57" s="311">
        <v>54</v>
      </c>
      <c r="B57" s="312"/>
      <c r="C57" s="317" t="s">
        <v>282</v>
      </c>
      <c r="D57" s="314">
        <f t="shared" si="4"/>
        <v>0</v>
      </c>
      <c r="E57" s="314">
        <f t="shared" si="5"/>
        <v>0</v>
      </c>
      <c r="F57" s="314">
        <f>COUNTIF(JADWAL!$L$1:$L$133,REKAP!C57)</f>
        <v>0</v>
      </c>
      <c r="G57" s="315">
        <f t="shared" si="7"/>
        <v>0</v>
      </c>
      <c r="I57" s="314"/>
      <c r="J57" s="319"/>
      <c r="K57" s="319"/>
      <c r="L57" s="319"/>
      <c r="M57" s="319"/>
      <c r="N57" s="319"/>
      <c r="O57" s="319"/>
    </row>
    <row r="58" spans="1:15">
      <c r="A58" s="311">
        <v>55</v>
      </c>
      <c r="B58" s="312"/>
      <c r="C58" s="317" t="s">
        <v>287</v>
      </c>
      <c r="D58" s="314">
        <f t="shared" si="4"/>
        <v>0</v>
      </c>
      <c r="E58" s="314">
        <f t="shared" si="5"/>
        <v>0</v>
      </c>
      <c r="F58" s="314">
        <f>COUNTIF(JADWAL!$L$1:$L$133,REKAP!C58)</f>
        <v>0</v>
      </c>
      <c r="G58" s="315">
        <f t="shared" si="7"/>
        <v>0</v>
      </c>
      <c r="I58" s="314"/>
      <c r="J58" s="324"/>
      <c r="K58" s="324"/>
      <c r="L58" s="324"/>
      <c r="M58" s="324"/>
      <c r="N58" s="324"/>
      <c r="O58" s="324"/>
    </row>
    <row r="59" spans="1:15">
      <c r="A59" s="311">
        <v>56</v>
      </c>
      <c r="B59" s="312" t="s">
        <v>521</v>
      </c>
      <c r="C59" s="313" t="s">
        <v>522</v>
      </c>
      <c r="D59" s="314">
        <f t="shared" si="4"/>
        <v>0</v>
      </c>
      <c r="E59" s="314">
        <f t="shared" si="5"/>
        <v>0</v>
      </c>
      <c r="F59" s="314">
        <f>COUNTIF(JADWAL!$L$1:$L$133,REKAP!C59)</f>
        <v>0</v>
      </c>
      <c r="G59" s="315">
        <f t="shared" si="7"/>
        <v>0</v>
      </c>
      <c r="H59" s="218"/>
      <c r="I59" s="314"/>
    </row>
    <row r="60" spans="1:15">
      <c r="A60" s="311">
        <v>57</v>
      </c>
      <c r="B60" s="312" t="s">
        <v>523</v>
      </c>
      <c r="C60" s="313" t="s">
        <v>156</v>
      </c>
      <c r="D60" s="314">
        <f t="shared" si="4"/>
        <v>0</v>
      </c>
      <c r="E60" s="314">
        <f t="shared" si="5"/>
        <v>0</v>
      </c>
      <c r="F60" s="314">
        <f>COUNTIF(JADWAL!$L$1:$L$133,REKAP!C60)</f>
        <v>0</v>
      </c>
      <c r="G60" s="315">
        <f t="shared" si="7"/>
        <v>0</v>
      </c>
      <c r="H60" s="218"/>
      <c r="I60" s="314"/>
    </row>
    <row r="61" spans="1:15">
      <c r="A61" s="311">
        <v>58</v>
      </c>
      <c r="B61" s="312" t="s">
        <v>524</v>
      </c>
      <c r="C61" s="313" t="s">
        <v>525</v>
      </c>
      <c r="D61" s="314">
        <f t="shared" si="4"/>
        <v>0</v>
      </c>
      <c r="E61" s="314">
        <f t="shared" si="5"/>
        <v>0</v>
      </c>
      <c r="F61" s="314">
        <f>COUNTIF(JADWAL!$L$1:$L$133,REKAP!C61)</f>
        <v>0</v>
      </c>
      <c r="G61" s="315">
        <f t="shared" si="7"/>
        <v>0</v>
      </c>
      <c r="H61" s="218"/>
      <c r="I61" s="314"/>
    </row>
    <row r="62" spans="1:15">
      <c r="A62" s="311">
        <v>59</v>
      </c>
      <c r="B62" s="312" t="s">
        <v>526</v>
      </c>
      <c r="C62" s="317" t="s">
        <v>434</v>
      </c>
      <c r="D62" s="314">
        <f t="shared" si="4"/>
        <v>0</v>
      </c>
      <c r="E62" s="314">
        <f t="shared" si="5"/>
        <v>0</v>
      </c>
      <c r="F62" s="314">
        <f>COUNTIF(JADWAL!$L$1:$L$133,REKAP!C62)</f>
        <v>0</v>
      </c>
      <c r="G62" s="315">
        <f t="shared" si="7"/>
        <v>0</v>
      </c>
      <c r="H62" s="218"/>
      <c r="I62" s="314"/>
    </row>
    <row r="63" spans="1:15">
      <c r="A63" s="311">
        <v>60</v>
      </c>
      <c r="B63" s="312" t="s">
        <v>527</v>
      </c>
      <c r="C63" s="317" t="s">
        <v>426</v>
      </c>
      <c r="D63" s="314">
        <f t="shared" si="4"/>
        <v>1</v>
      </c>
      <c r="E63" s="314">
        <f t="shared" si="5"/>
        <v>2</v>
      </c>
      <c r="F63" s="314">
        <f>COUNTIF(JADWAL!$L$1:$L$133,REKAP!C63)</f>
        <v>0</v>
      </c>
      <c r="G63" s="315">
        <f t="shared" si="7"/>
        <v>3</v>
      </c>
      <c r="H63" s="218"/>
      <c r="I63" s="314"/>
    </row>
    <row r="64" spans="1:15">
      <c r="A64" s="311">
        <v>61</v>
      </c>
      <c r="B64" s="312" t="s">
        <v>528</v>
      </c>
      <c r="C64" s="317" t="s">
        <v>234</v>
      </c>
      <c r="D64" s="314">
        <f t="shared" si="4"/>
        <v>0</v>
      </c>
      <c r="E64" s="314">
        <f t="shared" si="5"/>
        <v>0</v>
      </c>
      <c r="F64" s="314">
        <f>COUNTIF(JADWAL!$L$1:$L$133,REKAP!C64)</f>
        <v>0</v>
      </c>
      <c r="G64" s="315">
        <f t="shared" si="7"/>
        <v>0</v>
      </c>
      <c r="H64" s="218"/>
      <c r="I64" s="314"/>
    </row>
    <row r="65" spans="1:9">
      <c r="A65" s="311">
        <v>62</v>
      </c>
      <c r="B65" s="312"/>
      <c r="C65" s="325" t="s">
        <v>431</v>
      </c>
      <c r="D65" s="314">
        <f t="shared" ref="D65:D71" si="8">COUNTIF(DSATU,C65)</f>
        <v>0</v>
      </c>
      <c r="E65" s="314">
        <f t="shared" ref="E65:E71" si="9">COUNTIF(DDUA,C65)</f>
        <v>0</v>
      </c>
      <c r="F65" s="314">
        <f>COUNTIF(JADWAL!$L$1:$L$133,REKAP!C65)</f>
        <v>0</v>
      </c>
      <c r="G65" s="315">
        <f t="shared" si="7"/>
        <v>0</v>
      </c>
      <c r="I65" s="314"/>
    </row>
    <row r="66" spans="1:9">
      <c r="A66" s="311">
        <v>63</v>
      </c>
      <c r="B66" s="312" t="s">
        <v>529</v>
      </c>
      <c r="C66" s="317" t="s">
        <v>433</v>
      </c>
      <c r="D66" s="314">
        <f t="shared" si="8"/>
        <v>0</v>
      </c>
      <c r="E66" s="314">
        <f t="shared" si="9"/>
        <v>0</v>
      </c>
      <c r="F66" s="314">
        <f>COUNTIF(JADWAL!$L$1:$L$133,REKAP!C66)</f>
        <v>0</v>
      </c>
      <c r="G66" s="315">
        <f t="shared" si="7"/>
        <v>0</v>
      </c>
      <c r="H66" s="218"/>
      <c r="I66" s="314"/>
    </row>
    <row r="67" spans="1:9">
      <c r="A67" s="311">
        <v>64</v>
      </c>
      <c r="B67" s="312"/>
      <c r="C67" s="313" t="s">
        <v>530</v>
      </c>
      <c r="D67" s="314">
        <f t="shared" si="8"/>
        <v>0</v>
      </c>
      <c r="E67" s="314">
        <f t="shared" si="9"/>
        <v>0</v>
      </c>
      <c r="F67" s="314">
        <f>COUNTIF(JADWAL!$L$1:$L$133,REKAP!C67)</f>
        <v>0</v>
      </c>
      <c r="G67" s="315">
        <f t="shared" si="7"/>
        <v>0</v>
      </c>
      <c r="H67" s="218"/>
      <c r="I67" s="314"/>
    </row>
    <row r="68" spans="1:9">
      <c r="A68" s="326">
        <v>65</v>
      </c>
      <c r="B68" s="314"/>
      <c r="C68" s="317" t="s">
        <v>432</v>
      </c>
      <c r="D68" s="314">
        <f t="shared" si="8"/>
        <v>0</v>
      </c>
      <c r="E68" s="314">
        <f t="shared" si="9"/>
        <v>0</v>
      </c>
      <c r="F68" s="314">
        <f>COUNTIF(JADWAL!$L$1:$L$133,REKAP!C68)</f>
        <v>0</v>
      </c>
      <c r="G68" s="315">
        <f t="shared" ref="G68:G71" si="10">SUM(D68:F68)</f>
        <v>0</v>
      </c>
      <c r="I68" s="314"/>
    </row>
    <row r="69" spans="1:9">
      <c r="A69" s="326">
        <v>66</v>
      </c>
      <c r="B69" s="314"/>
      <c r="C69" s="317" t="s">
        <v>430</v>
      </c>
      <c r="D69" s="314">
        <f t="shared" si="8"/>
        <v>0</v>
      </c>
      <c r="E69" s="314">
        <f t="shared" si="9"/>
        <v>1</v>
      </c>
      <c r="F69" s="314">
        <f>COUNTIF(JADWAL!$L$1:$L$133,REKAP!C69)</f>
        <v>0</v>
      </c>
      <c r="G69" s="315">
        <f t="shared" si="10"/>
        <v>1</v>
      </c>
      <c r="I69" s="314"/>
    </row>
    <row r="70" spans="1:9">
      <c r="A70" s="326">
        <v>67</v>
      </c>
      <c r="B70" s="314"/>
      <c r="C70" s="317" t="s">
        <v>531</v>
      </c>
      <c r="D70" s="314">
        <f t="shared" si="8"/>
        <v>0</v>
      </c>
      <c r="E70" s="314">
        <f t="shared" si="9"/>
        <v>0</v>
      </c>
      <c r="F70" s="314">
        <f>COUNTIF(JADWAL!$L$1:$L$133,REKAP!C70)</f>
        <v>0</v>
      </c>
      <c r="G70" s="315">
        <f t="shared" si="10"/>
        <v>0</v>
      </c>
      <c r="I70" s="314"/>
    </row>
    <row r="71" spans="1:9">
      <c r="A71" s="326">
        <v>68</v>
      </c>
      <c r="B71" s="314"/>
      <c r="C71" s="317" t="s">
        <v>437</v>
      </c>
      <c r="D71" s="314">
        <f t="shared" si="8"/>
        <v>0</v>
      </c>
      <c r="E71" s="314">
        <f t="shared" si="9"/>
        <v>0</v>
      </c>
      <c r="F71" s="314">
        <f>COUNTIF(JADWAL!$L$1:$L$133,REKAP!C71)</f>
        <v>0</v>
      </c>
      <c r="G71" s="315">
        <f t="shared" si="10"/>
        <v>0</v>
      </c>
      <c r="I71" s="314"/>
    </row>
    <row r="72" spans="1:9">
      <c r="A72" s="326"/>
      <c r="B72" s="314"/>
      <c r="C72" s="314"/>
      <c r="D72" s="314"/>
      <c r="E72" s="314"/>
      <c r="F72" s="314"/>
      <c r="G72" s="315"/>
    </row>
    <row r="73" spans="1:9">
      <c r="A73" s="326"/>
      <c r="B73" s="314"/>
      <c r="C73" s="314"/>
      <c r="D73" s="314"/>
      <c r="E73" s="314"/>
      <c r="F73" s="314"/>
      <c r="G73" s="315"/>
    </row>
    <row r="74" spans="1:9">
      <c r="A74" s="326"/>
      <c r="B74" s="314"/>
      <c r="C74" s="314"/>
      <c r="D74" s="314"/>
      <c r="E74" s="314"/>
      <c r="F74" s="314"/>
      <c r="G74" s="315"/>
    </row>
    <row r="75" spans="1:9">
      <c r="A75" s="311">
        <v>1</v>
      </c>
      <c r="B75" s="312"/>
      <c r="C75" s="313" t="s">
        <v>197</v>
      </c>
      <c r="D75" s="314">
        <f t="shared" ref="D75:D88" si="11">COUNTIF(DSATU,C75)</f>
        <v>0</v>
      </c>
      <c r="E75" s="314">
        <f t="shared" ref="E75:E88" si="12">COUNTIF(DDUA,C75)</f>
        <v>2</v>
      </c>
      <c r="F75" s="314">
        <f>COUNTIF(JADWAL!$L$1:$L$133,REKAP!C75)</f>
        <v>0</v>
      </c>
      <c r="G75" s="315">
        <f>SUM(D75:F75)</f>
        <v>2</v>
      </c>
    </row>
    <row r="76" spans="1:9">
      <c r="A76" s="311">
        <v>2</v>
      </c>
      <c r="B76" s="312"/>
      <c r="C76" s="317" t="s">
        <v>443</v>
      </c>
      <c r="D76" s="314">
        <f t="shared" si="11"/>
        <v>0</v>
      </c>
      <c r="E76" s="314">
        <f t="shared" si="12"/>
        <v>3</v>
      </c>
      <c r="F76" s="314">
        <f>COUNTIF(JADWAL!$L$1:$L$133,REKAP!C76)</f>
        <v>0</v>
      </c>
      <c r="G76" s="315">
        <f>SUM(D76:F76)</f>
        <v>3</v>
      </c>
    </row>
    <row r="77" spans="1:9">
      <c r="A77" s="311">
        <v>3</v>
      </c>
      <c r="B77" s="312"/>
      <c r="C77" s="317" t="s">
        <v>78</v>
      </c>
      <c r="D77" s="314">
        <f t="shared" si="11"/>
        <v>0</v>
      </c>
      <c r="E77" s="314">
        <f t="shared" si="12"/>
        <v>1</v>
      </c>
      <c r="F77" s="314">
        <f>COUNTIF(JADWAL!$L$1:$L$133,REKAP!C77)</f>
        <v>0</v>
      </c>
      <c r="G77" s="315">
        <f t="shared" ref="G77:G84" si="13">SUM(D77:F77)</f>
        <v>1</v>
      </c>
    </row>
    <row r="78" spans="1:9">
      <c r="A78" s="311">
        <v>4</v>
      </c>
      <c r="B78" s="312"/>
      <c r="C78" s="317" t="s">
        <v>444</v>
      </c>
      <c r="D78" s="314">
        <f t="shared" si="11"/>
        <v>0</v>
      </c>
      <c r="E78" s="314">
        <f t="shared" si="12"/>
        <v>2</v>
      </c>
      <c r="F78" s="314">
        <f>COUNTIF(JADWAL!$L$1:$L$133,REKAP!C78)</f>
        <v>0</v>
      </c>
      <c r="G78" s="315">
        <f t="shared" si="13"/>
        <v>2</v>
      </c>
    </row>
    <row r="79" spans="1:9">
      <c r="A79" s="311">
        <v>5</v>
      </c>
      <c r="B79" s="312"/>
      <c r="C79" s="317" t="s">
        <v>333</v>
      </c>
      <c r="D79" s="314">
        <f t="shared" si="11"/>
        <v>0</v>
      </c>
      <c r="E79" s="314">
        <f t="shared" si="12"/>
        <v>1</v>
      </c>
      <c r="F79" s="314">
        <f>COUNTIF(JADWAL!$L$1:$L$133,REKAP!C79)</f>
        <v>0</v>
      </c>
      <c r="G79" s="315">
        <f t="shared" si="13"/>
        <v>1</v>
      </c>
    </row>
    <row r="80" spans="1:9">
      <c r="A80" s="311">
        <v>6</v>
      </c>
      <c r="B80" s="312"/>
      <c r="C80" s="317" t="s">
        <v>284</v>
      </c>
      <c r="D80" s="314">
        <f t="shared" si="11"/>
        <v>0</v>
      </c>
      <c r="E80" s="314">
        <f t="shared" si="12"/>
        <v>0</v>
      </c>
      <c r="F80" s="314">
        <f>COUNTIF(JADWAL!$L$1:$L$133,REKAP!C80)</f>
        <v>0</v>
      </c>
      <c r="G80" s="315">
        <f t="shared" si="13"/>
        <v>0</v>
      </c>
    </row>
    <row r="81" spans="1:8">
      <c r="A81" s="311">
        <v>7</v>
      </c>
      <c r="B81" s="312"/>
      <c r="C81" s="327" t="s">
        <v>76</v>
      </c>
      <c r="D81" s="314">
        <f t="shared" si="11"/>
        <v>0</v>
      </c>
      <c r="E81" s="314">
        <f t="shared" si="12"/>
        <v>0</v>
      </c>
      <c r="F81" s="314">
        <f>COUNTIF(JADWAL!$L$1:$L$133,REKAP!C81)</f>
        <v>0</v>
      </c>
      <c r="G81" s="315">
        <f t="shared" si="13"/>
        <v>0</v>
      </c>
    </row>
    <row r="82" spans="1:8">
      <c r="A82" s="311">
        <v>8</v>
      </c>
      <c r="B82" s="312"/>
      <c r="C82" s="317" t="s">
        <v>152</v>
      </c>
      <c r="D82" s="314">
        <f t="shared" si="11"/>
        <v>0</v>
      </c>
      <c r="E82" s="314">
        <f t="shared" si="12"/>
        <v>0</v>
      </c>
      <c r="F82" s="314">
        <f>COUNTIF(JADWAL!$L$1:$L$133,REKAP!C82)</f>
        <v>0</v>
      </c>
      <c r="G82" s="315">
        <f t="shared" si="13"/>
        <v>0</v>
      </c>
      <c r="H82" s="218"/>
    </row>
    <row r="83" spans="1:8">
      <c r="A83" s="311">
        <v>9</v>
      </c>
      <c r="B83" s="312"/>
      <c r="C83" s="327" t="s">
        <v>158</v>
      </c>
      <c r="D83" s="314">
        <f t="shared" si="11"/>
        <v>0</v>
      </c>
      <c r="E83" s="314">
        <f t="shared" si="12"/>
        <v>0</v>
      </c>
      <c r="F83" s="314">
        <f>COUNTIF(JADWAL!$L$1:$L$133,REKAP!C83)</f>
        <v>0</v>
      </c>
      <c r="G83" s="315">
        <f t="shared" si="13"/>
        <v>0</v>
      </c>
      <c r="H83" s="218"/>
    </row>
    <row r="84" spans="1:8">
      <c r="A84" s="311">
        <v>10</v>
      </c>
      <c r="B84" s="312"/>
      <c r="C84" s="325" t="s">
        <v>148</v>
      </c>
      <c r="D84" s="314">
        <f t="shared" si="11"/>
        <v>0</v>
      </c>
      <c r="E84" s="314">
        <f t="shared" si="12"/>
        <v>2</v>
      </c>
      <c r="F84" s="314">
        <f>COUNTIF(JADWAL!$L$1:$L$133,REKAP!C84)</f>
        <v>0</v>
      </c>
      <c r="G84" s="315">
        <f t="shared" si="13"/>
        <v>2</v>
      </c>
      <c r="H84" s="218"/>
    </row>
    <row r="85" spans="1:8">
      <c r="A85" s="311">
        <v>11</v>
      </c>
      <c r="B85" s="312"/>
      <c r="C85" s="313" t="s">
        <v>452</v>
      </c>
      <c r="D85" s="314">
        <f t="shared" si="11"/>
        <v>0</v>
      </c>
      <c r="E85" s="314">
        <f t="shared" si="12"/>
        <v>0</v>
      </c>
      <c r="F85" s="314">
        <f>COUNTIF(JADWAL!$L$1:$L$133,REKAP!C85)</f>
        <v>0</v>
      </c>
      <c r="G85" s="315">
        <f t="shared" ref="G85:G87" si="14">SUM(D85:F85)</f>
        <v>0</v>
      </c>
      <c r="H85" s="218"/>
    </row>
    <row r="86" spans="1:8">
      <c r="A86" s="311">
        <v>12</v>
      </c>
      <c r="B86" s="312"/>
      <c r="C86" s="313" t="s">
        <v>453</v>
      </c>
      <c r="D86" s="314">
        <f t="shared" si="11"/>
        <v>0</v>
      </c>
      <c r="E86" s="314">
        <f t="shared" si="12"/>
        <v>0</v>
      </c>
      <c r="F86" s="314">
        <f>COUNTIF(JADWAL!$L$1:$L$133,REKAP!C86)</f>
        <v>0</v>
      </c>
      <c r="G86" s="315">
        <f t="shared" si="14"/>
        <v>0</v>
      </c>
      <c r="H86" s="218"/>
    </row>
    <row r="87" spans="1:8">
      <c r="A87" s="311">
        <v>13</v>
      </c>
      <c r="B87" s="312"/>
      <c r="C87" s="313" t="s">
        <v>446</v>
      </c>
      <c r="D87" s="314">
        <f t="shared" si="11"/>
        <v>0</v>
      </c>
      <c r="E87" s="314">
        <f t="shared" si="12"/>
        <v>2</v>
      </c>
      <c r="F87" s="314">
        <f>COUNTIF(JADWAL!$L$1:$L$133,REKAP!C87)</f>
        <v>0</v>
      </c>
      <c r="G87" s="315">
        <f t="shared" si="14"/>
        <v>2</v>
      </c>
      <c r="H87" s="218"/>
    </row>
    <row r="88" spans="1:8">
      <c r="A88" s="311">
        <v>14</v>
      </c>
      <c r="B88" s="312"/>
      <c r="C88" s="317" t="s">
        <v>454</v>
      </c>
      <c r="D88" s="314">
        <f t="shared" si="11"/>
        <v>0</v>
      </c>
      <c r="E88" s="314">
        <f t="shared" si="12"/>
        <v>0</v>
      </c>
      <c r="F88" s="314">
        <f>COUNTIF(JADWAL!$L$1:$L$133,REKAP!C88)</f>
        <v>0</v>
      </c>
      <c r="G88" s="315">
        <f t="shared" ref="G88:G110" si="15">SUM(D88:F88)</f>
        <v>0</v>
      </c>
      <c r="H88" s="218"/>
    </row>
    <row r="89" spans="1:8">
      <c r="A89" s="311">
        <v>15</v>
      </c>
      <c r="B89" s="312"/>
      <c r="C89" s="328" t="s">
        <v>78</v>
      </c>
      <c r="D89" s="314">
        <f t="shared" ref="D89:D110" si="16">COUNTIF(DSATU,C89)</f>
        <v>0</v>
      </c>
      <c r="E89" s="314">
        <f t="shared" ref="E89:E110" si="17">COUNTIF(DDUA,C89)</f>
        <v>1</v>
      </c>
      <c r="F89" s="314">
        <f>COUNTIF(JADWAL!$L$1:$L$133,REKAP!C89)</f>
        <v>0</v>
      </c>
      <c r="G89" s="315">
        <f t="shared" si="15"/>
        <v>1</v>
      </c>
      <c r="H89" s="218"/>
    </row>
    <row r="90" spans="1:8">
      <c r="A90" s="311">
        <v>16</v>
      </c>
      <c r="B90" s="312"/>
      <c r="C90" s="328" t="s">
        <v>138</v>
      </c>
      <c r="D90" s="314">
        <f t="shared" si="16"/>
        <v>0</v>
      </c>
      <c r="E90" s="314">
        <f t="shared" si="17"/>
        <v>0</v>
      </c>
      <c r="F90" s="314">
        <f>COUNTIF(JADWAL!$L$1:$L$133,REKAP!C90)</f>
        <v>0</v>
      </c>
      <c r="G90" s="315">
        <f t="shared" si="15"/>
        <v>0</v>
      </c>
      <c r="H90" s="218"/>
    </row>
    <row r="91" spans="1:8">
      <c r="A91" s="311">
        <v>17</v>
      </c>
      <c r="B91" s="312"/>
      <c r="C91" s="328" t="s">
        <v>457</v>
      </c>
      <c r="D91" s="314">
        <f t="shared" si="16"/>
        <v>0</v>
      </c>
      <c r="E91" s="314">
        <f t="shared" si="17"/>
        <v>0</v>
      </c>
      <c r="F91" s="314">
        <f>COUNTIF(JADWAL!$L$1:$L$133,REKAP!C91)</f>
        <v>0</v>
      </c>
      <c r="G91" s="315">
        <f t="shared" si="15"/>
        <v>0</v>
      </c>
      <c r="H91" s="218"/>
    </row>
    <row r="92" spans="1:8">
      <c r="A92" s="311">
        <v>18</v>
      </c>
      <c r="B92" s="312"/>
      <c r="C92" s="314" t="s">
        <v>127</v>
      </c>
      <c r="D92" s="314">
        <f t="shared" si="16"/>
        <v>0</v>
      </c>
      <c r="E92" s="314">
        <f t="shared" si="17"/>
        <v>0</v>
      </c>
      <c r="F92" s="314">
        <f>COUNTIF(JADWAL!$L$1:$L$133,REKAP!C92)</f>
        <v>0</v>
      </c>
      <c r="G92" s="315">
        <f t="shared" si="15"/>
        <v>0</v>
      </c>
    </row>
    <row r="93" spans="1:8">
      <c r="A93" s="311">
        <v>19</v>
      </c>
      <c r="B93" s="312"/>
      <c r="C93" s="314" t="s">
        <v>458</v>
      </c>
      <c r="D93" s="314">
        <f t="shared" si="16"/>
        <v>0</v>
      </c>
      <c r="E93" s="314">
        <f t="shared" si="17"/>
        <v>0</v>
      </c>
      <c r="F93" s="314">
        <f>COUNTIF(JADWAL!$L$1:$L$133,REKAP!C93)</f>
        <v>0</v>
      </c>
      <c r="G93" s="315">
        <f t="shared" si="15"/>
        <v>0</v>
      </c>
    </row>
    <row r="94" spans="1:8">
      <c r="A94" s="311">
        <v>20</v>
      </c>
      <c r="B94" s="312"/>
      <c r="C94" s="314" t="s">
        <v>137</v>
      </c>
      <c r="D94" s="314">
        <f t="shared" si="16"/>
        <v>0</v>
      </c>
      <c r="E94" s="314">
        <f t="shared" si="17"/>
        <v>0</v>
      </c>
      <c r="F94" s="314">
        <f>COUNTIF(JADWAL!$L$1:$L$133,REKAP!C94)</f>
        <v>0</v>
      </c>
      <c r="G94" s="315">
        <f t="shared" si="15"/>
        <v>0</v>
      </c>
    </row>
    <row r="95" spans="1:8">
      <c r="A95" s="311">
        <v>21</v>
      </c>
      <c r="B95" s="312"/>
      <c r="C95" s="314" t="s">
        <v>455</v>
      </c>
      <c r="D95" s="314">
        <f t="shared" si="16"/>
        <v>0</v>
      </c>
      <c r="E95" s="314">
        <f t="shared" si="17"/>
        <v>0</v>
      </c>
      <c r="F95" s="314">
        <f>COUNTIF(JADWAL!$L$1:$L$133,REKAP!C95)</f>
        <v>0</v>
      </c>
      <c r="G95" s="315">
        <f t="shared" si="15"/>
        <v>0</v>
      </c>
      <c r="H95" s="218"/>
    </row>
    <row r="96" spans="1:8">
      <c r="A96" s="311">
        <v>22</v>
      </c>
      <c r="B96" s="312"/>
      <c r="C96" s="329" t="s">
        <v>459</v>
      </c>
      <c r="D96" s="314">
        <f t="shared" si="16"/>
        <v>0</v>
      </c>
      <c r="E96" s="314">
        <f t="shared" si="17"/>
        <v>0</v>
      </c>
      <c r="F96" s="314">
        <f>COUNTIF(JADWAL!$L$1:$L$133,REKAP!C96)</f>
        <v>0</v>
      </c>
      <c r="G96" s="315">
        <f t="shared" si="15"/>
        <v>0</v>
      </c>
      <c r="H96" s="218"/>
    </row>
    <row r="97" spans="1:8">
      <c r="A97" s="311">
        <v>23</v>
      </c>
      <c r="B97" s="312"/>
      <c r="C97" s="328" t="s">
        <v>460</v>
      </c>
      <c r="D97" s="314">
        <f t="shared" si="16"/>
        <v>0</v>
      </c>
      <c r="E97" s="314">
        <f t="shared" si="17"/>
        <v>0</v>
      </c>
      <c r="F97" s="314">
        <f>COUNTIF(JADWAL!$L$1:$L$133,REKAP!C97)</f>
        <v>0</v>
      </c>
      <c r="G97" s="315">
        <f t="shared" si="15"/>
        <v>0</v>
      </c>
      <c r="H97" s="218"/>
    </row>
    <row r="98" spans="1:8">
      <c r="A98" s="311">
        <v>24</v>
      </c>
      <c r="B98" s="312"/>
      <c r="C98" s="314" t="s">
        <v>461</v>
      </c>
      <c r="D98" s="314">
        <f t="shared" si="16"/>
        <v>0</v>
      </c>
      <c r="E98" s="314">
        <f t="shared" si="17"/>
        <v>0</v>
      </c>
      <c r="F98" s="314">
        <f>COUNTIF(JADWAL!$L$1:$L$133,REKAP!C98)</f>
        <v>0</v>
      </c>
      <c r="G98" s="315">
        <f t="shared" si="15"/>
        <v>0</v>
      </c>
      <c r="H98" s="218"/>
    </row>
    <row r="99" spans="1:8">
      <c r="A99" s="311">
        <v>25</v>
      </c>
      <c r="B99" s="312"/>
      <c r="C99" s="314" t="s">
        <v>462</v>
      </c>
      <c r="D99" s="314">
        <f t="shared" si="16"/>
        <v>0</v>
      </c>
      <c r="E99" s="314">
        <f t="shared" si="17"/>
        <v>0</v>
      </c>
      <c r="F99" s="314">
        <f>COUNTIF(JADWAL!$L$1:$L$133,REKAP!C99)</f>
        <v>0</v>
      </c>
      <c r="G99" s="315">
        <f t="shared" si="15"/>
        <v>0</v>
      </c>
      <c r="H99" s="218"/>
    </row>
    <row r="100" spans="1:8">
      <c r="A100" s="311">
        <v>26</v>
      </c>
      <c r="B100" s="312"/>
      <c r="C100" s="314" t="s">
        <v>463</v>
      </c>
      <c r="D100" s="314">
        <f t="shared" si="16"/>
        <v>0</v>
      </c>
      <c r="E100" s="314">
        <f t="shared" si="17"/>
        <v>0</v>
      </c>
      <c r="F100" s="314">
        <f>COUNTIF(JADWAL!$L$1:$L$133,REKAP!C100)</f>
        <v>0</v>
      </c>
      <c r="G100" s="315">
        <f t="shared" si="15"/>
        <v>0</v>
      </c>
      <c r="H100" s="218"/>
    </row>
    <row r="101" spans="1:8">
      <c r="A101" s="311">
        <v>27</v>
      </c>
      <c r="B101" s="312"/>
      <c r="C101" s="314" t="s">
        <v>165</v>
      </c>
      <c r="D101" s="314">
        <f t="shared" si="16"/>
        <v>1</v>
      </c>
      <c r="E101" s="314">
        <f t="shared" si="17"/>
        <v>0</v>
      </c>
      <c r="F101" s="314">
        <f>COUNTIF(JADWAL!$L$1:$L$133,REKAP!C101)</f>
        <v>0</v>
      </c>
      <c r="G101" s="315">
        <f t="shared" si="15"/>
        <v>1</v>
      </c>
      <c r="H101" s="218"/>
    </row>
    <row r="102" spans="1:8">
      <c r="A102" s="311">
        <v>28</v>
      </c>
      <c r="B102" s="312"/>
      <c r="C102" s="328" t="s">
        <v>464</v>
      </c>
      <c r="D102" s="314">
        <f t="shared" si="16"/>
        <v>0</v>
      </c>
      <c r="E102" s="314">
        <f t="shared" si="17"/>
        <v>0</v>
      </c>
      <c r="F102" s="314">
        <f>COUNTIF(JADWAL!$L$1:$L$133,REKAP!C102)</f>
        <v>0</v>
      </c>
      <c r="G102" s="315">
        <f t="shared" si="15"/>
        <v>0</v>
      </c>
      <c r="H102" s="218"/>
    </row>
    <row r="103" spans="1:8">
      <c r="A103" s="311">
        <v>29</v>
      </c>
      <c r="B103" s="312"/>
      <c r="C103" s="328" t="s">
        <v>465</v>
      </c>
      <c r="D103" s="314">
        <f t="shared" si="16"/>
        <v>0</v>
      </c>
      <c r="E103" s="314">
        <f t="shared" si="17"/>
        <v>0</v>
      </c>
      <c r="F103" s="314">
        <f>COUNTIF(JADWAL!$L$1:$L$133,REKAP!C103)</f>
        <v>0</v>
      </c>
      <c r="G103" s="315">
        <f t="shared" si="15"/>
        <v>0</v>
      </c>
      <c r="H103" s="218"/>
    </row>
    <row r="104" spans="1:8">
      <c r="A104" s="311">
        <v>30</v>
      </c>
      <c r="B104" s="312"/>
      <c r="C104" s="330" t="s">
        <v>172</v>
      </c>
      <c r="D104" s="314">
        <f t="shared" si="16"/>
        <v>0</v>
      </c>
      <c r="E104" s="314">
        <f t="shared" si="17"/>
        <v>0</v>
      </c>
      <c r="F104" s="314">
        <f>COUNTIF(JADWAL!$L$1:$L$133,REKAP!C104)</f>
        <v>0</v>
      </c>
      <c r="G104" s="315">
        <f t="shared" si="15"/>
        <v>0</v>
      </c>
      <c r="H104" s="218"/>
    </row>
    <row r="105" spans="1:8">
      <c r="A105" s="311">
        <v>31</v>
      </c>
      <c r="B105" s="312"/>
      <c r="C105" s="328" t="s">
        <v>466</v>
      </c>
      <c r="D105" s="314">
        <f t="shared" si="16"/>
        <v>0</v>
      </c>
      <c r="E105" s="314">
        <f t="shared" si="17"/>
        <v>0</v>
      </c>
      <c r="F105" s="314">
        <f>COUNTIF(JADWAL!$L$1:$L$133,REKAP!C105)</f>
        <v>0</v>
      </c>
      <c r="G105" s="315">
        <f t="shared" si="15"/>
        <v>0</v>
      </c>
      <c r="H105" s="218"/>
    </row>
    <row r="106" spans="1:8">
      <c r="A106" s="311">
        <v>32</v>
      </c>
      <c r="B106" s="312"/>
      <c r="C106" s="328" t="s">
        <v>258</v>
      </c>
      <c r="D106" s="314">
        <f>COUNTIF(DSATU,C106)</f>
        <v>0</v>
      </c>
      <c r="E106" s="314">
        <f t="shared" si="17"/>
        <v>3</v>
      </c>
      <c r="F106" s="314">
        <f>COUNTIF(JADWAL!$L$1:$L$133,REKAP!C106)</f>
        <v>0</v>
      </c>
      <c r="G106" s="315">
        <f t="shared" si="15"/>
        <v>3</v>
      </c>
      <c r="H106" s="218"/>
    </row>
    <row r="107" spans="1:8">
      <c r="A107" s="311">
        <v>33</v>
      </c>
      <c r="B107" s="312"/>
      <c r="C107" s="328" t="s">
        <v>467</v>
      </c>
      <c r="D107" s="314">
        <f t="shared" si="16"/>
        <v>0</v>
      </c>
      <c r="E107" s="314">
        <f t="shared" si="17"/>
        <v>0</v>
      </c>
      <c r="F107" s="314">
        <f>COUNTIF(JADWAL!$L$1:$L$133,REKAP!C107)</f>
        <v>0</v>
      </c>
      <c r="G107" s="315">
        <f t="shared" si="15"/>
        <v>0</v>
      </c>
      <c r="H107" s="218"/>
    </row>
    <row r="108" spans="1:8">
      <c r="A108" s="311">
        <v>34</v>
      </c>
      <c r="B108" s="312"/>
      <c r="C108" s="328" t="s">
        <v>468</v>
      </c>
      <c r="D108" s="314">
        <f t="shared" si="16"/>
        <v>0</v>
      </c>
      <c r="E108" s="314">
        <f t="shared" si="17"/>
        <v>0</v>
      </c>
      <c r="F108" s="314">
        <f>COUNTIF(JADWAL!$L$1:$L$133,REKAP!C108)</f>
        <v>0</v>
      </c>
      <c r="G108" s="315">
        <f t="shared" si="15"/>
        <v>0</v>
      </c>
      <c r="H108" s="218"/>
    </row>
    <row r="109" spans="1:8">
      <c r="A109" s="311">
        <v>35</v>
      </c>
      <c r="B109" s="312"/>
      <c r="C109" s="331" t="s">
        <v>185</v>
      </c>
      <c r="D109" s="314">
        <f t="shared" si="16"/>
        <v>0</v>
      </c>
      <c r="E109" s="314">
        <f t="shared" si="17"/>
        <v>0</v>
      </c>
      <c r="F109" s="314">
        <f>COUNTIF(JADWAL!$L$1:$L$133,REKAP!C109)</f>
        <v>0</v>
      </c>
      <c r="G109" s="315">
        <f t="shared" si="15"/>
        <v>0</v>
      </c>
      <c r="H109" s="218"/>
    </row>
    <row r="110" spans="1:8">
      <c r="A110" s="332">
        <v>36</v>
      </c>
      <c r="B110" s="333"/>
      <c r="C110" s="334" t="s">
        <v>456</v>
      </c>
      <c r="D110" s="335">
        <f t="shared" si="16"/>
        <v>0</v>
      </c>
      <c r="E110" s="335">
        <f t="shared" si="17"/>
        <v>0</v>
      </c>
      <c r="F110" s="335">
        <f>COUNTIF(JADWAL!$L$1:$L$133,REKAP!C110)</f>
        <v>0</v>
      </c>
      <c r="G110" s="336">
        <f t="shared" si="15"/>
        <v>0</v>
      </c>
      <c r="H110" s="218"/>
    </row>
    <row r="111" spans="1:8">
      <c r="H111" s="218"/>
    </row>
    <row r="112" spans="1:8">
      <c r="H112" s="218"/>
    </row>
    <row r="113" spans="7:10">
      <c r="G113" s="306">
        <f>SUM(G1:G112)</f>
        <v>120</v>
      </c>
      <c r="H113" s="218"/>
      <c r="I113" s="337"/>
      <c r="J113" s="338"/>
    </row>
    <row r="114" spans="7:10">
      <c r="H114" s="218"/>
    </row>
  </sheetData>
  <printOptions horizontalCentered="1"/>
  <pageMargins left="0.31458333333333299" right="0.31458333333333299" top="0.196527777777778" bottom="0.31458333333333299" header="0.31458333333333299" footer="0.31458333333333299"/>
  <pageSetup paperSize="256" scale="80" orientation="landscape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2"/>
  <sheetViews>
    <sheetView topLeftCell="E1" zoomScale="70" zoomScaleNormal="70" workbookViewId="0">
      <selection activeCell="O90" sqref="O90:P90"/>
    </sheetView>
  </sheetViews>
  <sheetFormatPr defaultColWidth="9.140625" defaultRowHeight="15"/>
  <cols>
    <col min="1" max="1" width="5" customWidth="1"/>
    <col min="2" max="2" width="11.42578125" style="230" customWidth="1"/>
    <col min="3" max="3" width="6.5703125" style="230" customWidth="1"/>
    <col min="4" max="4" width="47.42578125" customWidth="1"/>
    <col min="5" max="5" width="6.42578125" style="230" customWidth="1"/>
    <col min="6" max="7" width="38.7109375" customWidth="1"/>
    <col min="8" max="8" width="22.5703125" customWidth="1"/>
    <col min="9" max="9" width="6.85546875" style="230" customWidth="1"/>
    <col min="10" max="10" width="14.140625" style="230" customWidth="1"/>
    <col min="11" max="11" width="7.85546875" style="230" customWidth="1"/>
    <col min="12" max="13" width="2.7109375" customWidth="1"/>
    <col min="14" max="14" width="2.85546875" customWidth="1"/>
    <col min="15" max="15" width="50.5703125" customWidth="1"/>
    <col min="16" max="16" width="57.140625" customWidth="1"/>
  </cols>
  <sheetData>
    <row r="1" spans="1:16" ht="15" customHeight="1">
      <c r="A1" s="273">
        <v>1</v>
      </c>
      <c r="B1" s="274" t="str">
        <f>MPIS2!J3</f>
        <v>MPI-1A</v>
      </c>
      <c r="C1" s="275">
        <f>MPIS2!B3</f>
        <v>1</v>
      </c>
      <c r="D1" s="276" t="str">
        <f>MPIS2!C3</f>
        <v>Supervisi Pendidikan</v>
      </c>
      <c r="E1" s="275">
        <f>MPIS2!D3</f>
        <v>2</v>
      </c>
      <c r="F1" s="276" t="str">
        <f>MPIS2!F3</f>
        <v>Prof. Dr. H. Moh. Khusnuridlo, M.Pd.</v>
      </c>
      <c r="G1" s="276" t="str">
        <f>MPIS2!G3</f>
        <v>Dr. Hj. St. Rodliyah, M.Pd.</v>
      </c>
      <c r="H1" s="276"/>
      <c r="I1" s="274" t="str">
        <f>MPIS2!H3</f>
        <v>Selasa</v>
      </c>
      <c r="J1" s="750" t="str">
        <f>MPIS2!I3</f>
        <v>12.45-14.45</v>
      </c>
      <c r="K1" s="274" t="str">
        <f>MPIS2!K3</f>
        <v>RU11</v>
      </c>
      <c r="L1" s="281"/>
      <c r="M1" s="281"/>
      <c r="O1" t="str">
        <f t="shared" ref="O1" si="0">CONCATENATE(F1,I1,J1)</f>
        <v>Prof. Dr. H. Moh. Khusnuridlo, M.Pd.Selasa12.45-14.45</v>
      </c>
      <c r="P1" t="str">
        <f>CONCATENATE(G1,I1,J1)</f>
        <v>Dr. Hj. St. Rodliyah, M.Pd.Selasa12.45-14.45</v>
      </c>
    </row>
    <row r="2" spans="1:16" ht="15" customHeight="1">
      <c r="A2" s="273">
        <v>2</v>
      </c>
      <c r="B2" s="274" t="str">
        <f>MPIS2!J4</f>
        <v>MPI-1A</v>
      </c>
      <c r="C2" s="275">
        <f>MPIS2!B4</f>
        <v>1</v>
      </c>
      <c r="D2" s="276" t="str">
        <f>MPIS2!C4</f>
        <v>Manajemen Institusi pendidikan Islam</v>
      </c>
      <c r="E2" s="275">
        <f>MPIS2!D4</f>
        <v>3</v>
      </c>
      <c r="F2" s="276" t="str">
        <f>MPIS2!F4</f>
        <v>Dr. H. Suhadi Winoto, M.Pd.</v>
      </c>
      <c r="G2" s="276" t="str">
        <f>MPIS2!G4</f>
        <v>Dr. H. Sofyan Tsauri, M.M.</v>
      </c>
      <c r="H2" s="276"/>
      <c r="I2" s="274" t="str">
        <f>MPIS2!H4</f>
        <v>Selasa</v>
      </c>
      <c r="J2" s="750" t="str">
        <f>MPIS2!I4</f>
        <v>15.15-17.15</v>
      </c>
      <c r="K2" s="274" t="str">
        <f>MPIS2!K4</f>
        <v>RU11</v>
      </c>
      <c r="L2" s="281"/>
      <c r="M2" s="281"/>
      <c r="O2" t="str">
        <f t="shared" ref="O2:O50" si="1">CONCATENATE(F2,I2,J2)</f>
        <v>Dr. H. Suhadi Winoto, M.Pd.Selasa15.15-17.15</v>
      </c>
      <c r="P2" t="str">
        <f t="shared" ref="P2:P50" si="2">CONCATENATE(G2,I2,J2)</f>
        <v>Dr. H. Sofyan Tsauri, M.M.Selasa15.15-17.15</v>
      </c>
    </row>
    <row r="3" spans="1:16" ht="15" customHeight="1">
      <c r="A3" s="273">
        <v>3</v>
      </c>
      <c r="B3" s="274" t="str">
        <f>MPIS2!J5</f>
        <v>MPI-1A</v>
      </c>
      <c r="C3" s="275">
        <f>MPIS2!B5</f>
        <v>1</v>
      </c>
      <c r="D3" s="276" t="str">
        <f>MPIS2!C5</f>
        <v>Studi Al Qur'an dan Hadist</v>
      </c>
      <c r="E3" s="275">
        <f>MPIS2!D5</f>
        <v>2</v>
      </c>
      <c r="F3" s="276" t="str">
        <f>MPIS2!F5</f>
        <v>Dr. H. Sutrisno RS., M.H.I.</v>
      </c>
      <c r="G3" s="276" t="str">
        <f>MPIS2!G5</f>
        <v>Dr. H. Rafid Abbas, MA.</v>
      </c>
      <c r="H3" s="276"/>
      <c r="I3" s="274" t="str">
        <f>MPIS2!H5</f>
        <v>Rabu</v>
      </c>
      <c r="J3" s="750" t="str">
        <f>MPIS2!I5</f>
        <v>12.45-14.45</v>
      </c>
      <c r="K3" s="274" t="str">
        <f>MPIS2!K5</f>
        <v>RU11</v>
      </c>
      <c r="L3" s="281"/>
      <c r="M3" s="281"/>
      <c r="O3" t="str">
        <f t="shared" si="1"/>
        <v>Dr. H. Sutrisno RS., M.H.I.Rabu12.45-14.45</v>
      </c>
      <c r="P3" t="str">
        <f t="shared" si="2"/>
        <v>Dr. H. Rafid Abbas, MA.Rabu12.45-14.45</v>
      </c>
    </row>
    <row r="4" spans="1:16" ht="15" customHeight="1">
      <c r="A4" s="273">
        <v>4</v>
      </c>
      <c r="B4" s="274" t="str">
        <f>MPIS2!J6</f>
        <v>MPI-1A</v>
      </c>
      <c r="C4" s="275">
        <f>MPIS2!B6</f>
        <v>1</v>
      </c>
      <c r="D4" s="276" t="str">
        <f>MPIS2!C6</f>
        <v>Filsafat Ilmu</v>
      </c>
      <c r="E4" s="275">
        <f>MPIS2!D6</f>
        <v>3</v>
      </c>
      <c r="F4" s="276" t="str">
        <f>MPIS2!F6</f>
        <v>H. Moch. Imam Machfudi, S.S., M.Pd. Ph.D.</v>
      </c>
      <c r="G4" s="276" t="str">
        <f>MPIS2!G6</f>
        <v>Dr. Win Usuluddin, M.Hum.</v>
      </c>
      <c r="H4" s="276"/>
      <c r="I4" s="274" t="str">
        <f>MPIS2!H6</f>
        <v>Rabu</v>
      </c>
      <c r="J4" s="750" t="str">
        <f>MPIS2!I6</f>
        <v>15.15-17.15</v>
      </c>
      <c r="K4" s="274" t="str">
        <f>MPIS2!K6</f>
        <v>RU11</v>
      </c>
      <c r="L4" s="281"/>
      <c r="M4" s="281"/>
      <c r="O4" t="str">
        <f t="shared" si="1"/>
        <v>H. Moch. Imam Machfudi, S.S., M.Pd. Ph.D.Rabu15.15-17.15</v>
      </c>
      <c r="P4" t="str">
        <f t="shared" si="2"/>
        <v>Dr. Win Usuluddin, M.Hum.Rabu15.15-17.15</v>
      </c>
    </row>
    <row r="5" spans="1:16" ht="15" customHeight="1">
      <c r="A5" s="273">
        <v>5</v>
      </c>
      <c r="B5" s="274" t="str">
        <f>MPIS2!J7</f>
        <v>MPI-1A</v>
      </c>
      <c r="C5" s="275">
        <f>MPIS2!B7</f>
        <v>1</v>
      </c>
      <c r="D5" s="276" t="str">
        <f>MPIS2!C7</f>
        <v>Sistem Informasi Manajemen Pendidikan</v>
      </c>
      <c r="E5" s="275">
        <f>MPIS2!D7</f>
        <v>3</v>
      </c>
      <c r="F5" s="276" t="str">
        <f>MPIS2!F7</f>
        <v>Dr. Khotibul Umam, MA.</v>
      </c>
      <c r="G5" s="276" t="str">
        <f>MPIS2!G7</f>
        <v>Dr. Zainal Abidin, S.Pd.I, M.S.I.</v>
      </c>
      <c r="H5" s="276"/>
      <c r="I5" s="274" t="str">
        <f>MPIS2!H7</f>
        <v>Kamis</v>
      </c>
      <c r="J5" s="750" t="str">
        <f>MPIS2!I7</f>
        <v>12.45-14.45</v>
      </c>
      <c r="K5" s="274" t="str">
        <f>MPIS2!K7</f>
        <v>RU11</v>
      </c>
      <c r="L5" s="281"/>
      <c r="M5" s="281"/>
      <c r="O5" t="str">
        <f t="shared" si="1"/>
        <v>Dr. Khotibul Umam, MA.Kamis12.45-14.45</v>
      </c>
      <c r="P5" t="str">
        <f t="shared" si="2"/>
        <v>Dr. Zainal Abidin, S.Pd.I, M.S.I.Kamis12.45-14.45</v>
      </c>
    </row>
    <row r="6" spans="1:16" ht="15" customHeight="1">
      <c r="A6" s="273">
        <v>6</v>
      </c>
      <c r="B6" s="274" t="str">
        <f>MPIS2!J9</f>
        <v>MPI-1B</v>
      </c>
      <c r="C6" s="275">
        <f>MPIS2!B9</f>
        <v>1</v>
      </c>
      <c r="D6" s="276" t="str">
        <f>MPIS2!C9</f>
        <v>Supervisi Pendidikan</v>
      </c>
      <c r="E6" s="275">
        <f>MPIS2!D9</f>
        <v>3</v>
      </c>
      <c r="F6" s="276" t="str">
        <f>MPIS2!F9</f>
        <v>Dr. Hj. St. Rodliyah, M.Pd.</v>
      </c>
      <c r="G6" s="276" t="str">
        <f>MPIS2!G9</f>
        <v>Dr. H. Zainuddin Al Haj, Lc, M.Pd.I.</v>
      </c>
      <c r="H6" s="276"/>
      <c r="I6" s="274" t="str">
        <f>MPIS2!H9</f>
        <v>Jumat</v>
      </c>
      <c r="J6" s="750" t="str">
        <f>MPIS2!I9</f>
        <v>13.15-15.15</v>
      </c>
      <c r="K6" s="274" t="str">
        <f>MPIS2!K9</f>
        <v>RU24</v>
      </c>
      <c r="L6" s="281"/>
      <c r="M6" s="281"/>
      <c r="O6" t="str">
        <f t="shared" si="1"/>
        <v>Dr. Hj. St. Rodliyah, M.Pd.Jumat13.15-15.15</v>
      </c>
      <c r="P6" t="str">
        <f t="shared" si="2"/>
        <v>Dr. H. Zainuddin Al Haj, Lc, M.Pd.I.Jumat13.15-15.15</v>
      </c>
    </row>
    <row r="7" spans="1:16" ht="15" customHeight="1">
      <c r="A7" s="273">
        <v>7</v>
      </c>
      <c r="B7" s="274" t="str">
        <f>MPIS2!J10</f>
        <v>MPI-1B</v>
      </c>
      <c r="C7" s="275">
        <f>MPIS2!B10</f>
        <v>1</v>
      </c>
      <c r="D7" s="276" t="str">
        <f>MPIS2!C10</f>
        <v>Manajemen Institusi pendidikan Islam</v>
      </c>
      <c r="E7" s="275">
        <f>MPIS2!D10</f>
        <v>4</v>
      </c>
      <c r="F7" s="276" t="str">
        <f>MPIS2!F10</f>
        <v>Prof. Dr. Hj. Titiek Rohanah Hidayati, M.Pd.</v>
      </c>
      <c r="G7" s="276" t="str">
        <f>MPIS2!G10</f>
        <v>Dr. Hj. Erma Fatmawati, M.Pd.I</v>
      </c>
      <c r="H7" s="276"/>
      <c r="I7" s="274" t="str">
        <f>MPIS2!H10</f>
        <v>Jumat</v>
      </c>
      <c r="J7" s="750" t="str">
        <f>MPIS2!I10</f>
        <v>15.30-17.30</v>
      </c>
      <c r="K7" s="274" t="str">
        <f>MPIS2!K10</f>
        <v>RU24</v>
      </c>
      <c r="L7" s="281"/>
      <c r="M7" s="281"/>
      <c r="O7" t="str">
        <f t="shared" si="1"/>
        <v>Prof. Dr. Hj. Titiek Rohanah Hidayati, M.Pd.Jumat15.30-17.30</v>
      </c>
      <c r="P7" t="str">
        <f t="shared" si="2"/>
        <v>Dr. Hj. Erma Fatmawati, M.Pd.IJumat15.30-17.30</v>
      </c>
    </row>
    <row r="8" spans="1:16" ht="15" customHeight="1">
      <c r="A8" s="273">
        <v>8</v>
      </c>
      <c r="B8" s="274" t="str">
        <f>MPIS2!J11</f>
        <v>MPI-1B</v>
      </c>
      <c r="C8" s="275">
        <f>MPIS2!B11</f>
        <v>1</v>
      </c>
      <c r="D8" s="276" t="str">
        <f>MPIS2!C11</f>
        <v>Filsafat Ilmu</v>
      </c>
      <c r="E8" s="275">
        <f>MPIS2!D11</f>
        <v>3</v>
      </c>
      <c r="F8" s="276" t="str">
        <f>MPIS2!F11</f>
        <v>H. Moch. Imam Machfudi, S.S., M.Pd. Ph.D.</v>
      </c>
      <c r="G8" s="276" t="str">
        <f>MPIS2!G11</f>
        <v>Dr. H. Matkur, S.Pd.I, M.SI.</v>
      </c>
      <c r="H8" s="276"/>
      <c r="I8" s="274" t="str">
        <f>MPIS2!H11</f>
        <v>Jumat</v>
      </c>
      <c r="J8" s="750" t="str">
        <f>MPIS2!I11</f>
        <v>18.00-20.00</v>
      </c>
      <c r="K8" s="274" t="str">
        <f>MPIS2!K11</f>
        <v>RU24</v>
      </c>
      <c r="L8" s="281"/>
      <c r="M8" s="281"/>
      <c r="O8" t="str">
        <f t="shared" si="1"/>
        <v>H. Moch. Imam Machfudi, S.S., M.Pd. Ph.D.Jumat18.00-20.00</v>
      </c>
      <c r="P8" t="str">
        <f t="shared" si="2"/>
        <v>Dr. H. Matkur, S.Pd.I, M.SI.Jumat18.00-20.00</v>
      </c>
    </row>
    <row r="9" spans="1:16" ht="15" customHeight="1">
      <c r="A9" s="273">
        <v>9</v>
      </c>
      <c r="B9" s="274" t="str">
        <f>MPIS2!J12</f>
        <v>MPI-1B</v>
      </c>
      <c r="C9" s="275">
        <f>MPIS2!B12</f>
        <v>1</v>
      </c>
      <c r="D9" s="276" t="str">
        <f>MPIS2!C12</f>
        <v>Studi Al Qur'an dan Hadist</v>
      </c>
      <c r="E9" s="275">
        <f>MPIS2!D12</f>
        <v>3</v>
      </c>
      <c r="F9" s="276" t="str">
        <f>MPIS2!F12</f>
        <v>Dr. H. Aminullah, M.Ag.</v>
      </c>
      <c r="G9" s="276" t="str">
        <f>MPIS2!G12</f>
        <v>Dr. H. Faisol Nasar Bin Madi, MA.</v>
      </c>
      <c r="H9" s="276"/>
      <c r="I9" s="274" t="str">
        <f>MPIS2!H12</f>
        <v>Sabtu</v>
      </c>
      <c r="J9" s="750" t="str">
        <f>MPIS2!I12</f>
        <v>07.30-09.30</v>
      </c>
      <c r="K9" s="274" t="str">
        <f>MPIS2!K12</f>
        <v>RU24</v>
      </c>
      <c r="L9" s="281"/>
      <c r="M9" s="281"/>
      <c r="O9" t="str">
        <f t="shared" si="1"/>
        <v>Dr. H. Aminullah, M.Ag.Sabtu07.30-09.30</v>
      </c>
      <c r="P9" t="str">
        <f t="shared" si="2"/>
        <v>Dr. H. Faisol Nasar Bin Madi, MA.Sabtu07.30-09.30</v>
      </c>
    </row>
    <row r="10" spans="1:16" ht="15" customHeight="1">
      <c r="A10" s="273">
        <v>10</v>
      </c>
      <c r="B10" s="274" t="str">
        <f>MPIS2!J13</f>
        <v>MPI-1B</v>
      </c>
      <c r="C10" s="275">
        <f>MPIS2!B13</f>
        <v>1</v>
      </c>
      <c r="D10" s="276" t="str">
        <f>MPIS2!C13</f>
        <v>Sisten Informasi Pendidikan Islam</v>
      </c>
      <c r="E10" s="275">
        <f>MPIS2!D13</f>
        <v>3</v>
      </c>
      <c r="F10" s="276" t="str">
        <f>MPIS2!F13</f>
        <v>Dr. Khotibul Umam, MA.</v>
      </c>
      <c r="G10" s="276" t="str">
        <f>MPIS2!G13</f>
        <v>Dr. Zainal Abidin, S.Pd.I, M.S.I.</v>
      </c>
      <c r="H10" s="276"/>
      <c r="I10" s="274" t="str">
        <f>MPIS2!H13</f>
        <v>Sabtu</v>
      </c>
      <c r="J10" s="274" t="str">
        <f>MPIS2!I13</f>
        <v>09.30-11.30</v>
      </c>
      <c r="K10" s="274" t="str">
        <f>MPIS2!K13</f>
        <v>RU24</v>
      </c>
      <c r="L10" s="281"/>
      <c r="M10" s="281"/>
      <c r="O10" t="str">
        <f t="shared" si="1"/>
        <v>Dr. Khotibul Umam, MA.Sabtu09.30-11.30</v>
      </c>
      <c r="P10" t="str">
        <f t="shared" si="2"/>
        <v>Dr. Zainal Abidin, S.Pd.I, M.S.I.Sabtu09.30-11.30</v>
      </c>
    </row>
    <row r="11" spans="1:16" ht="15" customHeight="1">
      <c r="A11" s="273">
        <v>11</v>
      </c>
      <c r="B11" s="274" t="str">
        <f>MPIS2!J15</f>
        <v>MPI-3A</v>
      </c>
      <c r="C11" s="275">
        <f>MPIS2!B15</f>
        <v>3</v>
      </c>
      <c r="D11" s="276" t="str">
        <f>MPIS2!C15</f>
        <v>MMT Pendidikan</v>
      </c>
      <c r="E11" s="275">
        <f>MPIS2!D15</f>
        <v>3</v>
      </c>
      <c r="F11" s="276" t="str">
        <f>MPIS2!F15</f>
        <v>Dr. H. Abd. Muis, M.M.</v>
      </c>
      <c r="G11" s="276" t="str">
        <f>MPIS2!G15</f>
        <v>Dr. Khotibul Umam, MA.</v>
      </c>
      <c r="H11" s="276"/>
      <c r="I11" s="274" t="str">
        <f>MPIS2!H15</f>
        <v>Selasa</v>
      </c>
      <c r="J11" s="750" t="str">
        <f>MPIS2!I15</f>
        <v>12.45-14.45</v>
      </c>
      <c r="K11" s="274" t="str">
        <f>MPIS2!K15</f>
        <v>R14</v>
      </c>
      <c r="L11" s="281"/>
      <c r="M11" s="281"/>
      <c r="O11" t="str">
        <f t="shared" si="1"/>
        <v>Dr. H. Abd. Muis, M.M.Selasa12.45-14.45</v>
      </c>
      <c r="P11" t="str">
        <f t="shared" si="2"/>
        <v>Dr. Khotibul Umam, MA.Selasa12.45-14.45</v>
      </c>
    </row>
    <row r="12" spans="1:16" ht="15" customHeight="1">
      <c r="A12" s="273">
        <v>12</v>
      </c>
      <c r="B12" s="274" t="str">
        <f>MPIS2!J16</f>
        <v>MPI-3A</v>
      </c>
      <c r="C12" s="275">
        <f>MPIS2!B16</f>
        <v>3</v>
      </c>
      <c r="D12" s="276" t="str">
        <f>MPIS2!C16</f>
        <v>Manajemen Penyelenggaraan Pendidikan dan Pelatihan</v>
      </c>
      <c r="E12" s="275">
        <f>MPIS2!D16</f>
        <v>3</v>
      </c>
      <c r="F12" s="276" t="str">
        <f>MPIS2!F16</f>
        <v>Prof. Dr. H. Miftah Arifin, M.Ag.</v>
      </c>
      <c r="G12" s="276" t="str">
        <f>MPIS2!G16</f>
        <v>Dr. Hj. St. Rodliyah, M.Pd.</v>
      </c>
      <c r="H12" s="276"/>
      <c r="I12" s="274" t="str">
        <f>MPIS2!H16</f>
        <v>Selasa</v>
      </c>
      <c r="J12" s="750" t="str">
        <f>MPIS2!I16</f>
        <v>15.15-17.15</v>
      </c>
      <c r="K12" s="274" t="str">
        <f>MPIS2!K16</f>
        <v>R14</v>
      </c>
      <c r="L12" s="281"/>
      <c r="M12" s="281"/>
      <c r="O12" t="str">
        <f t="shared" si="1"/>
        <v>Prof. Dr. H. Miftah Arifin, M.Ag.Selasa15.15-17.15</v>
      </c>
      <c r="P12" t="str">
        <f t="shared" si="2"/>
        <v>Dr. Hj. St. Rodliyah, M.Pd.Selasa15.15-17.15</v>
      </c>
    </row>
    <row r="13" spans="1:16" ht="15" customHeight="1">
      <c r="A13" s="273">
        <v>13</v>
      </c>
      <c r="B13" s="274" t="str">
        <f>MPIS2!J17</f>
        <v>MPI-3A</v>
      </c>
      <c r="C13" s="275">
        <f>MPIS2!B17</f>
        <v>3</v>
      </c>
      <c r="D13" s="276" t="str">
        <f>MPIS2!C17</f>
        <v>Manajemen Pemasaran Lembaga Pendidikan</v>
      </c>
      <c r="E13" s="275">
        <f>MPIS2!D17</f>
        <v>3</v>
      </c>
      <c r="F13" s="276" t="str">
        <f>MPIS2!F17</f>
        <v>Dr. H. Suhadi Winoto, M.Pd.</v>
      </c>
      <c r="G13" s="276" t="str">
        <f>MPIS2!G17</f>
        <v>Dr. Zainal Abidin, S.Pd.I, M.S.I.</v>
      </c>
      <c r="H13" s="276"/>
      <c r="I13" s="274" t="str">
        <f>MPIS2!H17</f>
        <v>Rabu</v>
      </c>
      <c r="J13" s="750" t="str">
        <f>MPIS2!I17</f>
        <v>12.45-14.45</v>
      </c>
      <c r="K13" s="274" t="str">
        <f>MPIS2!K17</f>
        <v>R14</v>
      </c>
      <c r="L13" s="281"/>
      <c r="M13" s="281"/>
      <c r="O13" t="str">
        <f t="shared" si="1"/>
        <v>Dr. H. Suhadi Winoto, M.Pd.Rabu12.45-14.45</v>
      </c>
      <c r="P13" t="str">
        <f t="shared" si="2"/>
        <v>Dr. Zainal Abidin, S.Pd.I, M.S.I.Rabu12.45-14.45</v>
      </c>
    </row>
    <row r="14" spans="1:16" ht="15" customHeight="1">
      <c r="A14" s="273">
        <v>14</v>
      </c>
      <c r="B14" s="274" t="str">
        <f>MPIS2!J18</f>
        <v>MPI-3A</v>
      </c>
      <c r="C14" s="275">
        <f>MPIS2!B18</f>
        <v>3</v>
      </c>
      <c r="D14" s="276" t="str">
        <f>MPIS2!C18</f>
        <v>Manajemen Pembiayaan Lembaga Pendidikan</v>
      </c>
      <c r="E14" s="275">
        <f>MPIS2!D18</f>
        <v>3</v>
      </c>
      <c r="F14" s="276" t="str">
        <f>MPIS2!F18</f>
        <v>Prof. Dr. H. Moh. Khusnuridlo, M.Pd.</v>
      </c>
      <c r="G14" s="276" t="str">
        <f>MPIS2!G18</f>
        <v>Dr. H. Zainuddin Al Haj, Lc, M.Pd.I.</v>
      </c>
      <c r="H14" s="276"/>
      <c r="I14" s="274" t="str">
        <f>MPIS2!H18</f>
        <v>Rabu</v>
      </c>
      <c r="J14" s="750" t="str">
        <f>MPIS2!I18</f>
        <v>15.15-17.15</v>
      </c>
      <c r="K14" s="274" t="str">
        <f>MPIS2!K18</f>
        <v>R14</v>
      </c>
      <c r="L14" s="281"/>
      <c r="M14" s="281"/>
      <c r="O14" t="str">
        <f t="shared" si="1"/>
        <v>Prof. Dr. H. Moh. Khusnuridlo, M.Pd.Rabu15.15-17.15</v>
      </c>
      <c r="P14" t="str">
        <f t="shared" si="2"/>
        <v>Dr. H. Zainuddin Al Haj, Lc, M.Pd.I.Rabu15.15-17.15</v>
      </c>
    </row>
    <row r="15" spans="1:16" ht="15" customHeight="1">
      <c r="A15" s="273">
        <v>15</v>
      </c>
      <c r="B15" s="274" t="str">
        <f>MPIS2!J19</f>
        <v>MPI-3A</v>
      </c>
      <c r="C15" s="275">
        <f>MPIS2!B19</f>
        <v>3</v>
      </c>
      <c r="D15" s="276" t="str">
        <f>MPIS2!C19</f>
        <v>Studi Mandiri</v>
      </c>
      <c r="E15" s="275">
        <f>MPIS2!D19</f>
        <v>3</v>
      </c>
      <c r="F15" s="276" t="str">
        <f>MPIS2!F19</f>
        <v>Dr. H. Sofyan Tsauri, M.M.</v>
      </c>
      <c r="G15" s="276" t="str">
        <f>MPIS2!G19</f>
        <v>Dr. H. Zainuddin Al Haj, Lc, M.Pd.I.</v>
      </c>
      <c r="H15" s="276"/>
      <c r="I15" s="274" t="str">
        <f>MPIS2!H19</f>
        <v>Kamis</v>
      </c>
      <c r="J15" s="750" t="str">
        <f>MPIS2!I19</f>
        <v>12.45-14.45</v>
      </c>
      <c r="K15" s="274" t="str">
        <f>MPIS2!K19</f>
        <v>R14</v>
      </c>
      <c r="L15" s="281"/>
      <c r="M15" s="281"/>
      <c r="O15" t="str">
        <f t="shared" si="1"/>
        <v>Dr. H. Sofyan Tsauri, M.M.Kamis12.45-14.45</v>
      </c>
      <c r="P15" t="str">
        <f t="shared" si="2"/>
        <v>Dr. H. Zainuddin Al Haj, Lc, M.Pd.I.Kamis12.45-14.45</v>
      </c>
    </row>
    <row r="16" spans="1:16" ht="15" customHeight="1">
      <c r="A16" s="273">
        <v>16</v>
      </c>
      <c r="B16" s="274" t="str">
        <f>MPIS2!J21</f>
        <v>MPI-3B</v>
      </c>
      <c r="C16" s="275">
        <f>MPIS2!B21</f>
        <v>4</v>
      </c>
      <c r="D16" s="276" t="str">
        <f>MPIS2!C21</f>
        <v>Manajemen Pemasaran Lembaga Pendidikan</v>
      </c>
      <c r="E16" s="275">
        <f>MPIS2!D21</f>
        <v>4</v>
      </c>
      <c r="F16" s="276" t="str">
        <f>MPIS2!F21</f>
        <v>Dr. H. Suhadi Winoto, M.Pd.</v>
      </c>
      <c r="G16" s="276" t="str">
        <f>MPIS2!G21</f>
        <v>Dr. Zainal Abidin, S.Pd.I, M.S.I.</v>
      </c>
      <c r="H16" s="276"/>
      <c r="I16" s="274" t="str">
        <f>MPIS2!H21</f>
        <v>Jumat</v>
      </c>
      <c r="J16" s="750" t="str">
        <f>MPIS2!I21</f>
        <v>13.15-15.15</v>
      </c>
      <c r="K16" s="274" t="str">
        <f>MPIS2!K21</f>
        <v>R15</v>
      </c>
      <c r="L16" s="281"/>
      <c r="M16" s="281"/>
      <c r="O16" t="str">
        <f t="shared" si="1"/>
        <v>Dr. H. Suhadi Winoto, M.Pd.Jumat13.15-15.15</v>
      </c>
      <c r="P16" t="str">
        <f t="shared" si="2"/>
        <v>Dr. Zainal Abidin, S.Pd.I, M.S.I.Jumat13.15-15.15</v>
      </c>
    </row>
    <row r="17" spans="1:16" ht="15" customHeight="1">
      <c r="A17" s="273">
        <v>17</v>
      </c>
      <c r="B17" s="274" t="str">
        <f>MPIS2!J22</f>
        <v>MPI-3B</v>
      </c>
      <c r="C17" s="275">
        <f>MPIS2!B22</f>
        <v>4</v>
      </c>
      <c r="D17" s="276" t="str">
        <f>MPIS2!C22</f>
        <v>Manajemen Penyelenggaraan Pendidikan dan Pelatihan</v>
      </c>
      <c r="E17" s="275">
        <f>MPIS2!D22</f>
        <v>3</v>
      </c>
      <c r="F17" s="276" t="str">
        <f>MPIS2!F22</f>
        <v>Prof. Dr. H. Miftah Arifin, M.Ag.</v>
      </c>
      <c r="G17" s="276" t="str">
        <f>MPIS2!G22</f>
        <v>Dr. H. Zainuddin Al Haj, Lc, M.Pd.I.</v>
      </c>
      <c r="H17" s="276"/>
      <c r="I17" s="274" t="str">
        <f>MPIS2!H22</f>
        <v>Jumat</v>
      </c>
      <c r="J17" s="750" t="str">
        <f>MPIS2!I22</f>
        <v>15.30-17.30</v>
      </c>
      <c r="K17" s="274" t="str">
        <f>MPIS2!K22</f>
        <v>R15</v>
      </c>
      <c r="L17" s="281"/>
      <c r="M17" s="281"/>
      <c r="O17" t="str">
        <f t="shared" si="1"/>
        <v>Prof. Dr. H. Miftah Arifin, M.Ag.Jumat15.30-17.30</v>
      </c>
      <c r="P17" t="str">
        <f t="shared" si="2"/>
        <v>Dr. H. Zainuddin Al Haj, Lc, M.Pd.I.Jumat15.30-17.30</v>
      </c>
    </row>
    <row r="18" spans="1:16">
      <c r="A18" s="273">
        <v>18</v>
      </c>
      <c r="B18" s="274" t="str">
        <f>MPIS2!J23</f>
        <v>MPI-3B</v>
      </c>
      <c r="C18" s="275">
        <f>MPIS2!B23</f>
        <v>3</v>
      </c>
      <c r="D18" s="276" t="str">
        <f>MPIS2!C23</f>
        <v>MMT Pendidikan</v>
      </c>
      <c r="E18" s="275">
        <f>MPIS2!D23</f>
        <v>3</v>
      </c>
      <c r="F18" s="276" t="str">
        <f>MPIS2!F23</f>
        <v>Prof. Dr. Hj. Titiek Rohanah Hidayati, M.Pd.</v>
      </c>
      <c r="G18" s="276" t="str">
        <f>MPIS2!G23</f>
        <v>Dr. H. Abd. Muhith, S.Ag, M.Pd.I.</v>
      </c>
      <c r="H18" s="276"/>
      <c r="I18" s="274" t="str">
        <f>MPIS2!H23</f>
        <v>Jumat</v>
      </c>
      <c r="J18" s="750" t="str">
        <f>MPIS2!I23</f>
        <v>18.00-20.00</v>
      </c>
      <c r="K18" s="274" t="str">
        <f>MPIS2!K23</f>
        <v>R15</v>
      </c>
      <c r="L18" s="281"/>
      <c r="M18" s="281"/>
      <c r="O18" t="str">
        <f t="shared" si="1"/>
        <v>Prof. Dr. Hj. Titiek Rohanah Hidayati, M.Pd.Jumat18.00-20.00</v>
      </c>
      <c r="P18" t="str">
        <f t="shared" si="2"/>
        <v>Dr. H. Abd. Muhith, S.Ag, M.Pd.I.Jumat18.00-20.00</v>
      </c>
    </row>
    <row r="19" spans="1:16" ht="15" customHeight="1">
      <c r="A19" s="273">
        <v>19</v>
      </c>
      <c r="B19" s="274" t="str">
        <f>MPIS2!J24</f>
        <v>MPI-3B</v>
      </c>
      <c r="C19" s="275">
        <f>MPIS2!B24</f>
        <v>3</v>
      </c>
      <c r="D19" s="276" t="str">
        <f>MPIS2!C24</f>
        <v>Manajemen Pembiayaan Lembaga Pendidikan</v>
      </c>
      <c r="E19" s="275">
        <f>MPIS2!D24</f>
        <v>3</v>
      </c>
      <c r="F19" s="276" t="str">
        <f>MPIS2!F24</f>
        <v>Dr. H. Suhadi Winoto, M.Pd.</v>
      </c>
      <c r="G19" s="276" t="str">
        <f>MPIS2!G24</f>
        <v>Dr. H. Zainuddin Al Haj, Lc, M.Pd.I.</v>
      </c>
      <c r="H19" s="276"/>
      <c r="I19" s="274" t="str">
        <f>MPIS2!H24</f>
        <v>Sabtu</v>
      </c>
      <c r="J19" s="750" t="str">
        <f>MPIS2!I24</f>
        <v>07.30-09.30</v>
      </c>
      <c r="K19" s="274" t="str">
        <f>MPIS2!K24</f>
        <v>R15</v>
      </c>
      <c r="L19" s="281"/>
      <c r="M19" s="281"/>
      <c r="O19" t="str">
        <f t="shared" si="1"/>
        <v>Dr. H. Suhadi Winoto, M.Pd.Sabtu07.30-09.30</v>
      </c>
      <c r="P19" t="str">
        <f t="shared" si="2"/>
        <v>Dr. H. Zainuddin Al Haj, Lc, M.Pd.I.Sabtu07.30-09.30</v>
      </c>
    </row>
    <row r="20" spans="1:16">
      <c r="A20" s="273">
        <v>20</v>
      </c>
      <c r="B20" s="274" t="str">
        <f>MPIS2!J25</f>
        <v>MPI-3B</v>
      </c>
      <c r="C20" s="275">
        <f>MPIS2!B25</f>
        <v>3</v>
      </c>
      <c r="D20" s="276" t="str">
        <f>MPIS2!C25</f>
        <v>Studi Mandiri</v>
      </c>
      <c r="E20" s="275">
        <f>MPIS2!D25</f>
        <v>3</v>
      </c>
      <c r="F20" s="276" t="str">
        <f>MPIS2!F25</f>
        <v>Prof. Dr. H. Babun Suharto, S.E., M.M.</v>
      </c>
      <c r="G20" s="276" t="str">
        <f>MPIS2!G25</f>
        <v>Dr. H. Zainuddin Al Haj, Lc, M.Pd.I.</v>
      </c>
      <c r="H20" s="276"/>
      <c r="I20" s="274" t="str">
        <f>MPIS2!H25</f>
        <v>Sabtu</v>
      </c>
      <c r="J20" s="274" t="str">
        <f>MPIS2!I25</f>
        <v>09.30-11.30</v>
      </c>
      <c r="K20" s="274" t="str">
        <f>MPIS2!K25</f>
        <v>R15</v>
      </c>
      <c r="L20" s="281"/>
      <c r="M20" s="281"/>
      <c r="O20" t="str">
        <f t="shared" si="1"/>
        <v>Prof. Dr. H. Babun Suharto, S.E., M.M.Sabtu09.30-11.30</v>
      </c>
      <c r="P20" t="str">
        <f t="shared" si="2"/>
        <v>Dr. H. Zainuddin Al Haj, Lc, M.Pd.I.Sabtu09.30-11.30</v>
      </c>
    </row>
    <row r="21" spans="1:16" ht="15" customHeight="1">
      <c r="A21" s="273">
        <v>21</v>
      </c>
      <c r="B21" s="274" t="str">
        <f>MPIS2!J27</f>
        <v>MPI-3C</v>
      </c>
      <c r="C21" s="275">
        <f>MPIS2!B27</f>
        <v>3</v>
      </c>
      <c r="D21" s="276" t="str">
        <f>MPIS2!C27</f>
        <v>MMT Pendidikan</v>
      </c>
      <c r="E21" s="275">
        <f>MPIS2!D27</f>
        <v>3</v>
      </c>
      <c r="F21" s="276" t="str">
        <f>MPIS2!F27</f>
        <v>Prof. Dr. Hj. Titiek Rohanah Hidayati, M.Pd.</v>
      </c>
      <c r="G21" s="276" t="str">
        <f>MPIS2!G27</f>
        <v>Dr. H. Abd. Muhith, S.Ag, M.Pd.I.</v>
      </c>
      <c r="H21" s="276"/>
      <c r="I21" s="274" t="str">
        <f>MPIS2!H27</f>
        <v>Jumat</v>
      </c>
      <c r="J21" s="750" t="str">
        <f>MPIS2!I27</f>
        <v>13.15-15.15</v>
      </c>
      <c r="K21" s="274" t="str">
        <f>MPIS2!K27</f>
        <v>R16</v>
      </c>
      <c r="L21" s="281"/>
      <c r="M21" s="281"/>
      <c r="O21" t="str">
        <f t="shared" si="1"/>
        <v>Prof. Dr. Hj. Titiek Rohanah Hidayati, M.Pd.Jumat13.15-15.15</v>
      </c>
      <c r="P21" t="str">
        <f t="shared" si="2"/>
        <v>Dr. H. Abd. Muhith, S.Ag, M.Pd.I.Jumat13.15-15.15</v>
      </c>
    </row>
    <row r="22" spans="1:16">
      <c r="A22" s="273">
        <v>22</v>
      </c>
      <c r="B22" s="274" t="str">
        <f>MPIS2!J28</f>
        <v>MPI-3C</v>
      </c>
      <c r="C22" s="275">
        <f>MPIS2!B28</f>
        <v>3</v>
      </c>
      <c r="D22" s="276" t="str">
        <f>MPIS2!C28</f>
        <v>Manajemen Pemasaran Lembaga Pendidikan</v>
      </c>
      <c r="E22" s="275">
        <f>MPIS2!D28</f>
        <v>3</v>
      </c>
      <c r="F22" s="276" t="str">
        <f>MPIS2!F28</f>
        <v>Dr. Hj. St. Rodliyah, M.Pd.</v>
      </c>
      <c r="G22" s="276" t="str">
        <f>MPIS2!G28</f>
        <v>Dr. H. Abd. Muis, M.M.</v>
      </c>
      <c r="H22" s="276"/>
      <c r="I22" s="274" t="str">
        <f>MPIS2!H28</f>
        <v>Jumat</v>
      </c>
      <c r="J22" s="750" t="str">
        <f>MPIS2!I28</f>
        <v>15.30-17.30</v>
      </c>
      <c r="K22" s="274" t="str">
        <f>MPIS2!K28</f>
        <v>R16</v>
      </c>
      <c r="L22" s="281"/>
      <c r="M22" s="281"/>
      <c r="O22" t="str">
        <f t="shared" ref="O22:O25" si="3">CONCATENATE(F22,I22,J22)</f>
        <v>Dr. Hj. St. Rodliyah, M.Pd.Jumat15.30-17.30</v>
      </c>
      <c r="P22" t="str">
        <f t="shared" ref="P22:P25" si="4">CONCATENATE(G22,I22,J22)</f>
        <v>Dr. H. Abd. Muis, M.M.Jumat15.30-17.30</v>
      </c>
    </row>
    <row r="23" spans="1:16" ht="15" customHeight="1">
      <c r="A23" s="273">
        <v>23</v>
      </c>
      <c r="B23" s="274" t="str">
        <f>MPIS2!J29</f>
        <v>MPI-3C</v>
      </c>
      <c r="C23" s="275">
        <f>MPIS2!B29</f>
        <v>3</v>
      </c>
      <c r="D23" s="276" t="str">
        <f>MPIS2!C29</f>
        <v>Studi Mandiri</v>
      </c>
      <c r="E23" s="275">
        <f>MPIS2!D29</f>
        <v>3</v>
      </c>
      <c r="F23" s="276" t="str">
        <f>MPIS2!F29</f>
        <v>Prof. Dr. H. Babun Suharto, S.E., M.M.</v>
      </c>
      <c r="G23" s="276" t="str">
        <f>MPIS2!G29</f>
        <v>Dr. H. Zainuddin Al Haj, Lc, M.Pd.I.</v>
      </c>
      <c r="H23" s="276"/>
      <c r="I23" s="274" t="str">
        <f>MPIS2!H29</f>
        <v>Jumat</v>
      </c>
      <c r="J23" s="750" t="str">
        <f>MPIS2!I29</f>
        <v>18.00-20.00</v>
      </c>
      <c r="K23" s="274" t="str">
        <f>MPIS2!K29</f>
        <v>R16</v>
      </c>
      <c r="L23" s="281"/>
      <c r="M23" s="281"/>
      <c r="O23" t="str">
        <f t="shared" si="3"/>
        <v>Prof. Dr. H. Babun Suharto, S.E., M.M.Jumat18.00-20.00</v>
      </c>
      <c r="P23" t="str">
        <f t="shared" si="4"/>
        <v>Dr. H. Zainuddin Al Haj, Lc, M.Pd.I.Jumat18.00-20.00</v>
      </c>
    </row>
    <row r="24" spans="1:16">
      <c r="A24" s="273">
        <v>24</v>
      </c>
      <c r="B24" s="274" t="str">
        <f>MPIS2!J30</f>
        <v>MPI-3C</v>
      </c>
      <c r="C24" s="275">
        <f>MPIS2!B30</f>
        <v>3</v>
      </c>
      <c r="D24" s="276" t="str">
        <f>MPIS2!C30</f>
        <v>Manajemen Penyelenggaraan Pendidikan dan Pelatihan</v>
      </c>
      <c r="E24" s="275">
        <f>MPIS2!D30</f>
        <v>3</v>
      </c>
      <c r="F24" s="276" t="str">
        <f>MPIS2!F30</f>
        <v>Prof. Dr. H. Miftah Arifin, M.Ag.</v>
      </c>
      <c r="G24" s="276" t="str">
        <f>MPIS2!G30</f>
        <v>Dr. H. Sofyan Tsauri, M.M.</v>
      </c>
      <c r="H24" s="276"/>
      <c r="I24" s="274" t="str">
        <f>MPIS2!H30</f>
        <v>Sabtu</v>
      </c>
      <c r="J24" s="750" t="str">
        <f>MPIS2!I30</f>
        <v>07.30-09.30</v>
      </c>
      <c r="K24" s="274" t="str">
        <f>MPIS2!K30</f>
        <v>R16</v>
      </c>
      <c r="L24" s="281"/>
      <c r="M24" s="281"/>
      <c r="O24" t="str">
        <f t="shared" si="3"/>
        <v>Prof. Dr. H. Miftah Arifin, M.Ag.Sabtu07.30-09.30</v>
      </c>
      <c r="P24" t="str">
        <f t="shared" si="4"/>
        <v>Dr. H. Sofyan Tsauri, M.M.Sabtu07.30-09.30</v>
      </c>
    </row>
    <row r="25" spans="1:16" ht="15" customHeight="1">
      <c r="A25" s="273">
        <v>25</v>
      </c>
      <c r="B25" s="274" t="str">
        <f>MPIS2!J31</f>
        <v>MPI-3C</v>
      </c>
      <c r="C25" s="275">
        <f>MPIS2!B31</f>
        <v>3</v>
      </c>
      <c r="D25" s="276" t="str">
        <f>MPIS2!C31</f>
        <v>Manajemen Pembiayaan Lembaga Pendidikan</v>
      </c>
      <c r="E25" s="275">
        <f>MPIS2!D31</f>
        <v>3</v>
      </c>
      <c r="F25" s="276" t="str">
        <f>MPIS2!F31</f>
        <v>Dr. Hepni, S.Ag., M.M.</v>
      </c>
      <c r="G25" s="276" t="str">
        <f>MPIS2!G31</f>
        <v>Dr. H. Zainuddin Al Haj, Lc, M.Pd.I.</v>
      </c>
      <c r="H25" s="276"/>
      <c r="I25" s="274" t="str">
        <f>MPIS2!H31</f>
        <v>Sabtu</v>
      </c>
      <c r="J25" s="274" t="str">
        <f>MPIS2!I31</f>
        <v>09.30-11.30</v>
      </c>
      <c r="K25" s="274" t="str">
        <f>MPIS2!K31</f>
        <v>R16</v>
      </c>
      <c r="L25" s="281"/>
      <c r="M25" s="281"/>
      <c r="O25" t="str">
        <f t="shared" si="3"/>
        <v>Dr. Hepni, S.Ag., M.M.Sabtu09.30-11.30</v>
      </c>
      <c r="P25" t="str">
        <f t="shared" si="4"/>
        <v>Dr. H. Zainuddin Al Haj, Lc, M.Pd.I.Sabtu09.30-11.30</v>
      </c>
    </row>
    <row r="26" spans="1:16" ht="15" customHeight="1">
      <c r="A26" s="273">
        <v>26</v>
      </c>
      <c r="B26" s="277" t="str">
        <f>PAI!J3</f>
        <v>PAI-1BM</v>
      </c>
      <c r="C26" s="277">
        <f>PAI!B3</f>
        <v>1</v>
      </c>
      <c r="D26" s="278" t="str">
        <f>PAI!C3</f>
        <v>Filsafat Ilmu</v>
      </c>
      <c r="E26" s="277">
        <f>PAI!D3</f>
        <v>3</v>
      </c>
      <c r="F26" s="278" t="str">
        <f>PAI!F3</f>
        <v>Dr. Fawaizul Umam, M.Ag.</v>
      </c>
      <c r="G26" s="278" t="str">
        <f>PAI!G3</f>
        <v>Dr. Dyah Nawangsari, M.Ag.</v>
      </c>
      <c r="H26" s="278"/>
      <c r="I26" s="282" t="str">
        <f>PAI!H3</f>
        <v>Selasa</v>
      </c>
      <c r="J26" s="751" t="str">
        <f>PAI!I3</f>
        <v>12.45-14.45</v>
      </c>
      <c r="K26" s="282" t="e">
        <f>PAI!#REF!</f>
        <v>#REF!</v>
      </c>
      <c r="L26" s="283"/>
      <c r="M26" s="283"/>
      <c r="O26" t="str">
        <f t="shared" si="1"/>
        <v>Dr. Fawaizul Umam, M.Ag.Selasa12.45-14.45</v>
      </c>
      <c r="P26" t="str">
        <f t="shared" si="2"/>
        <v>Dr. Dyah Nawangsari, M.Ag.Selasa12.45-14.45</v>
      </c>
    </row>
    <row r="27" spans="1:16" ht="15" customHeight="1">
      <c r="A27" s="273">
        <v>27</v>
      </c>
      <c r="B27" s="277" t="str">
        <f>PAI!J4</f>
        <v>PAI-1BM</v>
      </c>
      <c r="C27" s="277">
        <f>PAI!B4</f>
        <v>1</v>
      </c>
      <c r="D27" s="278" t="str">
        <f>PAI!C4</f>
        <v>Studi Al-Qur’an dan Al Hadits</v>
      </c>
      <c r="E27" s="277">
        <f>PAI!D4</f>
        <v>3</v>
      </c>
      <c r="F27" s="278" t="str">
        <f>PAI!F4</f>
        <v>Dr. H. Abdul Haris, M.Ag.</v>
      </c>
      <c r="G27" s="278" t="str">
        <f>PAI!G4</f>
        <v>Dr. H. Kasman, M.Fil.I.</v>
      </c>
      <c r="H27" s="278"/>
      <c r="I27" s="282" t="str">
        <f>PAI!H4</f>
        <v>Selasa</v>
      </c>
      <c r="J27" s="751" t="str">
        <f>PAI!I4</f>
        <v>15.15-17.15</v>
      </c>
      <c r="K27" s="282" t="e">
        <f>PAI!#REF!</f>
        <v>#REF!</v>
      </c>
      <c r="L27" s="283"/>
      <c r="M27" s="283"/>
      <c r="O27" t="str">
        <f t="shared" si="1"/>
        <v>Dr. H. Abdul Haris, M.Ag.Selasa15.15-17.15</v>
      </c>
      <c r="P27" t="str">
        <f t="shared" si="2"/>
        <v>Dr. H. Kasman, M.Fil.I.Selasa15.15-17.15</v>
      </c>
    </row>
    <row r="28" spans="1:16" ht="15" customHeight="1">
      <c r="A28" s="273">
        <v>28</v>
      </c>
      <c r="B28" s="277" t="str">
        <f>PAI!J5</f>
        <v>PAI-1BM</v>
      </c>
      <c r="C28" s="277">
        <f>PAI!B5</f>
        <v>1</v>
      </c>
      <c r="D28" s="278" t="str">
        <f>PAI!C5</f>
        <v>PAI Kontemporer</v>
      </c>
      <c r="E28" s="277">
        <f>PAI!D5</f>
        <v>3</v>
      </c>
      <c r="F28" s="278" t="str">
        <f>PAI!F5</f>
        <v>Prof. Dr. H Abd. Halim Soebahar, MA.</v>
      </c>
      <c r="G28" s="278" t="str">
        <f>PAI!G5</f>
        <v>Dr. H. Matkur, S.Pd.I, M.SI.</v>
      </c>
      <c r="H28" s="278"/>
      <c r="I28" s="282" t="str">
        <f>PAI!H5</f>
        <v>Rabu</v>
      </c>
      <c r="J28" s="751" t="str">
        <f>PAI!I5</f>
        <v>12.45-14.45</v>
      </c>
      <c r="K28" s="282" t="e">
        <f>PAI!#REF!</f>
        <v>#REF!</v>
      </c>
      <c r="L28" s="283"/>
      <c r="M28" s="283"/>
      <c r="O28" t="str">
        <f t="shared" si="1"/>
        <v>Prof. Dr. H Abd. Halim Soebahar, MA.Rabu12.45-14.45</v>
      </c>
      <c r="P28" t="str">
        <f t="shared" si="2"/>
        <v>Dr. H. Matkur, S.Pd.I, M.SI.Rabu12.45-14.45</v>
      </c>
    </row>
    <row r="29" spans="1:16" ht="15" customHeight="1">
      <c r="A29" s="273">
        <v>29</v>
      </c>
      <c r="B29" s="277" t="str">
        <f>PAI!J6</f>
        <v>PAI-1BM</v>
      </c>
      <c r="C29" s="277">
        <f>PAI!B6</f>
        <v>1</v>
      </c>
      <c r="D29" s="278" t="str">
        <f>PAI!C6</f>
        <v>Psikologi Pendidikan</v>
      </c>
      <c r="E29" s="277">
        <f>PAI!D6</f>
        <v>3</v>
      </c>
      <c r="F29" s="278" t="str">
        <f>PAI!F6</f>
        <v>Dr. H. Saihan, S.Ag., M.Pd.I.</v>
      </c>
      <c r="G29" s="278" t="str">
        <f>PAI!G6</f>
        <v>Dr. Mu'alimin, S.Ag.,M.Pd.I.</v>
      </c>
      <c r="H29" s="278"/>
      <c r="I29" s="282" t="str">
        <f>PAI!H6</f>
        <v>Rabu</v>
      </c>
      <c r="J29" s="751" t="str">
        <f>PAI!I6</f>
        <v>15.15-17.15</v>
      </c>
      <c r="K29" s="282" t="e">
        <f>PAI!#REF!</f>
        <v>#REF!</v>
      </c>
      <c r="L29" s="283"/>
      <c r="M29" s="283"/>
      <c r="O29" t="str">
        <f t="shared" si="1"/>
        <v>Dr. H. Saihan, S.Ag., M.Pd.I.Rabu15.15-17.15</v>
      </c>
      <c r="P29" t="str">
        <f t="shared" si="2"/>
        <v>Dr. Mu'alimin, S.Ag.,M.Pd.I.Rabu15.15-17.15</v>
      </c>
    </row>
    <row r="30" spans="1:16" ht="15" customHeight="1">
      <c r="A30" s="273">
        <v>30</v>
      </c>
      <c r="B30" s="277" t="str">
        <f>PAI!J7</f>
        <v>PAI-1BM</v>
      </c>
      <c r="C30" s="277">
        <f>PAI!B7</f>
        <v>1</v>
      </c>
      <c r="D30" s="278" t="str">
        <f>PAI!C7</f>
        <v>Pengembangan Media Pembelajaran Berbasis IT</v>
      </c>
      <c r="E30" s="277">
        <f>PAI!D7</f>
        <v>3</v>
      </c>
      <c r="F30" s="278" t="str">
        <f>PAI!F7</f>
        <v>Dr. H. Mundir, M.Pd.</v>
      </c>
      <c r="G30" s="278" t="str">
        <f>PAI!G7</f>
        <v>Dr. Andi Suhardi, M.Pd.</v>
      </c>
      <c r="H30" s="278"/>
      <c r="I30" s="282" t="str">
        <f>PAI!H7</f>
        <v>Kamis</v>
      </c>
      <c r="J30" s="751" t="str">
        <f>PAI!I7</f>
        <v>12.45-14.45</v>
      </c>
      <c r="K30" s="282" t="e">
        <f>PAI!#REF!</f>
        <v>#REF!</v>
      </c>
      <c r="L30" s="283"/>
      <c r="M30" s="283"/>
      <c r="O30" t="str">
        <f t="shared" si="1"/>
        <v>Dr. H. Mundir, M.Pd.Kamis12.45-14.45</v>
      </c>
      <c r="P30" t="str">
        <f t="shared" si="2"/>
        <v>Dr. Andi Suhardi, M.Pd.Kamis12.45-14.45</v>
      </c>
    </row>
    <row r="31" spans="1:16" ht="15" customHeight="1">
      <c r="A31" s="273">
        <v>31</v>
      </c>
      <c r="B31" s="277" t="str">
        <f>PAI!J9</f>
        <v>PAI-1A</v>
      </c>
      <c r="C31" s="277">
        <f>PAI!B9</f>
        <v>1</v>
      </c>
      <c r="D31" s="278" t="str">
        <f>PAI!C9</f>
        <v xml:space="preserve">Filsafat Ilmu </v>
      </c>
      <c r="E31" s="277">
        <f>PAI!D9</f>
        <v>3</v>
      </c>
      <c r="F31" s="278" t="str">
        <f>PAI!F9</f>
        <v>Dr. Dyah Nawangsari, M.Ag.</v>
      </c>
      <c r="G31" s="278" t="str">
        <f>PAI!G9</f>
        <v>Dr. Fawaizul Umam, M.Ag.</v>
      </c>
      <c r="H31" s="278"/>
      <c r="I31" s="282" t="str">
        <f>PAI!H9</f>
        <v>Selasa</v>
      </c>
      <c r="J31" s="751" t="str">
        <f>PAI!I9</f>
        <v>12.45-14.45</v>
      </c>
      <c r="K31" s="282" t="str">
        <f>PAI!K9</f>
        <v>R16</v>
      </c>
      <c r="L31" s="283"/>
      <c r="M31" s="283"/>
      <c r="O31" t="str">
        <f t="shared" si="1"/>
        <v>Dr. Dyah Nawangsari, M.Ag.Selasa12.45-14.45</v>
      </c>
      <c r="P31" t="str">
        <f t="shared" si="2"/>
        <v>Dr. Fawaizul Umam, M.Ag.Selasa12.45-14.45</v>
      </c>
    </row>
    <row r="32" spans="1:16" ht="15" customHeight="1">
      <c r="A32" s="273">
        <v>32</v>
      </c>
      <c r="B32" s="277" t="str">
        <f>PAI!J10</f>
        <v>PAI-1A</v>
      </c>
      <c r="C32" s="277">
        <f>PAI!B10</f>
        <v>1</v>
      </c>
      <c r="D32" s="278" t="str">
        <f>PAI!C10</f>
        <v>Studi Al-Qur’an dan Al Hadits</v>
      </c>
      <c r="E32" s="277">
        <f>PAI!D10</f>
        <v>3</v>
      </c>
      <c r="F32" s="278" t="str">
        <f>PAI!F10</f>
        <v>Prof. Dr. H. Mahjuddin, M.Pd.I</v>
      </c>
      <c r="G32" s="278" t="str">
        <f>PAI!G10</f>
        <v>Dr. H. Aminullah, M.Ag.</v>
      </c>
      <c r="H32" s="278"/>
      <c r="I32" s="282" t="str">
        <f>PAI!H10</f>
        <v>Selasa</v>
      </c>
      <c r="J32" s="751" t="str">
        <f>PAI!I10</f>
        <v>15.15-17.15</v>
      </c>
      <c r="K32" s="282" t="str">
        <f>PAI!K10</f>
        <v>R16</v>
      </c>
      <c r="L32" s="283"/>
      <c r="M32" s="283"/>
      <c r="O32" t="str">
        <f t="shared" si="1"/>
        <v>Prof. Dr. H. Mahjuddin, M.Pd.ISelasa15.15-17.15</v>
      </c>
      <c r="P32" t="str">
        <f t="shared" si="2"/>
        <v>Dr. H. Aminullah, M.Ag.Selasa15.15-17.15</v>
      </c>
    </row>
    <row r="33" spans="1:16" ht="15" customHeight="1">
      <c r="A33" s="273">
        <v>33</v>
      </c>
      <c r="B33" s="277" t="str">
        <f>PAI!J11</f>
        <v>PAI-1A</v>
      </c>
      <c r="C33" s="277">
        <f>PAI!B11</f>
        <v>1</v>
      </c>
      <c r="D33" s="278" t="str">
        <f>PAI!C11</f>
        <v>Psikologi Pendidikan</v>
      </c>
      <c r="E33" s="277">
        <f>PAI!D11</f>
        <v>3</v>
      </c>
      <c r="F33" s="278" t="str">
        <f>PAI!F11</f>
        <v>Dr. H. Saihan, S.Ag., M.Pd.I.</v>
      </c>
      <c r="G33" s="278" t="str">
        <f>PAI!G11</f>
        <v>Dr. Mu'alimin, S.Ag.,M.Pd.I.</v>
      </c>
      <c r="H33" s="278"/>
      <c r="I33" s="282" t="str">
        <f>PAI!H11</f>
        <v>Rabu</v>
      </c>
      <c r="J33" s="751" t="str">
        <f>PAI!I11</f>
        <v>12.45-14.45</v>
      </c>
      <c r="K33" s="282" t="str">
        <f>PAI!K11</f>
        <v>R16</v>
      </c>
      <c r="L33" s="283"/>
      <c r="M33" s="283"/>
      <c r="O33" t="str">
        <f t="shared" si="1"/>
        <v>Dr. H. Saihan, S.Ag., M.Pd.I.Rabu12.45-14.45</v>
      </c>
      <c r="P33" t="str">
        <f t="shared" si="2"/>
        <v>Dr. Mu'alimin, S.Ag.,M.Pd.I.Rabu12.45-14.45</v>
      </c>
    </row>
    <row r="34" spans="1:16" ht="15" customHeight="1">
      <c r="A34" s="273">
        <v>34</v>
      </c>
      <c r="B34" s="277" t="str">
        <f>PAI!J12</f>
        <v>PAI-1A</v>
      </c>
      <c r="C34" s="277">
        <f>PAI!B12</f>
        <v>1</v>
      </c>
      <c r="D34" s="278" t="str">
        <f>PAI!C12</f>
        <v>Pengembangan Media Pembelajaran Berbasis IT</v>
      </c>
      <c r="E34" s="277">
        <f>PAI!D12</f>
        <v>3</v>
      </c>
      <c r="F34" s="278" t="str">
        <f>PAI!F12</f>
        <v>Dr. H. Mundir, M.Pd.</v>
      </c>
      <c r="G34" s="278" t="str">
        <f>PAI!G12</f>
        <v>Dr. Andi Suhardi, M.Pd.</v>
      </c>
      <c r="H34" s="278"/>
      <c r="I34" s="282" t="str">
        <f>PAI!H12</f>
        <v>Rabu</v>
      </c>
      <c r="J34" s="751" t="str">
        <f>PAI!I12</f>
        <v>15.15-17.15</v>
      </c>
      <c r="K34" s="282" t="str">
        <f>PAI!K12</f>
        <v>R16</v>
      </c>
      <c r="L34" s="283"/>
      <c r="M34" s="283"/>
      <c r="O34" t="str">
        <f t="shared" si="1"/>
        <v>Dr. H. Mundir, M.Pd.Rabu15.15-17.15</v>
      </c>
      <c r="P34" t="str">
        <f t="shared" si="2"/>
        <v>Dr. Andi Suhardi, M.Pd.Rabu15.15-17.15</v>
      </c>
    </row>
    <row r="35" spans="1:16" ht="15" customHeight="1">
      <c r="A35" s="273">
        <v>35</v>
      </c>
      <c r="B35" s="277" t="str">
        <f>PAI!J13</f>
        <v>PAI-1A</v>
      </c>
      <c r="C35" s="277">
        <f>PAI!B13</f>
        <v>1</v>
      </c>
      <c r="D35" s="278" t="str">
        <f>PAI!C13</f>
        <v>PAI Kontemporer</v>
      </c>
      <c r="E35" s="277">
        <f>PAI!D13</f>
        <v>3</v>
      </c>
      <c r="F35" s="278" t="str">
        <f>PAI!F13</f>
        <v>Prof. Dr. H Abd. Halim Soebahar, MA.</v>
      </c>
      <c r="G35" s="278" t="str">
        <f>PAI!G13</f>
        <v>Dr. H. Mustajab, S.Ag, M.Pd.I.</v>
      </c>
      <c r="H35" s="278"/>
      <c r="I35" s="282" t="str">
        <f>PAI!H13</f>
        <v>Kamis</v>
      </c>
      <c r="J35" s="751" t="str">
        <f>PAI!I13</f>
        <v>12.45-14.45</v>
      </c>
      <c r="K35" s="282" t="str">
        <f>PAI!K13</f>
        <v>R16</v>
      </c>
      <c r="L35" s="283"/>
      <c r="M35" s="283"/>
      <c r="O35" t="str">
        <f t="shared" si="1"/>
        <v>Prof. Dr. H Abd. Halim Soebahar, MA.Kamis12.45-14.45</v>
      </c>
      <c r="P35" t="str">
        <f t="shared" si="2"/>
        <v>Dr. H. Mustajab, S.Ag, M.Pd.I.Kamis12.45-14.45</v>
      </c>
    </row>
    <row r="36" spans="1:16" ht="15" customHeight="1">
      <c r="A36" s="273">
        <v>36</v>
      </c>
      <c r="B36" s="277" t="str">
        <f>PAI!J15</f>
        <v>PAI-1C</v>
      </c>
      <c r="C36" s="277">
        <f>PAI!B15</f>
        <v>1</v>
      </c>
      <c r="D36" s="278" t="str">
        <f>PAI!C15</f>
        <v>PAI Kontemporer</v>
      </c>
      <c r="E36" s="277">
        <f>PAI!D15</f>
        <v>3</v>
      </c>
      <c r="F36" s="278" t="str">
        <f>PAI!F15</f>
        <v>Dr. Hj. Hamdanah, M.Hum.</v>
      </c>
      <c r="G36" s="278" t="str">
        <f>PAI!G15</f>
        <v>Dr. H. Mustajab, S.Ag, M.Pd.I.</v>
      </c>
      <c r="H36" s="278"/>
      <c r="I36" s="282" t="str">
        <f>PAI!H15</f>
        <v>Jumat</v>
      </c>
      <c r="J36" s="751" t="str">
        <f>PAI!I15</f>
        <v>13.15-15.15</v>
      </c>
      <c r="K36" s="282" t="str">
        <f>PAI!K15</f>
        <v>RU25</v>
      </c>
      <c r="L36" s="283"/>
      <c r="M36" s="283"/>
      <c r="O36" t="str">
        <f t="shared" si="1"/>
        <v>Dr. Hj. Hamdanah, M.Hum.Jumat13.15-15.15</v>
      </c>
      <c r="P36" t="str">
        <f t="shared" si="2"/>
        <v>Dr. H. Mustajab, S.Ag, M.Pd.I.Jumat13.15-15.15</v>
      </c>
    </row>
    <row r="37" spans="1:16" ht="15" customHeight="1">
      <c r="A37" s="273">
        <v>37</v>
      </c>
      <c r="B37" s="277" t="str">
        <f>PAI!J16</f>
        <v>PAI-1C</v>
      </c>
      <c r="C37" s="277">
        <f>PAI!B16</f>
        <v>1</v>
      </c>
      <c r="D37" s="278" t="str">
        <f>PAI!C16</f>
        <v>Filsafat Ilmu</v>
      </c>
      <c r="E37" s="277">
        <f>PAI!D16</f>
        <v>3</v>
      </c>
      <c r="F37" s="278" t="str">
        <f>PAI!F16</f>
        <v>Prof. Dr. Ahidul Asror, M.Ag.</v>
      </c>
      <c r="G37" s="278" t="str">
        <f>PAI!G16</f>
        <v>Dr. Dyah Nawangsari, M.Ag.</v>
      </c>
      <c r="H37" s="278"/>
      <c r="I37" s="282" t="str">
        <f>PAI!H16</f>
        <v>Jumat</v>
      </c>
      <c r="J37" s="751" t="str">
        <f>PAI!I16</f>
        <v>15.30-17.30</v>
      </c>
      <c r="K37" s="282" t="str">
        <f>PAI!K16</f>
        <v>RU25</v>
      </c>
      <c r="L37" s="283"/>
      <c r="M37" s="283"/>
      <c r="O37" t="str">
        <f t="shared" si="1"/>
        <v>Prof. Dr. Ahidul Asror, M.Ag.Jumat15.30-17.30</v>
      </c>
      <c r="P37" t="str">
        <f t="shared" si="2"/>
        <v>Dr. Dyah Nawangsari, M.Ag.Jumat15.30-17.30</v>
      </c>
    </row>
    <row r="38" spans="1:16" ht="15" customHeight="1">
      <c r="A38" s="273">
        <v>38</v>
      </c>
      <c r="B38" s="277" t="str">
        <f>PAI!J17</f>
        <v>PAI-1C</v>
      </c>
      <c r="C38" s="277">
        <f>PAI!B17</f>
        <v>1</v>
      </c>
      <c r="D38" s="278" t="str">
        <f>PAI!C17</f>
        <v>Pengembangan Media Pembelajaran Berbasis IT</v>
      </c>
      <c r="E38" s="277">
        <f>PAI!D17</f>
        <v>3</v>
      </c>
      <c r="F38" s="278" t="str">
        <f>PAI!F17</f>
        <v>Dr. H. Mundir, M.Pd.</v>
      </c>
      <c r="G38" s="278" t="str">
        <f>PAI!G17</f>
        <v>Dr. Moh. Sutomo, M.Pd.</v>
      </c>
      <c r="H38" s="278"/>
      <c r="I38" s="282" t="str">
        <f>PAI!H17</f>
        <v>Jumat</v>
      </c>
      <c r="J38" s="751" t="str">
        <f>PAI!I17</f>
        <v>18.00-20.00</v>
      </c>
      <c r="K38" s="282" t="str">
        <f>PAI!K17</f>
        <v>RU25</v>
      </c>
      <c r="L38" s="283"/>
      <c r="M38" s="283"/>
      <c r="O38" t="str">
        <f t="shared" si="1"/>
        <v>Dr. H. Mundir, M.Pd.Jumat18.00-20.00</v>
      </c>
      <c r="P38" t="str">
        <f t="shared" si="2"/>
        <v>Dr. Moh. Sutomo, M.Pd.Jumat18.00-20.00</v>
      </c>
    </row>
    <row r="39" spans="1:16" ht="15" customHeight="1">
      <c r="A39" s="273">
        <v>39</v>
      </c>
      <c r="B39" s="277" t="str">
        <f>PAI!J18</f>
        <v>PAI-1C</v>
      </c>
      <c r="C39" s="277">
        <f>PAI!B18</f>
        <v>1</v>
      </c>
      <c r="D39" s="278" t="str">
        <f>PAI!C18</f>
        <v>Psikologi Pendidikan</v>
      </c>
      <c r="E39" s="277">
        <f>PAI!D18</f>
        <v>3</v>
      </c>
      <c r="F39" s="278" t="str">
        <f>PAI!F18</f>
        <v>Dr. H. Sukarno, M.Si.</v>
      </c>
      <c r="G39" s="278" t="str">
        <f>PAI!G18</f>
        <v>Dr. Mukaffan, M.Pd.I.</v>
      </c>
      <c r="H39" s="278"/>
      <c r="I39" s="282" t="str">
        <f>PAI!H18</f>
        <v>Sabtu</v>
      </c>
      <c r="J39" s="751" t="str">
        <f>PAI!I18</f>
        <v>07.30-09.30</v>
      </c>
      <c r="K39" s="282" t="str">
        <f>PAI!K18</f>
        <v>RU25</v>
      </c>
      <c r="L39" s="283"/>
      <c r="M39" s="283"/>
      <c r="O39" t="str">
        <f t="shared" si="1"/>
        <v>Dr. H. Sukarno, M.Si.Sabtu07.30-09.30</v>
      </c>
      <c r="P39" t="str">
        <f t="shared" si="2"/>
        <v>Dr. Mukaffan, M.Pd.I.Sabtu07.30-09.30</v>
      </c>
    </row>
    <row r="40" spans="1:16" ht="15" customHeight="1">
      <c r="A40" s="273">
        <v>40</v>
      </c>
      <c r="B40" s="277" t="str">
        <f>PAI!J19</f>
        <v>PAI-1C</v>
      </c>
      <c r="C40" s="277">
        <f>PAI!B19</f>
        <v>1</v>
      </c>
      <c r="D40" s="278" t="str">
        <f>PAI!C19</f>
        <v>Studi Al-Qur’an dan Al Hadits</v>
      </c>
      <c r="E40" s="277">
        <f>PAI!D19</f>
        <v>3</v>
      </c>
      <c r="F40" s="278" t="str">
        <f>PAI!F19</f>
        <v>Prof. Dr. M. Noor Harisuddin, M.Fil.I.</v>
      </c>
      <c r="G40" s="278" t="str">
        <f>PAI!G19</f>
        <v>Dr. H. Sutrisno RS, M.H.I.</v>
      </c>
      <c r="H40" s="278"/>
      <c r="I40" s="282" t="str">
        <f>PAI!H19</f>
        <v>Sabtu</v>
      </c>
      <c r="J40" s="751" t="str">
        <f>PAI!I19</f>
        <v>09.30-11.30</v>
      </c>
      <c r="K40" s="282" t="str">
        <f>PAI!K19</f>
        <v>RU25</v>
      </c>
      <c r="L40" s="283"/>
      <c r="M40" s="283"/>
      <c r="O40" t="str">
        <f t="shared" si="1"/>
        <v>Prof. Dr. M. Noor Harisuddin, M.Fil.I.Sabtu09.30-11.30</v>
      </c>
      <c r="P40" t="str">
        <f t="shared" si="2"/>
        <v>Dr. H. Sutrisno RS, M.H.I.Sabtu09.30-11.30</v>
      </c>
    </row>
    <row r="41" spans="1:16" ht="15" customHeight="1">
      <c r="A41" s="273">
        <v>41</v>
      </c>
      <c r="B41" s="277" t="str">
        <f>PAI!J21</f>
        <v>PAI-1D</v>
      </c>
      <c r="C41" s="277">
        <f>PAI!B21</f>
        <v>1</v>
      </c>
      <c r="D41" s="278" t="str">
        <f>PAI!C21</f>
        <v>Studi Al-Qur’an dan Al Hadits</v>
      </c>
      <c r="E41" s="277">
        <f>PAI!D21</f>
        <v>5</v>
      </c>
      <c r="F41" s="278" t="str">
        <f>PAI!F21</f>
        <v>Prof. Dr. M. Noor Harisuddin, M.Fil.I.</v>
      </c>
      <c r="G41" s="278" t="str">
        <f>PAI!G21</f>
        <v>Prof. Dr. H. Mahjuddin, M.Pd.I</v>
      </c>
      <c r="H41" s="278"/>
      <c r="I41" s="282" t="str">
        <f>PAI!H21</f>
        <v>Jumat</v>
      </c>
      <c r="J41" s="751" t="str">
        <f>PAI!I21</f>
        <v>13.15-15.15</v>
      </c>
      <c r="K41" s="282" t="str">
        <f>PAI!K21</f>
        <v>RU26</v>
      </c>
      <c r="L41" s="283"/>
      <c r="M41" s="283"/>
      <c r="O41" t="str">
        <f t="shared" si="1"/>
        <v>Prof. Dr. M. Noor Harisuddin, M.Fil.I.Jumat13.15-15.15</v>
      </c>
      <c r="P41" t="str">
        <f t="shared" si="2"/>
        <v>Prof. Dr. H. Mahjuddin, M.Pd.IJumat13.15-15.15</v>
      </c>
    </row>
    <row r="42" spans="1:16" ht="15" customHeight="1">
      <c r="A42" s="273">
        <v>42</v>
      </c>
      <c r="B42" s="277" t="str">
        <f>PAI!J22</f>
        <v>PAI-1D</v>
      </c>
      <c r="C42" s="277">
        <f>PAI!B22</f>
        <v>1</v>
      </c>
      <c r="D42" s="278" t="str">
        <f>PAI!C22</f>
        <v>PAI Kontemporer</v>
      </c>
      <c r="E42" s="277">
        <f>PAI!D22</f>
        <v>4</v>
      </c>
      <c r="F42" s="278" t="str">
        <f>PAI!F22</f>
        <v>Dr. Hj. Hamdanah, M.Hum.</v>
      </c>
      <c r="G42" s="278" t="str">
        <f>PAI!G22</f>
        <v>Dr. H. Matkur, S.Pd.I, M.SI.</v>
      </c>
      <c r="H42" s="278"/>
      <c r="I42" s="282" t="str">
        <f>PAI!H22</f>
        <v>Jumat</v>
      </c>
      <c r="J42" s="751" t="str">
        <f>PAI!I22</f>
        <v>15.30-17.30</v>
      </c>
      <c r="K42" s="282" t="str">
        <f>PAI!K22</f>
        <v>RU26</v>
      </c>
      <c r="L42" s="283"/>
      <c r="M42" s="283"/>
      <c r="O42" t="str">
        <f t="shared" si="1"/>
        <v>Dr. Hj. Hamdanah, M.Hum.Jumat15.30-17.30</v>
      </c>
      <c r="P42" t="str">
        <f t="shared" si="2"/>
        <v>Dr. H. Matkur, S.Pd.I, M.SI.Jumat15.30-17.30</v>
      </c>
    </row>
    <row r="43" spans="1:16" ht="15" customHeight="1">
      <c r="A43" s="273">
        <v>43</v>
      </c>
      <c r="B43" s="277" t="str">
        <f>PAI!J23</f>
        <v>PAI-1D</v>
      </c>
      <c r="C43" s="277">
        <f>PAI!B23</f>
        <v>1</v>
      </c>
      <c r="D43" s="278" t="str">
        <f>PAI!C23</f>
        <v xml:space="preserve">Psikologi Pendidikan </v>
      </c>
      <c r="E43" s="277">
        <f>PAI!D23</f>
        <v>3</v>
      </c>
      <c r="F43" s="278" t="str">
        <f>PAI!F23</f>
        <v>Dr. H. Sukarno, M.Si.</v>
      </c>
      <c r="G43" s="278" t="str">
        <f>PAI!G23</f>
        <v>Dr. H. Saihan, S.Ag., M.Pd.I.</v>
      </c>
      <c r="H43" s="278"/>
      <c r="I43" s="282" t="str">
        <f>PAI!H23</f>
        <v>Jumat</v>
      </c>
      <c r="J43" s="751" t="str">
        <f>PAI!I23</f>
        <v>18.00-20.00</v>
      </c>
      <c r="K43" s="282" t="str">
        <f>PAI!K23</f>
        <v>RU26</v>
      </c>
      <c r="L43" s="283"/>
      <c r="M43" s="283"/>
      <c r="O43" t="str">
        <f t="shared" si="1"/>
        <v>Dr. H. Sukarno, M.Si.Jumat18.00-20.00</v>
      </c>
      <c r="P43" t="str">
        <f t="shared" si="2"/>
        <v>Dr. H. Saihan, S.Ag., M.Pd.I.Jumat18.00-20.00</v>
      </c>
    </row>
    <row r="44" spans="1:16" ht="15" customHeight="1">
      <c r="A44" s="273">
        <v>44</v>
      </c>
      <c r="B44" s="277" t="str">
        <f>PAI!J24</f>
        <v>PAI-1D</v>
      </c>
      <c r="C44" s="277">
        <f>PAI!B24</f>
        <v>1</v>
      </c>
      <c r="D44" s="278" t="str">
        <f>PAI!C24</f>
        <v>Pengembangan Media Pembelajaran Berbasis IT</v>
      </c>
      <c r="E44" s="277">
        <f>PAI!D24</f>
        <v>3</v>
      </c>
      <c r="F44" s="278" t="str">
        <f>PAI!F24</f>
        <v>Dr. H. Moh. Sahlan, M.Ag.</v>
      </c>
      <c r="G44" s="278" t="str">
        <f>PAI!G24</f>
        <v>Dr. Moh. Sutomo, M.Pd.</v>
      </c>
      <c r="H44" s="278"/>
      <c r="I44" s="282" t="str">
        <f>PAI!H24</f>
        <v>Sabtu</v>
      </c>
      <c r="J44" s="751" t="str">
        <f>PAI!I24</f>
        <v>07.30-09.30</v>
      </c>
      <c r="K44" s="282" t="str">
        <f>PAI!K24</f>
        <v>RU26</v>
      </c>
      <c r="L44" s="283"/>
      <c r="M44" s="283"/>
      <c r="O44" t="str">
        <f t="shared" si="1"/>
        <v>Dr. H. Moh. Sahlan, M.Ag.Sabtu07.30-09.30</v>
      </c>
      <c r="P44" t="str">
        <f t="shared" si="2"/>
        <v>Dr. Moh. Sutomo, M.Pd.Sabtu07.30-09.30</v>
      </c>
    </row>
    <row r="45" spans="1:16" ht="15" customHeight="1">
      <c r="A45" s="273">
        <v>45</v>
      </c>
      <c r="B45" s="277" t="str">
        <f>PAI!J25</f>
        <v>PAI-1D</v>
      </c>
      <c r="C45" s="277">
        <f>PAI!B25</f>
        <v>1</v>
      </c>
      <c r="D45" s="278" t="str">
        <f>PAI!C25</f>
        <v>Filsafat Ilmu</v>
      </c>
      <c r="E45" s="277">
        <f>PAI!D25</f>
        <v>3</v>
      </c>
      <c r="F45" s="278" t="str">
        <f>PAI!F25</f>
        <v>Dr. Dyah Nawangsari, M.Ag.</v>
      </c>
      <c r="G45" s="278" t="str">
        <f>PAI!G25</f>
        <v>Dr. H. Ubaidillah, M.Ag.</v>
      </c>
      <c r="H45" s="278"/>
      <c r="I45" s="282" t="str">
        <f>PAI!H25</f>
        <v>Sabtu</v>
      </c>
      <c r="J45" s="751" t="str">
        <f>PAI!I25</f>
        <v>09.30-11.30</v>
      </c>
      <c r="K45" s="282" t="str">
        <f>PAI!K25</f>
        <v>RU26</v>
      </c>
      <c r="L45" s="283"/>
      <c r="M45" s="283"/>
      <c r="O45" t="str">
        <f t="shared" si="1"/>
        <v>Dr. Dyah Nawangsari, M.Ag.Sabtu09.30-11.30</v>
      </c>
      <c r="P45" t="str">
        <f t="shared" si="2"/>
        <v>Dr. H. Ubaidillah, M.Ag.Sabtu09.30-11.30</v>
      </c>
    </row>
    <row r="46" spans="1:16" ht="15" customHeight="1">
      <c r="A46" s="273">
        <v>46</v>
      </c>
      <c r="B46" s="277" t="str">
        <f>PAI!J27</f>
        <v>PAI-3A</v>
      </c>
      <c r="C46" s="277">
        <f>PAI!B27</f>
        <v>3</v>
      </c>
      <c r="D46" s="278" t="str">
        <f>PAI!C27</f>
        <v>Desain dan Analisis pembelajaran  PAI</v>
      </c>
      <c r="E46" s="277">
        <f>PAI!D27</f>
        <v>3</v>
      </c>
      <c r="F46" s="278" t="str">
        <f>PAI!F27</f>
        <v>Dr. H. Moh. Sahlan, M.Ag.</v>
      </c>
      <c r="G46" s="278" t="str">
        <f>PAI!G27</f>
        <v>Dr. H. Mashudi, M.Pd.</v>
      </c>
      <c r="H46" s="278"/>
      <c r="I46" s="282" t="str">
        <f>PAI!H27</f>
        <v>Selasa</v>
      </c>
      <c r="J46" s="751" t="str">
        <f>PAI!I27</f>
        <v>12.45-14.45</v>
      </c>
      <c r="K46" s="282" t="str">
        <f>PAI!K27</f>
        <v>R13</v>
      </c>
      <c r="L46" s="283"/>
      <c r="M46" s="283"/>
      <c r="O46" t="str">
        <f t="shared" si="1"/>
        <v>Dr. H. Moh. Sahlan, M.Ag.Selasa12.45-14.45</v>
      </c>
      <c r="P46" t="str">
        <f t="shared" si="2"/>
        <v>Dr. H. Mashudi, M.Pd.Selasa12.45-14.45</v>
      </c>
    </row>
    <row r="47" spans="1:16" ht="15" customHeight="1">
      <c r="A47" s="273">
        <v>47</v>
      </c>
      <c r="B47" s="277" t="str">
        <f>PAI!J28</f>
        <v>PAI-3A</v>
      </c>
      <c r="C47" s="277">
        <f>PAI!B28</f>
        <v>3</v>
      </c>
      <c r="D47" s="278" t="str">
        <f>PAI!C28</f>
        <v>PPL</v>
      </c>
      <c r="E47" s="277">
        <f>PAI!D28</f>
        <v>3</v>
      </c>
      <c r="F47" s="278" t="str">
        <f>PAI!F28</f>
        <v xml:space="preserve">TIM </v>
      </c>
      <c r="G47" s="278" t="str">
        <f>PAI!G28</f>
        <v>TIM</v>
      </c>
      <c r="H47" s="278"/>
      <c r="I47" s="282" t="str">
        <f>PAI!H28</f>
        <v>Selasa</v>
      </c>
      <c r="J47" s="751" t="str">
        <f>PAI!I28</f>
        <v>15.15-17.15</v>
      </c>
      <c r="K47" s="282" t="str">
        <f>PAI!K28</f>
        <v>R13</v>
      </c>
      <c r="L47" s="283"/>
      <c r="M47" s="283"/>
      <c r="O47" t="str">
        <f t="shared" si="1"/>
        <v>TIM Selasa15.15-17.15</v>
      </c>
      <c r="P47" t="str">
        <f t="shared" si="2"/>
        <v>TIMSelasa15.15-17.15</v>
      </c>
    </row>
    <row r="48" spans="1:16" ht="15" customHeight="1">
      <c r="A48" s="273">
        <v>48</v>
      </c>
      <c r="B48" s="277" t="str">
        <f>PAI!J29</f>
        <v>PAI-3A</v>
      </c>
      <c r="C48" s="277">
        <f>PAI!B29</f>
        <v>3</v>
      </c>
      <c r="D48" s="278" t="str">
        <f>PAI!C29</f>
        <v>Evaluasi Pembelajaran PAI</v>
      </c>
      <c r="E48" s="277">
        <f>PAI!D29</f>
        <v>3</v>
      </c>
      <c r="F48" s="278" t="str">
        <f>PAI!F29</f>
        <v>Dr. Sofyan Hadi, M.Pd.</v>
      </c>
      <c r="G48" s="278" t="str">
        <f>PAI!G29</f>
        <v>Dr. Hj. St. Mislikhah, M.Ag.</v>
      </c>
      <c r="H48" s="278"/>
      <c r="I48" s="282" t="str">
        <f>PAI!H29</f>
        <v>Rabu</v>
      </c>
      <c r="J48" s="751" t="str">
        <f>PAI!I29</f>
        <v>12.45-14.45</v>
      </c>
      <c r="K48" s="282" t="str">
        <f>PAI!K29</f>
        <v>R13</v>
      </c>
      <c r="L48" s="283"/>
      <c r="M48" s="283"/>
      <c r="O48" t="str">
        <f t="shared" si="1"/>
        <v>Dr. Sofyan Hadi, M.Pd.Rabu12.45-14.45</v>
      </c>
      <c r="P48" t="str">
        <f t="shared" si="2"/>
        <v>Dr. Hj. St. Mislikhah, M.Ag.Rabu12.45-14.45</v>
      </c>
    </row>
    <row r="49" spans="1:16" ht="15" customHeight="1">
      <c r="A49" s="273">
        <v>49</v>
      </c>
      <c r="B49" s="277" t="str">
        <f>PAI!J31</f>
        <v>PAI-3B</v>
      </c>
      <c r="C49" s="277">
        <f>PAI!B31</f>
        <v>3</v>
      </c>
      <c r="D49" s="278" t="str">
        <f>PAI!C31</f>
        <v>PPL</v>
      </c>
      <c r="E49" s="277">
        <f>PAI!D31</f>
        <v>3</v>
      </c>
      <c r="F49" s="278" t="str">
        <f>PAI!F31</f>
        <v xml:space="preserve">TIM </v>
      </c>
      <c r="G49" s="278" t="str">
        <f>PAI!G31</f>
        <v>TIM</v>
      </c>
      <c r="H49" s="278"/>
      <c r="I49" s="282" t="str">
        <f>PAI!H31</f>
        <v>Jumat</v>
      </c>
      <c r="J49" s="751" t="str">
        <f>PAI!I31</f>
        <v>13.15-15.15</v>
      </c>
      <c r="K49" s="282" t="str">
        <f>PAI!K31</f>
        <v>R25</v>
      </c>
      <c r="L49" s="283"/>
      <c r="M49" s="283"/>
      <c r="O49" t="str">
        <f t="shared" si="1"/>
        <v>TIM Jumat13.15-15.15</v>
      </c>
      <c r="P49" t="str">
        <f t="shared" si="2"/>
        <v>TIMJumat13.15-15.15</v>
      </c>
    </row>
    <row r="50" spans="1:16" ht="15" customHeight="1">
      <c r="A50" s="273">
        <v>50</v>
      </c>
      <c r="B50" s="277" t="str">
        <f>PAI!J32</f>
        <v>PAI-3B</v>
      </c>
      <c r="C50" s="277">
        <f>PAI!B32</f>
        <v>3</v>
      </c>
      <c r="D50" s="278" t="str">
        <f>PAI!C32</f>
        <v>Evaluasi Pembelajaran PAI</v>
      </c>
      <c r="E50" s="277">
        <f>PAI!D32</f>
        <v>3</v>
      </c>
      <c r="F50" s="278" t="str">
        <f>PAI!F32</f>
        <v>Dr. H. Moh. Sahlan, M.Ag.</v>
      </c>
      <c r="G50" s="278" t="str">
        <f>PAI!G32</f>
        <v>Dr. Hj. St. Mislikhah, M.Ag.</v>
      </c>
      <c r="H50" s="278"/>
      <c r="I50" s="282" t="str">
        <f>PAI!H32</f>
        <v>Jumat</v>
      </c>
      <c r="J50" s="751" t="str">
        <f>PAI!I32</f>
        <v>15.30-17.30</v>
      </c>
      <c r="K50" s="282" t="str">
        <f>PAI!K32</f>
        <v>R25</v>
      </c>
      <c r="L50" s="283"/>
      <c r="M50" s="283"/>
      <c r="O50" t="str">
        <f t="shared" si="1"/>
        <v>Dr. H. Moh. Sahlan, M.Ag.Jumat15.30-17.30</v>
      </c>
      <c r="P50" t="str">
        <f t="shared" si="2"/>
        <v>Dr. Hj. St. Mislikhah, M.Ag.Jumat15.30-17.30</v>
      </c>
    </row>
    <row r="51" spans="1:16" ht="15" customHeight="1">
      <c r="A51" s="273">
        <v>51</v>
      </c>
      <c r="B51" s="277" t="str">
        <f>PAI!J33</f>
        <v>PAI-3B</v>
      </c>
      <c r="C51" s="277">
        <f>PAI!B33</f>
        <v>3</v>
      </c>
      <c r="D51" s="278" t="str">
        <f>PAI!C33</f>
        <v>Desain dan Analisis pembelajaran  PAI</v>
      </c>
      <c r="E51" s="277">
        <f>PAI!D33</f>
        <v>3</v>
      </c>
      <c r="F51" s="278" t="str">
        <f>PAI!F33</f>
        <v>Dr. H. Mashudi, M.Pd.</v>
      </c>
      <c r="G51" s="278" t="str">
        <f>PAI!G33</f>
        <v>Dr. H. Hadi Purnomo, M.Pd.</v>
      </c>
      <c r="H51" s="278"/>
      <c r="I51" s="282" t="str">
        <f>PAI!H33</f>
        <v>Sabtu</v>
      </c>
      <c r="J51" s="751" t="str">
        <f>PAI!I33</f>
        <v>07.30-09.30</v>
      </c>
      <c r="K51" s="282" t="str">
        <f>PAI!K33</f>
        <v>R25</v>
      </c>
      <c r="L51" s="283"/>
      <c r="M51" s="283"/>
      <c r="O51" t="str">
        <f t="shared" ref="O51:O108" si="5">CONCATENATE(F51,I51,J51)</f>
        <v>Dr. H. Mashudi, M.Pd.Sabtu07.30-09.30</v>
      </c>
      <c r="P51" t="str">
        <f t="shared" ref="P51:P108" si="6">CONCATENATE(G51,I51,J51)</f>
        <v>Dr. H. Hadi Purnomo, M.Pd.Sabtu07.30-09.30</v>
      </c>
    </row>
    <row r="52" spans="1:16" ht="15" customHeight="1">
      <c r="A52" s="273">
        <v>52</v>
      </c>
      <c r="B52" s="277" t="str">
        <f>PAI!J35</f>
        <v>PAI-3C</v>
      </c>
      <c r="C52" s="277">
        <f>PAI!B35</f>
        <v>3</v>
      </c>
      <c r="D52" s="278" t="str">
        <f>PAI!C35</f>
        <v>Evaluasi Pembelajaran PAI</v>
      </c>
      <c r="E52" s="277">
        <f>PAI!D35</f>
        <v>3</v>
      </c>
      <c r="F52" s="278" t="str">
        <f>PAI!F35</f>
        <v>Dr. H. Moh. Sahlan, M.Ag.</v>
      </c>
      <c r="G52" s="278" t="str">
        <f>PAI!G35</f>
        <v>Dr. Hj. St. Mislikhah, M.Ag.</v>
      </c>
      <c r="H52" s="278"/>
      <c r="I52" s="282" t="str">
        <f>PAI!H35</f>
        <v>Jumat</v>
      </c>
      <c r="J52" s="751" t="str">
        <f>PAI!I35</f>
        <v>13.15-15.15</v>
      </c>
      <c r="K52" s="282" t="str">
        <f>PAI!K35</f>
        <v>R26</v>
      </c>
      <c r="L52" s="283"/>
      <c r="M52" s="283"/>
      <c r="O52" t="str">
        <f t="shared" si="5"/>
        <v>Dr. H. Moh. Sahlan, M.Ag.Jumat13.15-15.15</v>
      </c>
      <c r="P52" t="str">
        <f t="shared" si="6"/>
        <v>Dr. Hj. St. Mislikhah, M.Ag.Jumat13.15-15.15</v>
      </c>
    </row>
    <row r="53" spans="1:16" ht="15" customHeight="1">
      <c r="A53" s="273">
        <v>53</v>
      </c>
      <c r="B53" s="277" t="str">
        <f>PAI!J36</f>
        <v>PAI-3C</v>
      </c>
      <c r="C53" s="277">
        <f>PAI!B36</f>
        <v>3</v>
      </c>
      <c r="D53" s="278" t="str">
        <f>PAI!C36</f>
        <v>Desain dan Analisis pembelajaran  PAI</v>
      </c>
      <c r="E53" s="277">
        <f>PAI!D36</f>
        <v>3</v>
      </c>
      <c r="F53" s="278" t="str">
        <f>PAI!F36</f>
        <v>Dr. H. Mashudi, M.Pd.</v>
      </c>
      <c r="G53" s="278" t="str">
        <f>PAI!G36</f>
        <v>Dr. H. Hadi Purnomo, M.Pd.</v>
      </c>
      <c r="H53" s="278"/>
      <c r="I53" s="282" t="str">
        <f>PAI!H36</f>
        <v>Jumat</v>
      </c>
      <c r="J53" s="751" t="str">
        <f>PAI!I36</f>
        <v>15.30-17.30</v>
      </c>
      <c r="K53" s="282" t="str">
        <f>PAI!K36</f>
        <v>R26</v>
      </c>
      <c r="L53" s="283"/>
      <c r="M53" s="283"/>
      <c r="O53" t="str">
        <f t="shared" si="5"/>
        <v>Dr. H. Mashudi, M.Pd.Jumat15.30-17.30</v>
      </c>
      <c r="P53" t="str">
        <f t="shared" si="6"/>
        <v>Dr. H. Hadi Purnomo, M.Pd.Jumat15.30-17.30</v>
      </c>
    </row>
    <row r="54" spans="1:16" ht="15" customHeight="1">
      <c r="A54" s="273">
        <v>54</v>
      </c>
      <c r="B54" s="277" t="str">
        <f>PAI!J37</f>
        <v>PAI-3C</v>
      </c>
      <c r="C54" s="277">
        <f>PAI!B37</f>
        <v>3</v>
      </c>
      <c r="D54" s="278" t="str">
        <f>PAI!C37</f>
        <v>PPL</v>
      </c>
      <c r="E54" s="277">
        <f>PAI!D37</f>
        <v>3</v>
      </c>
      <c r="F54" s="278" t="str">
        <f>PAI!F37</f>
        <v xml:space="preserve">TIM </v>
      </c>
      <c r="G54" s="278" t="str">
        <f>PAI!G37</f>
        <v>TIM</v>
      </c>
      <c r="H54" s="278"/>
      <c r="I54" s="282" t="str">
        <f>PAI!H37</f>
        <v>Sabtu</v>
      </c>
      <c r="J54" s="751" t="str">
        <f>PAI!I37</f>
        <v>07.30-09.30</v>
      </c>
      <c r="K54" s="282" t="str">
        <f>PAI!K37</f>
        <v>R26</v>
      </c>
      <c r="L54" s="283"/>
      <c r="M54" s="283"/>
      <c r="O54" t="str">
        <f t="shared" si="5"/>
        <v>TIM Sabtu07.30-09.30</v>
      </c>
      <c r="P54" t="str">
        <f t="shared" si="6"/>
        <v>TIMSabtu07.30-09.30</v>
      </c>
    </row>
    <row r="55" spans="1:16" ht="15" customHeight="1">
      <c r="A55" s="273">
        <v>55</v>
      </c>
      <c r="B55" s="279" t="str">
        <f>HK!J3</f>
        <v>HK-1A</v>
      </c>
      <c r="C55" s="279">
        <f>HK!B3</f>
        <v>1</v>
      </c>
      <c r="D55" s="280" t="str">
        <f>HK!C3</f>
        <v xml:space="preserve">filsafat  dan riset Hukum Keluarga </v>
      </c>
      <c r="E55" s="279">
        <f>HK!D3</f>
        <v>2</v>
      </c>
      <c r="F55" s="280" t="str">
        <f>HK!F3</f>
        <v>Dr. H. Pujiono, M.Ag.</v>
      </c>
      <c r="G55" s="280" t="str">
        <f>HK!G3</f>
        <v>Dr. H. Ahmad Junaidi, S.Pd, M.Ag.</v>
      </c>
      <c r="H55" s="280"/>
      <c r="I55" s="279" t="str">
        <f>HK!H3</f>
        <v>Jumat</v>
      </c>
      <c r="J55" s="752" t="str">
        <f>HK!I3</f>
        <v>13.15-15.15</v>
      </c>
      <c r="K55" s="279" t="str">
        <f>HK!K3</f>
        <v>RU28</v>
      </c>
      <c r="L55" s="284"/>
      <c r="M55" s="284"/>
      <c r="O55" t="str">
        <f t="shared" si="5"/>
        <v>Dr. H. Pujiono, M.Ag.Jumat13.15-15.15</v>
      </c>
      <c r="P55" t="str">
        <f t="shared" si="6"/>
        <v>Dr. H. Ahmad Junaidi, S.Pd, M.Ag.Jumat13.15-15.15</v>
      </c>
    </row>
    <row r="56" spans="1:16" ht="15" customHeight="1">
      <c r="A56" s="273">
        <v>56</v>
      </c>
      <c r="B56" s="279" t="str">
        <f>HK!J4</f>
        <v>HK-1A</v>
      </c>
      <c r="C56" s="279">
        <f>HK!B4</f>
        <v>1</v>
      </c>
      <c r="D56" s="280" t="str">
        <f>HK!C4</f>
        <v>Metodologi Penelitian Hukum Keluarga</v>
      </c>
      <c r="E56" s="279">
        <f>HK!D4</f>
        <v>3</v>
      </c>
      <c r="F56" s="280" t="str">
        <f>HK!F4</f>
        <v>Dr. H. Nur Solikin, S.Ag, M.H.</v>
      </c>
      <c r="G56" s="280" t="str">
        <f>HK!G4</f>
        <v>Dr. Ishaq, M.Ag.</v>
      </c>
      <c r="H56" s="280"/>
      <c r="I56" s="279" t="str">
        <f>HK!H4</f>
        <v>Jumat</v>
      </c>
      <c r="J56" s="752" t="str">
        <f>HK!I4</f>
        <v>15.30-17.30</v>
      </c>
      <c r="K56" s="279" t="str">
        <f>HK!K4</f>
        <v>RU28</v>
      </c>
      <c r="L56" s="284"/>
      <c r="M56" s="284"/>
      <c r="O56" t="str">
        <f t="shared" si="5"/>
        <v>Dr. H. Nur Solikin, S.Ag, M.H.Jumat15.30-17.30</v>
      </c>
      <c r="P56" t="str">
        <f t="shared" si="6"/>
        <v>Dr. Ishaq, M.Ag.Jumat15.30-17.30</v>
      </c>
    </row>
    <row r="57" spans="1:16" ht="15" customHeight="1">
      <c r="A57" s="273">
        <v>57</v>
      </c>
      <c r="B57" s="279" t="str">
        <f>HK!J5</f>
        <v>HK-1A</v>
      </c>
      <c r="C57" s="279">
        <f>HK!B5</f>
        <v>1</v>
      </c>
      <c r="D57" s="280" t="str">
        <f>HK!C5</f>
        <v>Keputusan hakim dan fatwa Hukum Keluarga</v>
      </c>
      <c r="E57" s="279">
        <f>HK!D5</f>
        <v>3</v>
      </c>
      <c r="F57" s="280" t="str">
        <f>HK!F5</f>
        <v>Dr. H. Sutrisno RS, M.H.I.</v>
      </c>
      <c r="G57" s="280" t="str">
        <f>HK!G5</f>
        <v>Dr. H. Hamam, M.Ag.</v>
      </c>
      <c r="H57" s="280"/>
      <c r="I57" s="279" t="str">
        <f>HK!H5</f>
        <v>Jumat</v>
      </c>
      <c r="J57" s="279" t="str">
        <f>HK!I5</f>
        <v>18.00-20.00</v>
      </c>
      <c r="K57" s="279" t="str">
        <f>HK!K5</f>
        <v>RU28</v>
      </c>
      <c r="L57" s="284"/>
      <c r="M57" s="284"/>
      <c r="O57" t="str">
        <f t="shared" si="5"/>
        <v>Dr. H. Sutrisno RS, M.H.I.Jumat18.00-20.00</v>
      </c>
      <c r="P57" t="str">
        <f t="shared" si="6"/>
        <v>Dr. H. Hamam, M.Ag.Jumat18.00-20.00</v>
      </c>
    </row>
    <row r="58" spans="1:16" ht="15" customHeight="1">
      <c r="A58" s="273">
        <v>58</v>
      </c>
      <c r="B58" s="279" t="str">
        <f>HK!J6</f>
        <v>HK-1A</v>
      </c>
      <c r="C58" s="279">
        <f>HK!B6</f>
        <v>1</v>
      </c>
      <c r="D58" s="280" t="str">
        <f>HK!C6</f>
        <v>Studi Al Quran dan Al Hadis</v>
      </c>
      <c r="E58" s="279">
        <f>HK!D6</f>
        <v>3</v>
      </c>
      <c r="F58" s="280" t="str">
        <f>HK!F6</f>
        <v>Dr. H. Abdullah, S.Ag, M.HI</v>
      </c>
      <c r="G58" s="280" t="str">
        <f>HK!G6</f>
        <v>Dr. H. Rafid Abbas, MA.</v>
      </c>
      <c r="H58" s="280"/>
      <c r="I58" s="279" t="str">
        <f>HK!H6</f>
        <v>Sabtu</v>
      </c>
      <c r="J58" s="752" t="str">
        <f>HK!I6</f>
        <v>07.30-09.30</v>
      </c>
      <c r="K58" s="279" t="str">
        <f>HK!K6</f>
        <v>RU28</v>
      </c>
      <c r="L58" s="284"/>
      <c r="M58" s="284"/>
      <c r="O58" t="str">
        <f t="shared" si="5"/>
        <v>Dr. H. Abdullah, S.Ag, M.HISabtu07.30-09.30</v>
      </c>
      <c r="P58" t="str">
        <f t="shared" si="6"/>
        <v>Dr. H. Rafid Abbas, MA.Sabtu07.30-09.30</v>
      </c>
    </row>
    <row r="59" spans="1:16" ht="15" customHeight="1">
      <c r="A59" s="273">
        <v>59</v>
      </c>
      <c r="B59" s="279" t="str">
        <f>HK!J7</f>
        <v>HK-1A</v>
      </c>
      <c r="C59" s="279">
        <f>HK!B7</f>
        <v>1</v>
      </c>
      <c r="D59" s="280" t="str">
        <f>HK!C7</f>
        <v>Peradilan Agama di Indonesia</v>
      </c>
      <c r="E59" s="279">
        <f>HK!D7</f>
        <v>3</v>
      </c>
      <c r="F59" s="280" t="str">
        <f>HK!F7</f>
        <v>Dr. Sri Lumatus Sa'adah, S.Ag., M.H.I.</v>
      </c>
      <c r="G59" s="280" t="str">
        <f>HK!G7</f>
        <v>Dr. Muhammad Faisol, M.Ag</v>
      </c>
      <c r="H59" s="280"/>
      <c r="I59" s="279" t="str">
        <f>HK!H7</f>
        <v>Sabtu</v>
      </c>
      <c r="J59" s="752" t="str">
        <f>HK!I7</f>
        <v>09.30-11.30</v>
      </c>
      <c r="K59" s="279" t="str">
        <f>HK!K7</f>
        <v>RU28</v>
      </c>
      <c r="L59" s="284"/>
      <c r="M59" s="284"/>
      <c r="O59" t="str">
        <f t="shared" si="5"/>
        <v>Dr. Sri Lumatus Sa'adah, S.Ag., M.H.I.Sabtu09.30-11.30</v>
      </c>
      <c r="P59" t="str">
        <f t="shared" si="6"/>
        <v>Dr. Muhammad Faisol, M.AgSabtu09.30-11.30</v>
      </c>
    </row>
    <row r="60" spans="1:16" ht="15" customHeight="1">
      <c r="A60" s="273">
        <v>60</v>
      </c>
      <c r="B60" s="279" t="str">
        <f>HK!J9</f>
        <v>HK-3A</v>
      </c>
      <c r="C60" s="279">
        <f>HK!B9</f>
        <v>3</v>
      </c>
      <c r="D60" s="280" t="str">
        <f>HK!C9</f>
        <v xml:space="preserve">Hukum Perdata Islam Di Indonesia </v>
      </c>
      <c r="E60" s="279">
        <f>HK!D9</f>
        <v>4</v>
      </c>
      <c r="F60" s="280" t="str">
        <f>HK!F9</f>
        <v>Dr. H. Nur Solikin, S.Ag, M.H.</v>
      </c>
      <c r="G60" s="280" t="str">
        <f>HK!G9</f>
        <v>Dr. H. Ahmad Junaidi, S.Pd, M.Ag.</v>
      </c>
      <c r="H60" s="280"/>
      <c r="I60" s="279" t="str">
        <f>HK!H9</f>
        <v>Jumat</v>
      </c>
      <c r="J60" s="752" t="str">
        <f>HK!I9</f>
        <v>13.15-15.15</v>
      </c>
      <c r="K60" s="279" t="str">
        <f>HK!K9</f>
        <v>R23</v>
      </c>
      <c r="L60" s="284"/>
      <c r="M60" s="284"/>
      <c r="O60" t="str">
        <f t="shared" si="5"/>
        <v>Dr. H. Nur Solikin, S.Ag, M.H.Jumat13.15-15.15</v>
      </c>
      <c r="P60" t="str">
        <f t="shared" si="6"/>
        <v>Dr. H. Ahmad Junaidi, S.Pd, M.Ag.Jumat13.15-15.15</v>
      </c>
    </row>
    <row r="61" spans="1:16" ht="15" customHeight="1">
      <c r="A61" s="273">
        <v>61</v>
      </c>
      <c r="B61" s="279" t="str">
        <f>HK!J10</f>
        <v>HK-3A</v>
      </c>
      <c r="C61" s="279">
        <f>HK!B10</f>
        <v>3</v>
      </c>
      <c r="D61" s="280" t="str">
        <f>HK!C10</f>
        <v xml:space="preserve">Sosiologi dan Psikologi Hukum Keluarga </v>
      </c>
      <c r="E61" s="279">
        <f>HK!D10</f>
        <v>3</v>
      </c>
      <c r="F61" s="280" t="str">
        <f>HK!F10</f>
        <v>Dr. Ishaq, M.Ag.</v>
      </c>
      <c r="G61" s="280" t="str">
        <f>HK!G10</f>
        <v>Dr. Esa Nurwahyuni, M.Pd.</v>
      </c>
      <c r="H61" s="280"/>
      <c r="I61" s="279" t="str">
        <f>HK!H10</f>
        <v>Jumat</v>
      </c>
      <c r="J61" s="752" t="str">
        <f>HK!I10</f>
        <v>15.30-17.30</v>
      </c>
      <c r="K61" s="279" t="str">
        <f>HK!K10</f>
        <v>R23</v>
      </c>
      <c r="L61" s="284"/>
      <c r="M61" s="284"/>
      <c r="O61" t="str">
        <f t="shared" si="5"/>
        <v>Dr. Ishaq, M.Ag.Jumat15.30-17.30</v>
      </c>
      <c r="P61" t="str">
        <f t="shared" si="6"/>
        <v>Dr. Esa Nurwahyuni, M.Pd.Jumat15.30-17.30</v>
      </c>
    </row>
    <row r="62" spans="1:16" ht="15" customHeight="1">
      <c r="A62" s="273">
        <v>62</v>
      </c>
      <c r="B62" s="279" t="str">
        <f>HK!J11</f>
        <v>HK-3A</v>
      </c>
      <c r="C62" s="279">
        <f>HK!B11</f>
        <v>3</v>
      </c>
      <c r="D62" s="280" t="str">
        <f>HK!C11</f>
        <v xml:space="preserve">Fiqih Kontemporer dalam Hukum Keluarga </v>
      </c>
      <c r="E62" s="279">
        <f>HK!D11</f>
        <v>3</v>
      </c>
      <c r="F62" s="280" t="str">
        <f>HK!F11</f>
        <v>Dr. H. Abdullah, S.Ag, M.HI</v>
      </c>
      <c r="G62" s="280" t="str">
        <f>HK!G11</f>
        <v>Dr. H. Pujiono, M.Ag.</v>
      </c>
      <c r="H62" s="280"/>
      <c r="I62" s="279" t="str">
        <f>HK!H11</f>
        <v>Jumat</v>
      </c>
      <c r="J62" s="279" t="str">
        <f>HK!I11</f>
        <v>18.00-20.00</v>
      </c>
      <c r="K62" s="279" t="str">
        <f>HK!K11</f>
        <v>R23</v>
      </c>
      <c r="L62" s="284"/>
      <c r="M62" s="284"/>
      <c r="O62" t="str">
        <f t="shared" si="5"/>
        <v>Dr. H. Abdullah, S.Ag, M.HIJumat18.00-20.00</v>
      </c>
      <c r="P62" t="str">
        <f t="shared" si="6"/>
        <v>Dr. H. Pujiono, M.Ag.Jumat18.00-20.00</v>
      </c>
    </row>
    <row r="63" spans="1:16" ht="15" customHeight="1">
      <c r="A63" s="273">
        <v>63</v>
      </c>
      <c r="B63" s="279" t="str">
        <f>HK!J12</f>
        <v>HK-3A</v>
      </c>
      <c r="C63" s="279">
        <f>HK!B12</f>
        <v>3</v>
      </c>
      <c r="D63" s="280" t="str">
        <f>HK!C12</f>
        <v xml:space="preserve">Hukum Acara Peradilan Agama </v>
      </c>
      <c r="E63" s="279">
        <f>HK!D12</f>
        <v>2</v>
      </c>
      <c r="F63" s="280" t="str">
        <f>HK!F12</f>
        <v>Prof. Dr. M. Noor Harisuddin, M.Fil.I.</v>
      </c>
      <c r="G63" s="280" t="str">
        <f>HK!G12</f>
        <v>Dr. Sri Lumatus Sa'adah, S.Ag., M.H.I.</v>
      </c>
      <c r="H63" s="280"/>
      <c r="I63" s="279" t="str">
        <f>HK!H12</f>
        <v>Sabtu</v>
      </c>
      <c r="J63" s="752" t="str">
        <f>HK!I12</f>
        <v>07.30-09.30</v>
      </c>
      <c r="K63" s="279" t="str">
        <f>HK!K12</f>
        <v>R23</v>
      </c>
      <c r="L63" s="284"/>
      <c r="M63" s="284"/>
      <c r="O63" t="str">
        <f t="shared" si="5"/>
        <v>Prof. Dr. M. Noor Harisuddin, M.Fil.I.Sabtu07.30-09.30</v>
      </c>
      <c r="P63" t="str">
        <f t="shared" si="6"/>
        <v>Dr. Sri Lumatus Sa'adah, S.Ag., M.H.I.Sabtu07.30-09.30</v>
      </c>
    </row>
    <row r="64" spans="1:16" ht="15" customHeight="1">
      <c r="A64" s="273">
        <v>64</v>
      </c>
      <c r="B64" s="279" t="str">
        <f>HK!J14</f>
        <v>HK-3B</v>
      </c>
      <c r="C64" s="279">
        <f>HK!B14</f>
        <v>3</v>
      </c>
      <c r="D64" s="280" t="str">
        <f>HK!C14</f>
        <v xml:space="preserve">Sosiologi dan Psikologi Hukum Keluarga </v>
      </c>
      <c r="E64" s="279">
        <f>HK!D14</f>
        <v>2</v>
      </c>
      <c r="F64" s="280" t="str">
        <f>HK!F14</f>
        <v>Dr. Muhammad Faisol, M.Ag</v>
      </c>
      <c r="G64" s="280" t="str">
        <f>HK!G14</f>
        <v>Dr. Esa Nurwahyuni, M.Pd.</v>
      </c>
      <c r="H64" s="280"/>
      <c r="I64" s="279" t="str">
        <f>HK!H14</f>
        <v>Jumat</v>
      </c>
      <c r="J64" s="752" t="str">
        <f>HK!I14</f>
        <v>13.15-15.15</v>
      </c>
      <c r="K64" s="279" t="str">
        <f>HK!K14</f>
        <v>R24</v>
      </c>
      <c r="L64" s="284"/>
      <c r="M64" s="284"/>
      <c r="O64" t="str">
        <f t="shared" si="5"/>
        <v>Dr. Muhammad Faisol, M.AgJumat13.15-15.15</v>
      </c>
      <c r="P64" t="str">
        <f t="shared" si="6"/>
        <v>Dr. Esa Nurwahyuni, M.Pd.Jumat13.15-15.15</v>
      </c>
    </row>
    <row r="65" spans="1:16" ht="15" customHeight="1">
      <c r="A65" s="273">
        <v>65</v>
      </c>
      <c r="B65" s="279" t="str">
        <f>HK!J15</f>
        <v>HK-3B</v>
      </c>
      <c r="C65" s="279">
        <f>HK!B15</f>
        <v>3</v>
      </c>
      <c r="D65" s="280" t="str">
        <f>HK!C15</f>
        <v xml:space="preserve">Hukum Acara Peradilan Agama </v>
      </c>
      <c r="E65" s="279">
        <f>HK!D15</f>
        <v>2</v>
      </c>
      <c r="F65" s="280" t="str">
        <f>HK!F15</f>
        <v>Prof. Dr. M. Noor Harisuddin, M.Fil.I.</v>
      </c>
      <c r="G65" s="280" t="str">
        <f>HK!G15</f>
        <v>Dr. Sri Lumatus Sa'adah, S.Ag., M.H.I.</v>
      </c>
      <c r="H65" s="280"/>
      <c r="I65" s="279" t="str">
        <f>HK!H15</f>
        <v>Jumat</v>
      </c>
      <c r="J65" s="752" t="str">
        <f>HK!I15</f>
        <v>15.30-17.30</v>
      </c>
      <c r="K65" s="279" t="str">
        <f>HK!K15</f>
        <v>R24</v>
      </c>
      <c r="L65" s="284"/>
      <c r="M65" s="284"/>
      <c r="O65" t="str">
        <f t="shared" ref="O65:O67" si="7">CONCATENATE(F65,I65,J65)</f>
        <v>Prof. Dr. M. Noor Harisuddin, M.Fil.I.Jumat15.30-17.30</v>
      </c>
      <c r="P65" t="str">
        <f t="shared" ref="P65:P67" si="8">CONCATENATE(G65,I65,J65)</f>
        <v>Dr. Sri Lumatus Sa'adah, S.Ag., M.H.I.Jumat15.30-17.30</v>
      </c>
    </row>
    <row r="66" spans="1:16" ht="15" customHeight="1">
      <c r="A66" s="273">
        <v>66</v>
      </c>
      <c r="B66" s="279" t="str">
        <f>HK!J16</f>
        <v>HK-3B</v>
      </c>
      <c r="C66" s="279">
        <f>HK!B16</f>
        <v>3</v>
      </c>
      <c r="D66" s="280" t="str">
        <f>HK!C16</f>
        <v xml:space="preserve">Hukum Perdata Islam Di Indonesia </v>
      </c>
      <c r="E66" s="279">
        <f>HK!D16</f>
        <v>3</v>
      </c>
      <c r="F66" s="280" t="str">
        <f>HK!F16</f>
        <v>Dr. H. Nur Solikin, S.Ag, M.H.</v>
      </c>
      <c r="G66" s="280" t="str">
        <f>HK!G16</f>
        <v>Dr. H. Ahmad Junaidi, S.Pd, M.Ag.</v>
      </c>
      <c r="H66" s="280"/>
      <c r="I66" s="279" t="str">
        <f>HK!H16</f>
        <v>Jumat</v>
      </c>
      <c r="J66" s="279" t="str">
        <f>HK!I16</f>
        <v>18.00-20.00</v>
      </c>
      <c r="K66" s="279" t="str">
        <f>HK!K16</f>
        <v>R24</v>
      </c>
      <c r="L66" s="284"/>
      <c r="M66" s="284"/>
      <c r="O66" t="str">
        <f t="shared" si="7"/>
        <v>Dr. H. Nur Solikin, S.Ag, M.H.Jumat18.00-20.00</v>
      </c>
      <c r="P66" t="str">
        <f t="shared" si="8"/>
        <v>Dr. H. Ahmad Junaidi, S.Pd, M.Ag.Jumat18.00-20.00</v>
      </c>
    </row>
    <row r="67" spans="1:16" ht="15" customHeight="1">
      <c r="A67" s="273">
        <v>67</v>
      </c>
      <c r="B67" s="279" t="str">
        <f>HK!J17</f>
        <v>HK-3B</v>
      </c>
      <c r="C67" s="279">
        <f>HK!B17</f>
        <v>3</v>
      </c>
      <c r="D67" s="280" t="str">
        <f>HK!C17</f>
        <v xml:space="preserve">Fiqih Kontemporer dalam Hukum Keluarga </v>
      </c>
      <c r="E67" s="279">
        <f>HK!D17</f>
        <v>2</v>
      </c>
      <c r="F67" s="280" t="str">
        <f>HK!F17</f>
        <v>Dr. H. Abdullah, S.Ag, M.HI</v>
      </c>
      <c r="G67" s="280" t="str">
        <f>HK!G17</f>
        <v>Dr. Ishaq, M.Ag.</v>
      </c>
      <c r="H67" s="280"/>
      <c r="I67" s="279" t="str">
        <f>HK!H17</f>
        <v>Sabtu</v>
      </c>
      <c r="J67" s="752" t="str">
        <f>HK!I17</f>
        <v>07.30-09.30</v>
      </c>
      <c r="K67" s="279" t="str">
        <f>HK!K17</f>
        <v>R24</v>
      </c>
      <c r="L67" s="284"/>
      <c r="M67" s="284"/>
      <c r="O67" t="str">
        <f t="shared" si="7"/>
        <v>Dr. H. Abdullah, S.Ag, M.HISabtu07.30-09.30</v>
      </c>
      <c r="P67" t="str">
        <f t="shared" si="8"/>
        <v>Dr. Ishaq, M.Ag.Sabtu07.30-09.30</v>
      </c>
    </row>
    <row r="68" spans="1:16" ht="15" customHeight="1">
      <c r="A68" s="273">
        <v>68</v>
      </c>
      <c r="B68" s="285" t="str">
        <f>ES!J3</f>
        <v>ES-1A</v>
      </c>
      <c r="C68" s="286">
        <f>ES!B3</f>
        <v>1</v>
      </c>
      <c r="D68" s="287" t="str">
        <f>ES!C3</f>
        <v>Studi Al-Qur’an dan Hadits</v>
      </c>
      <c r="E68" s="286">
        <f>ES!D3</f>
        <v>3</v>
      </c>
      <c r="F68" s="287" t="str">
        <f>ES!F3</f>
        <v>Prof. Dr. H. Mahjuddin, M.Pd.I</v>
      </c>
      <c r="G68" s="287" t="str">
        <f>ES!G3</f>
        <v>Dr. H. Kasman, M.Fil.I.</v>
      </c>
      <c r="H68" s="287"/>
      <c r="I68" s="285" t="str">
        <f>ES!H3</f>
        <v>Selasa</v>
      </c>
      <c r="J68" s="753" t="str">
        <f>ES!I3</f>
        <v>12.45-14.45</v>
      </c>
      <c r="K68" s="285" t="str">
        <f>ES!K3</f>
        <v>R11</v>
      </c>
      <c r="L68" s="298"/>
      <c r="M68" s="298"/>
      <c r="O68" t="str">
        <f t="shared" si="5"/>
        <v>Prof. Dr. H. Mahjuddin, M.Pd.ISelasa12.45-14.45</v>
      </c>
      <c r="P68" t="str">
        <f t="shared" si="6"/>
        <v>Dr. H. Kasman, M.Fil.I.Selasa12.45-14.45</v>
      </c>
    </row>
    <row r="69" spans="1:16" ht="15" customHeight="1">
      <c r="A69" s="273">
        <v>69</v>
      </c>
      <c r="B69" s="285" t="str">
        <f>ES!J4</f>
        <v>ES-1A</v>
      </c>
      <c r="C69" s="286">
        <f>ES!B4</f>
        <v>1</v>
      </c>
      <c r="D69" s="287" t="str">
        <f>ES!C4</f>
        <v xml:space="preserve">Filsafat Ilmu </v>
      </c>
      <c r="E69" s="286">
        <f>ES!D4</f>
        <v>2</v>
      </c>
      <c r="F69" s="287" t="str">
        <f>ES!F4</f>
        <v>Prof. Dr. Ahidul Asror, M.Ag.</v>
      </c>
      <c r="G69" s="287" t="str">
        <f>ES!G4</f>
        <v>Dr. H. Ubaidillah, M.Ag.</v>
      </c>
      <c r="H69" s="287"/>
      <c r="I69" s="285" t="str">
        <f>ES!H4</f>
        <v>Selasa</v>
      </c>
      <c r="J69" s="753" t="str">
        <f>ES!I4</f>
        <v>15.15-17.15</v>
      </c>
      <c r="K69" s="285" t="str">
        <f>ES!K4</f>
        <v>R11</v>
      </c>
      <c r="L69" s="298"/>
      <c r="M69" s="298"/>
      <c r="O69" t="str">
        <f t="shared" si="5"/>
        <v>Prof. Dr. Ahidul Asror, M.Ag.Selasa15.15-17.15</v>
      </c>
      <c r="P69" t="str">
        <f t="shared" si="6"/>
        <v>Dr. H. Ubaidillah, M.Ag.Selasa15.15-17.15</v>
      </c>
    </row>
    <row r="70" spans="1:16" ht="15" customHeight="1">
      <c r="A70" s="273">
        <v>70</v>
      </c>
      <c r="B70" s="285" t="str">
        <f>ES!J5</f>
        <v>ES-1A</v>
      </c>
      <c r="C70" s="286">
        <f>ES!B5</f>
        <v>1</v>
      </c>
      <c r="D70" s="287" t="str">
        <f>ES!C5</f>
        <v>Ekonomi Zakat, Infaq, Shadaqah dan Waqaf</v>
      </c>
      <c r="E70" s="286">
        <f>ES!D5</f>
        <v>3</v>
      </c>
      <c r="F70" s="287" t="str">
        <f>ES!F5</f>
        <v>Dr. H. Pujiono, M.Ag.</v>
      </c>
      <c r="G70" s="287" t="str">
        <f>ES!G5</f>
        <v>Dr. Khamdan Rifa'i, S.E., M.Si.</v>
      </c>
      <c r="H70" s="287"/>
      <c r="I70" s="285" t="str">
        <f>ES!H5</f>
        <v>Rabu</v>
      </c>
      <c r="J70" s="753" t="str">
        <f>ES!I5</f>
        <v>12.45-14.45</v>
      </c>
      <c r="K70" s="285" t="str">
        <f>ES!K5</f>
        <v>R11</v>
      </c>
      <c r="L70" s="298"/>
      <c r="M70" s="298"/>
      <c r="O70" t="str">
        <f t="shared" si="5"/>
        <v>Dr. H. Pujiono, M.Ag.Rabu12.45-14.45</v>
      </c>
      <c r="P70" t="str">
        <f t="shared" si="6"/>
        <v>Dr. Khamdan Rifa'i, S.E., M.Si.Rabu12.45-14.45</v>
      </c>
    </row>
    <row r="71" spans="1:16" ht="15" customHeight="1">
      <c r="A71" s="273">
        <v>71</v>
      </c>
      <c r="B71" s="285" t="str">
        <f>ES!J6</f>
        <v>ES-1A</v>
      </c>
      <c r="C71" s="286">
        <f>ES!B6</f>
        <v>1</v>
      </c>
      <c r="D71" s="287" t="str">
        <f>ES!C6</f>
        <v>Sejarah Pemikiran dan Prinsip Ekonomi Islam</v>
      </c>
      <c r="E71" s="286">
        <f>ES!D6</f>
        <v>2</v>
      </c>
      <c r="F71" s="287" t="str">
        <f>ES!F6</f>
        <v>Dr. Abdul Wadud Nafis, Lc, M.E.I</v>
      </c>
      <c r="G71" s="287" t="str">
        <f>ES!G6</f>
        <v>Dr. H. Abdul Rokhim, S.Ag., M.E.I</v>
      </c>
      <c r="H71" s="287"/>
      <c r="I71" s="285" t="str">
        <f>ES!H6</f>
        <v>Rabu</v>
      </c>
      <c r="J71" s="753" t="str">
        <f>ES!I6</f>
        <v>15.15-17.15</v>
      </c>
      <c r="K71" s="285" t="str">
        <f>ES!K6</f>
        <v>R11</v>
      </c>
      <c r="L71" s="298"/>
      <c r="M71" s="298"/>
      <c r="O71" t="str">
        <f t="shared" si="5"/>
        <v>Dr. Abdul Wadud Nafis, Lc, M.E.IRabu15.15-17.15</v>
      </c>
      <c r="P71" t="str">
        <f t="shared" si="6"/>
        <v>Dr. H. Abdul Rokhim, S.Ag., M.E.IRabu15.15-17.15</v>
      </c>
    </row>
    <row r="72" spans="1:16" ht="15" customHeight="1">
      <c r="A72" s="273">
        <v>72</v>
      </c>
      <c r="B72" s="285" t="str">
        <f>ES!J7</f>
        <v>ES-1A</v>
      </c>
      <c r="C72" s="286">
        <f>ES!B7</f>
        <v>1</v>
      </c>
      <c r="D72" s="287" t="str">
        <f>ES!C7</f>
        <v>Mikro dan Makro Ekonomi islam</v>
      </c>
      <c r="E72" s="286">
        <f>ES!D7</f>
        <v>3</v>
      </c>
      <c r="F72" s="287" t="str">
        <f>ES!F7</f>
        <v>Dr. Khairunnisa Musari, S.T.,M.MT.</v>
      </c>
      <c r="G72" s="287" t="str">
        <f>ES!G7</f>
        <v>Dr. Imam Suroso, SE, MM.</v>
      </c>
      <c r="H72" s="287"/>
      <c r="I72" s="285" t="str">
        <f>ES!H7</f>
        <v>Kamis</v>
      </c>
      <c r="J72" s="285" t="str">
        <f>ES!I7</f>
        <v>12.45-14.45</v>
      </c>
      <c r="K72" s="285" t="str">
        <f>ES!K7</f>
        <v>R11</v>
      </c>
      <c r="L72" s="298"/>
      <c r="M72" s="298"/>
      <c r="O72" t="str">
        <f t="shared" si="5"/>
        <v>Dr. Khairunnisa Musari, S.T.,M.MT.Kamis12.45-14.45</v>
      </c>
      <c r="P72" t="str">
        <f t="shared" si="6"/>
        <v>Dr. Imam Suroso, SE, MM.Kamis12.45-14.45</v>
      </c>
    </row>
    <row r="73" spans="1:16" ht="15" customHeight="1">
      <c r="A73" s="273">
        <v>73</v>
      </c>
      <c r="B73" s="285" t="str">
        <f>ES!J9</f>
        <v>ES-1B</v>
      </c>
      <c r="C73" s="286">
        <f>ES!B9</f>
        <v>1</v>
      </c>
      <c r="D73" s="287" t="str">
        <f>ES!C9</f>
        <v xml:space="preserve">Filsafat Ilmu </v>
      </c>
      <c r="E73" s="286">
        <f>ES!D9</f>
        <v>3</v>
      </c>
      <c r="F73" s="287" t="str">
        <f>ES!F9</f>
        <v>Dr. H. Ubaidillah, M.Ag.</v>
      </c>
      <c r="G73" s="287" t="str">
        <f>ES!G9</f>
        <v>Dr. Win Usuluddin, M.Hum.</v>
      </c>
      <c r="H73" s="287"/>
      <c r="I73" s="285" t="str">
        <f>ES!H9</f>
        <v>Jumat</v>
      </c>
      <c r="J73" s="753" t="str">
        <f>ES!I9</f>
        <v>13.15-15.15</v>
      </c>
      <c r="K73" s="285" t="str">
        <f>ES!K9</f>
        <v>RU13</v>
      </c>
      <c r="L73" s="298"/>
      <c r="M73" s="298"/>
      <c r="O73" t="str">
        <f t="shared" si="5"/>
        <v>Dr. H. Ubaidillah, M.Ag.Jumat13.15-15.15</v>
      </c>
      <c r="P73" t="str">
        <f t="shared" si="6"/>
        <v>Dr. Win Usuluddin, M.Hum.Jumat13.15-15.15</v>
      </c>
    </row>
    <row r="74" spans="1:16" ht="15" customHeight="1">
      <c r="A74" s="273">
        <v>74</v>
      </c>
      <c r="B74" s="285" t="str">
        <f>ES!J10</f>
        <v>ES-1B</v>
      </c>
      <c r="C74" s="286">
        <f>ES!B10</f>
        <v>1</v>
      </c>
      <c r="D74" s="287" t="str">
        <f>ES!C10</f>
        <v>Studi Al-Qur’an dan Hadits</v>
      </c>
      <c r="E74" s="286">
        <f>ES!D10</f>
        <v>3</v>
      </c>
      <c r="F74" s="287" t="str">
        <f>ES!F10</f>
        <v>Dr. H. Sutrisno RS, M.H.I.</v>
      </c>
      <c r="G74" s="287" t="str">
        <f>ES!G10</f>
        <v>Dr. H. Rafid Abbas, MA.</v>
      </c>
      <c r="H74" s="287"/>
      <c r="I74" s="285" t="str">
        <f>ES!H10</f>
        <v>Jumat</v>
      </c>
      <c r="J74" s="753" t="str">
        <f>ES!I10</f>
        <v>15.30-17.30</v>
      </c>
      <c r="K74" s="285" t="str">
        <f>ES!K10</f>
        <v>RU13</v>
      </c>
      <c r="L74" s="298"/>
      <c r="M74" s="298"/>
      <c r="O74" t="str">
        <f t="shared" si="5"/>
        <v>Dr. H. Sutrisno RS, M.H.I.Jumat15.30-17.30</v>
      </c>
      <c r="P74" t="str">
        <f t="shared" si="6"/>
        <v>Dr. H. Rafid Abbas, MA.Jumat15.30-17.30</v>
      </c>
    </row>
    <row r="75" spans="1:16" ht="15" customHeight="1">
      <c r="A75" s="273">
        <v>75</v>
      </c>
      <c r="B75" s="285" t="str">
        <f>ES!J11</f>
        <v>ES-1B</v>
      </c>
      <c r="C75" s="286">
        <f>ES!B11</f>
        <v>1</v>
      </c>
      <c r="D75" s="287" t="str">
        <f>ES!C11</f>
        <v>Sejarah Pemikiran dan Prinsip Ekonomi Islam</v>
      </c>
      <c r="E75" s="286">
        <f>ES!D11</f>
        <v>3</v>
      </c>
      <c r="F75" s="287" t="str">
        <f>ES!F11</f>
        <v>Dr. Abdul Wadud Nafis, Lc, M.E.I</v>
      </c>
      <c r="G75" s="287" t="str">
        <f>ES!G11</f>
        <v>Dr. H. Abdul Rokhim, S.Ag., M.E.I</v>
      </c>
      <c r="H75" s="287"/>
      <c r="I75" s="285" t="str">
        <f>ES!H11</f>
        <v>Jumat</v>
      </c>
      <c r="J75" s="753" t="str">
        <f>ES!I11</f>
        <v>18.00-20.00</v>
      </c>
      <c r="K75" s="285" t="str">
        <f>ES!K11</f>
        <v>RU13</v>
      </c>
      <c r="L75" s="298"/>
      <c r="M75" s="298"/>
      <c r="O75" t="str">
        <f t="shared" si="5"/>
        <v>Dr. Abdul Wadud Nafis, Lc, M.E.IJumat18.00-20.00</v>
      </c>
      <c r="P75" t="str">
        <f t="shared" si="6"/>
        <v>Dr. H. Abdul Rokhim, S.Ag., M.E.IJumat18.00-20.00</v>
      </c>
    </row>
    <row r="76" spans="1:16">
      <c r="A76" s="273">
        <v>76</v>
      </c>
      <c r="B76" s="285" t="str">
        <f>ES!J12</f>
        <v>ES-1B</v>
      </c>
      <c r="C76" s="286">
        <f>ES!B12</f>
        <v>1</v>
      </c>
      <c r="D76" s="287" t="str">
        <f>ES!C12</f>
        <v>Mikro dan Makro Ekonomi Islam</v>
      </c>
      <c r="E76" s="286">
        <f>ES!D12</f>
        <v>3</v>
      </c>
      <c r="F76" s="287" t="str">
        <f>ES!F12</f>
        <v>Dr. Khairunnisa Musari, S.T.,M.MT.</v>
      </c>
      <c r="G76" s="287" t="str">
        <f>ES!G12</f>
        <v>Dr. Imam Suroso, SE, MM.</v>
      </c>
      <c r="H76" s="287"/>
      <c r="I76" s="285" t="str">
        <f>ES!H12</f>
        <v>Sabtu</v>
      </c>
      <c r="J76" s="753" t="str">
        <f>ES!I12</f>
        <v>07.30-09.30</v>
      </c>
      <c r="K76" s="285" t="str">
        <f>ES!K12</f>
        <v>RU13</v>
      </c>
      <c r="L76" s="298"/>
      <c r="M76" s="298"/>
      <c r="O76" t="str">
        <f t="shared" si="5"/>
        <v>Dr. Khairunnisa Musari, S.T.,M.MT.Sabtu07.30-09.30</v>
      </c>
      <c r="P76" t="str">
        <f t="shared" si="6"/>
        <v>Dr. Imam Suroso, SE, MM.Sabtu07.30-09.30</v>
      </c>
    </row>
    <row r="77" spans="1:16" ht="15" customHeight="1">
      <c r="A77" s="273">
        <v>77</v>
      </c>
      <c r="B77" s="285" t="str">
        <f>ES!J13</f>
        <v>ES-1B</v>
      </c>
      <c r="C77" s="286">
        <f>ES!B13</f>
        <v>1</v>
      </c>
      <c r="D77" s="287" t="str">
        <f>ES!C13</f>
        <v>Ekonomi Zakat, Infaq, Shadaqah dan Waqaf</v>
      </c>
      <c r="E77" s="286">
        <f>ES!D13</f>
        <v>3</v>
      </c>
      <c r="F77" s="287" t="str">
        <f>ES!F13</f>
        <v>Dr. H. Pujiono, M.Ag.</v>
      </c>
      <c r="G77" s="287" t="str">
        <f>ES!G13</f>
        <v>Dr. Khamdan Rifa'i, S.E., M.Si.</v>
      </c>
      <c r="H77" s="287"/>
      <c r="I77" s="285" t="str">
        <f>ES!H13</f>
        <v>Sabtu</v>
      </c>
      <c r="J77" s="285" t="str">
        <f>ES!I13</f>
        <v>09.30-11.30</v>
      </c>
      <c r="K77" s="285" t="str">
        <f>ES!K13</f>
        <v>RU13</v>
      </c>
      <c r="L77" s="298"/>
      <c r="M77" s="298"/>
      <c r="O77" t="str">
        <f t="shared" si="5"/>
        <v>Dr. H. Pujiono, M.Ag.Sabtu09.30-11.30</v>
      </c>
      <c r="P77" t="str">
        <f t="shared" si="6"/>
        <v>Dr. Khamdan Rifa'i, S.E., M.Si.Sabtu09.30-11.30</v>
      </c>
    </row>
    <row r="78" spans="1:16" ht="15" customHeight="1">
      <c r="A78" s="273">
        <v>78</v>
      </c>
      <c r="B78" s="285" t="str">
        <f>ES!J15</f>
        <v>ES-3A</v>
      </c>
      <c r="C78" s="286">
        <f>ES!B15</f>
        <v>3</v>
      </c>
      <c r="D78" s="287" t="str">
        <f>ES!C15</f>
        <v>Manajemen Strategi Bisnis Syari’ah</v>
      </c>
      <c r="E78" s="286">
        <f>ES!D15</f>
        <v>2</v>
      </c>
      <c r="F78" s="287" t="str">
        <f>ES!F15</f>
        <v>Dr. Khairunnisa Musari, S.T.,M.MT.</v>
      </c>
      <c r="G78" s="287" t="str">
        <f>ES!G15</f>
        <v>Dr. H. Misbahul Munir, M.M.</v>
      </c>
      <c r="H78" s="287"/>
      <c r="I78" s="285" t="str">
        <f>ES!H15</f>
        <v>Selasa</v>
      </c>
      <c r="J78" s="753" t="str">
        <f>ES!I15</f>
        <v>12.45-14.45</v>
      </c>
      <c r="K78" s="285" t="str">
        <f>ES!K15</f>
        <v>R12</v>
      </c>
      <c r="L78" s="298"/>
      <c r="M78" s="298"/>
      <c r="O78" t="str">
        <f t="shared" si="5"/>
        <v>Dr. Khairunnisa Musari, S.T.,M.MT.Selasa12.45-14.45</v>
      </c>
      <c r="P78" t="str">
        <f t="shared" si="6"/>
        <v>Dr. H. Misbahul Munir, M.M.Selasa12.45-14.45</v>
      </c>
    </row>
    <row r="79" spans="1:16" ht="15" customHeight="1">
      <c r="A79" s="273">
        <v>79</v>
      </c>
      <c r="B79" s="285" t="str">
        <f>ES!J16</f>
        <v>ES-3A</v>
      </c>
      <c r="C79" s="286">
        <f>ES!B16</f>
        <v>3</v>
      </c>
      <c r="D79" s="287" t="str">
        <f>ES!C16</f>
        <v>Manajemen Pemasaran Islam</v>
      </c>
      <c r="E79" s="286">
        <f>ES!D16</f>
        <v>2</v>
      </c>
      <c r="F79" s="287" t="str">
        <f>ES!F16</f>
        <v>Dr. Khairunnisa Musari, S.T.,M.MT.</v>
      </c>
      <c r="G79" s="287" t="str">
        <f>ES!G16</f>
        <v>Dr. H. Misbahul Munir, M.M.</v>
      </c>
      <c r="H79" s="287"/>
      <c r="I79" s="285" t="str">
        <f>ES!H16</f>
        <v>Selasa</v>
      </c>
      <c r="J79" s="753" t="str">
        <f>ES!I16</f>
        <v>15.15-17.15</v>
      </c>
      <c r="K79" s="285" t="str">
        <f>ES!K16</f>
        <v>R12</v>
      </c>
      <c r="L79" s="298"/>
      <c r="M79" s="298"/>
      <c r="O79" t="str">
        <f t="shared" si="5"/>
        <v>Dr. Khairunnisa Musari, S.T.,M.MT.Selasa15.15-17.15</v>
      </c>
      <c r="P79" t="str">
        <f t="shared" si="6"/>
        <v>Dr. H. Misbahul Munir, M.M.Selasa15.15-17.15</v>
      </c>
    </row>
    <row r="80" spans="1:16">
      <c r="A80" s="273">
        <v>80</v>
      </c>
      <c r="B80" s="285" t="str">
        <f>ES!J17</f>
        <v>ES-3A</v>
      </c>
      <c r="C80" s="286">
        <f>ES!B17</f>
        <v>3</v>
      </c>
      <c r="D80" s="287" t="str">
        <f>ES!C17</f>
        <v>Ekonomi zakat, Infaq, shodaqah dan wakaf</v>
      </c>
      <c r="E80" s="286">
        <f>ES!D17</f>
        <v>2</v>
      </c>
      <c r="F80" s="287" t="str">
        <f>ES!F17</f>
        <v>Dr. Moch. Chotib, S.Ag., M.M.</v>
      </c>
      <c r="G80" s="287" t="str">
        <f>ES!G17</f>
        <v>Dr. Nurul Widyawati IR, S,Sos, M.Si</v>
      </c>
      <c r="H80" s="287"/>
      <c r="I80" s="285" t="str">
        <f>ES!H17</f>
        <v>Rabu</v>
      </c>
      <c r="J80" s="753" t="str">
        <f>ES!I17</f>
        <v>12.45-14.45</v>
      </c>
      <c r="K80" s="285" t="str">
        <f>ES!K17</f>
        <v>R12</v>
      </c>
      <c r="L80" s="298"/>
      <c r="M80" s="298"/>
      <c r="O80" t="str">
        <f t="shared" si="5"/>
        <v>Dr. Moch. Chotib, S.Ag., M.M.Rabu12.45-14.45</v>
      </c>
      <c r="P80" t="str">
        <f t="shared" si="6"/>
        <v>Dr. Nurul Widyawati IR, S,Sos, M.SiRabu12.45-14.45</v>
      </c>
    </row>
    <row r="81" spans="1:16" ht="15" customHeight="1">
      <c r="A81" s="273">
        <v>81</v>
      </c>
      <c r="B81" s="285" t="str">
        <f>ES!J18</f>
        <v>ES-3A</v>
      </c>
      <c r="C81" s="286">
        <f>ES!B18</f>
        <v>3</v>
      </c>
      <c r="D81" s="287" t="str">
        <f>ES!C18</f>
        <v xml:space="preserve">Manajemen Risiko Keuangan Islam </v>
      </c>
      <c r="E81" s="286">
        <f>ES!D18</f>
        <v>2</v>
      </c>
      <c r="F81" s="287" t="str">
        <f>ES!F18</f>
        <v>Dr. Muhammad Miqdad, SE.MM. Ak., CA.</v>
      </c>
      <c r="G81" s="287" t="str">
        <f>ES!G18</f>
        <v>Dr. H. Moh. Armoyu, MM.</v>
      </c>
      <c r="H81" s="287"/>
      <c r="I81" s="285" t="str">
        <f>ES!H18</f>
        <v>Rabu</v>
      </c>
      <c r="J81" s="753" t="str">
        <f>ES!I18</f>
        <v>15.15-17.15</v>
      </c>
      <c r="K81" s="285" t="str">
        <f>ES!K18</f>
        <v>R12</v>
      </c>
      <c r="L81" s="298"/>
      <c r="M81" s="298"/>
      <c r="O81" t="str">
        <f t="shared" si="5"/>
        <v>Dr. Muhammad Miqdad, SE.MM. Ak., CA.Rabu15.15-17.15</v>
      </c>
      <c r="P81" t="str">
        <f t="shared" si="6"/>
        <v>Dr. H. Moh. Armoyu, MM.Rabu15.15-17.15</v>
      </c>
    </row>
    <row r="82" spans="1:16" ht="15" customHeight="1">
      <c r="A82" s="273">
        <v>82</v>
      </c>
      <c r="B82" s="285" t="str">
        <f>ES!J19</f>
        <v>ES-3A</v>
      </c>
      <c r="C82" s="286">
        <f>ES!B19</f>
        <v>3</v>
      </c>
      <c r="D82" s="287" t="str">
        <f>ES!C19</f>
        <v>Studi Produk dan Sertifikasi Halal</v>
      </c>
      <c r="E82" s="286">
        <f>ES!D19</f>
        <v>2</v>
      </c>
      <c r="F82" s="287" t="str">
        <f>ES!F19</f>
        <v>Dr. Abdul Wadud Nafis, Lc, M.E.I</v>
      </c>
      <c r="G82" s="287" t="str">
        <f>ES!G19</f>
        <v>Dr. H. Misbahul Munir, M.M.</v>
      </c>
      <c r="H82" s="287"/>
      <c r="I82" s="285" t="str">
        <f>ES!H19</f>
        <v>Kamis</v>
      </c>
      <c r="J82" s="285" t="str">
        <f>ES!I19</f>
        <v>12.45-14.45</v>
      </c>
      <c r="K82" s="285" t="str">
        <f>ES!K19</f>
        <v>R12</v>
      </c>
      <c r="L82" s="298"/>
      <c r="M82" s="298"/>
      <c r="O82" t="str">
        <f t="shared" si="5"/>
        <v>Dr. Abdul Wadud Nafis, Lc, M.E.IKamis12.45-14.45</v>
      </c>
      <c r="P82" t="str">
        <f t="shared" si="6"/>
        <v>Dr. H. Misbahul Munir, M.M.Kamis12.45-14.45</v>
      </c>
    </row>
    <row r="83" spans="1:16" ht="15" customHeight="1">
      <c r="A83" s="273">
        <v>83</v>
      </c>
      <c r="B83" s="285" t="str">
        <f>ES!J21</f>
        <v>ES-3B</v>
      </c>
      <c r="C83" s="286">
        <f>ES!B21</f>
        <v>3</v>
      </c>
      <c r="D83" s="287" t="str">
        <f>ES!C21</f>
        <v>Ekonomi zakat, Infaq, shodaqah dan wakaf</v>
      </c>
      <c r="E83" s="286">
        <f>ES!D21</f>
        <v>2</v>
      </c>
      <c r="F83" s="287" t="str">
        <f>ES!F21</f>
        <v>Dr. Moch. Chotib, S.Ag., M.M.</v>
      </c>
      <c r="G83" s="287" t="str">
        <f>ES!G21</f>
        <v>Dr. Nurul Widyawati IR, S,Sos, M.Si</v>
      </c>
      <c r="H83" s="287"/>
      <c r="I83" s="285" t="str">
        <f>ES!H21</f>
        <v>Jumat</v>
      </c>
      <c r="J83" s="753" t="str">
        <f>ES!I21</f>
        <v>13.15-15.15</v>
      </c>
      <c r="K83" s="285" t="str">
        <f>ES!K21</f>
        <v>R13</v>
      </c>
      <c r="L83" s="298"/>
      <c r="M83" s="298"/>
      <c r="O83" t="str">
        <f t="shared" si="5"/>
        <v>Dr. Moch. Chotib, S.Ag., M.M.Jumat13.15-15.15</v>
      </c>
      <c r="P83" t="str">
        <f t="shared" si="6"/>
        <v>Dr. Nurul Widyawati IR, S,Sos, M.SiJumat13.15-15.15</v>
      </c>
    </row>
    <row r="84" spans="1:16" ht="15" customHeight="1">
      <c r="A84" s="273">
        <v>84</v>
      </c>
      <c r="B84" s="285" t="str">
        <f>ES!J22</f>
        <v>ES-3B</v>
      </c>
      <c r="C84" s="286">
        <f>ES!B22</f>
        <v>3</v>
      </c>
      <c r="D84" s="287" t="str">
        <f>ES!C22</f>
        <v>Manajemen Strategi Bisnis Syari’ah</v>
      </c>
      <c r="E84" s="286">
        <f>ES!D22</f>
        <v>2</v>
      </c>
      <c r="F84" s="287" t="str">
        <f>ES!F22</f>
        <v>Dr. H. Abdul Rokhim, S.Ag., M.E.I</v>
      </c>
      <c r="G84" s="287" t="str">
        <f>ES!G22</f>
        <v>Dr. Khairunnisa Musari, S.T.,M.MT.</v>
      </c>
      <c r="H84" s="287"/>
      <c r="I84" s="285" t="str">
        <f>ES!H22</f>
        <v>Jumat</v>
      </c>
      <c r="J84" s="753" t="str">
        <f>ES!I22</f>
        <v>15.30-17.30</v>
      </c>
      <c r="K84" s="285" t="str">
        <f>ES!K22</f>
        <v>R13</v>
      </c>
      <c r="L84" s="298"/>
      <c r="M84" s="298"/>
      <c r="O84" t="str">
        <f t="shared" si="5"/>
        <v>Dr. H. Abdul Rokhim, S.Ag., M.E.IJumat15.30-17.30</v>
      </c>
      <c r="P84" t="str">
        <f t="shared" si="6"/>
        <v>Dr. Khairunnisa Musari, S.T.,M.MT.Jumat15.30-17.30</v>
      </c>
    </row>
    <row r="85" spans="1:16" ht="15" customHeight="1">
      <c r="A85" s="273">
        <v>85</v>
      </c>
      <c r="B85" s="285" t="str">
        <f>ES!J23</f>
        <v>ES-3B</v>
      </c>
      <c r="C85" s="286">
        <f>ES!B23</f>
        <v>3</v>
      </c>
      <c r="D85" s="287" t="str">
        <f>ES!C23</f>
        <v>Manajemen Pemasaran Islam</v>
      </c>
      <c r="E85" s="286">
        <f>ES!D23</f>
        <v>2</v>
      </c>
      <c r="F85" s="287" t="str">
        <f>ES!F23</f>
        <v>Dr. Khamdan Rifa'i, S.E., M.Si.</v>
      </c>
      <c r="G85" s="287" t="str">
        <f>ES!G23</f>
        <v>Dr. H. Misbahul Munir, M.M.</v>
      </c>
      <c r="H85" s="287"/>
      <c r="I85" s="285" t="str">
        <f>ES!H23</f>
        <v>Jumat</v>
      </c>
      <c r="J85" s="753" t="str">
        <f>ES!I23</f>
        <v>18.00-20.00</v>
      </c>
      <c r="K85" s="285" t="str">
        <f>ES!K23</f>
        <v>R13</v>
      </c>
      <c r="L85" s="298"/>
      <c r="M85" s="298"/>
      <c r="O85" t="str">
        <f t="shared" si="5"/>
        <v>Dr. Khamdan Rifa'i, S.E., M.Si.Jumat18.00-20.00</v>
      </c>
      <c r="P85" t="str">
        <f t="shared" si="6"/>
        <v>Dr. H. Misbahul Munir, M.M.Jumat18.00-20.00</v>
      </c>
    </row>
    <row r="86" spans="1:16" ht="15" customHeight="1">
      <c r="A86" s="273">
        <v>86</v>
      </c>
      <c r="B86" s="285" t="str">
        <f>ES!J24</f>
        <v>ES-3B</v>
      </c>
      <c r="C86" s="286">
        <f>ES!B24</f>
        <v>3</v>
      </c>
      <c r="D86" s="287" t="str">
        <f>ES!C24</f>
        <v>Studi Produk dan Sertifikasi Halal</v>
      </c>
      <c r="E86" s="286">
        <f>ES!D24</f>
        <v>2</v>
      </c>
      <c r="F86" s="287" t="str">
        <f>ES!F24</f>
        <v>Dr. Abdul Wadud Nafis, Lc, M.E.I</v>
      </c>
      <c r="G86" s="287" t="str">
        <f>ES!G24</f>
        <v>Dr. H. Pujiono, M.Ag.</v>
      </c>
      <c r="H86" s="287"/>
      <c r="I86" s="285" t="str">
        <f>ES!H24</f>
        <v>Sabtu</v>
      </c>
      <c r="J86" s="753" t="str">
        <f>ES!I24</f>
        <v>07.30-09.30</v>
      </c>
      <c r="K86" s="285" t="str">
        <f>ES!K24</f>
        <v>R13</v>
      </c>
      <c r="L86" s="298"/>
      <c r="M86" s="298"/>
      <c r="O86" t="str">
        <f t="shared" si="5"/>
        <v>Dr. Abdul Wadud Nafis, Lc, M.E.ISabtu07.30-09.30</v>
      </c>
      <c r="P86" t="str">
        <f t="shared" si="6"/>
        <v>Dr. H. Pujiono, M.Ag.Sabtu07.30-09.30</v>
      </c>
    </row>
    <row r="87" spans="1:16" ht="15" customHeight="1">
      <c r="A87" s="273">
        <v>87</v>
      </c>
      <c r="B87" s="285" t="str">
        <f>ES!J25</f>
        <v>ES-3B</v>
      </c>
      <c r="C87" s="286">
        <f>ES!B25</f>
        <v>3</v>
      </c>
      <c r="D87" s="287" t="str">
        <f>ES!C25</f>
        <v xml:space="preserve">Manajemen Risiko Keuangan Islam </v>
      </c>
      <c r="E87" s="286">
        <f>ES!D25</f>
        <v>2</v>
      </c>
      <c r="F87" s="287" t="str">
        <f>ES!F25</f>
        <v>Dr. Muhammad Miqdad, SE.MM. Ak., CA.</v>
      </c>
      <c r="G87" s="287" t="str">
        <f>ES!G25</f>
        <v>Dr. H. Moh. Armoyu, MM.</v>
      </c>
      <c r="H87" s="287"/>
      <c r="I87" s="285" t="str">
        <f>ES!H25</f>
        <v>Sabtu</v>
      </c>
      <c r="J87" s="285" t="str">
        <f>ES!I25</f>
        <v>09.30-11.30</v>
      </c>
      <c r="K87" s="285" t="str">
        <f>ES!K25</f>
        <v>R13</v>
      </c>
      <c r="L87" s="298"/>
      <c r="M87" s="298"/>
      <c r="O87" t="str">
        <f t="shared" si="5"/>
        <v>Dr. Muhammad Miqdad, SE.MM. Ak., CA.Sabtu09.30-11.30</v>
      </c>
      <c r="P87" t="str">
        <f t="shared" si="6"/>
        <v>Dr. H. Moh. Armoyu, MM.Sabtu09.30-11.30</v>
      </c>
    </row>
    <row r="88" spans="1:16" ht="15" customHeight="1">
      <c r="A88" s="273">
        <v>88</v>
      </c>
      <c r="B88" s="285" t="str">
        <f>ES!J27</f>
        <v>ES-3C</v>
      </c>
      <c r="C88" s="286">
        <f>ES!B27</f>
        <v>3</v>
      </c>
      <c r="D88" s="287" t="str">
        <f>ES!C27</f>
        <v>Manajemen Pemasaran Islam</v>
      </c>
      <c r="E88" s="286">
        <f>ES!D27</f>
        <v>2</v>
      </c>
      <c r="F88" s="287" t="str">
        <f>ES!F27</f>
        <v>Dr. Khamdan Rifa'i, S.E., M.Si.</v>
      </c>
      <c r="G88" s="287" t="str">
        <f>ES!G27</f>
        <v>Dr. H. Misbahul Munir, M.M.</v>
      </c>
      <c r="H88" s="287"/>
      <c r="I88" s="285" t="str">
        <f>ES!H27</f>
        <v>Jumat</v>
      </c>
      <c r="J88" s="753" t="str">
        <f>ES!I27</f>
        <v>13.15-15.15</v>
      </c>
      <c r="K88" s="285" t="str">
        <f>ES!K27</f>
        <v>R14</v>
      </c>
      <c r="L88" s="298"/>
      <c r="M88" s="298"/>
      <c r="O88" t="str">
        <f t="shared" si="5"/>
        <v>Dr. Khamdan Rifa'i, S.E., M.Si.Jumat13.15-15.15</v>
      </c>
      <c r="P88" t="str">
        <f t="shared" si="6"/>
        <v>Dr. H. Misbahul Munir, M.M.Jumat13.15-15.15</v>
      </c>
    </row>
    <row r="89" spans="1:16" ht="15" customHeight="1">
      <c r="A89" s="273">
        <v>89</v>
      </c>
      <c r="B89" s="285" t="str">
        <f>ES!J28</f>
        <v>ES-3C</v>
      </c>
      <c r="C89" s="286">
        <f>ES!B28</f>
        <v>3</v>
      </c>
      <c r="D89" s="287" t="str">
        <f>ES!C28</f>
        <v>Ekonomi zakat, Infaq, shodaqah dan wakaf</v>
      </c>
      <c r="E89" s="286">
        <f>ES!D28</f>
        <v>2</v>
      </c>
      <c r="F89" s="287" t="str">
        <f>ES!F28</f>
        <v>Dr. Moch. Chotib, S.Ag., M.M.</v>
      </c>
      <c r="G89" s="287" t="str">
        <f>ES!G28</f>
        <v>Dr. Ishaq, M.Ag.</v>
      </c>
      <c r="H89" s="287"/>
      <c r="I89" s="285" t="str">
        <f>ES!H28</f>
        <v>Jumat</v>
      </c>
      <c r="J89" s="753" t="str">
        <f>ES!I28</f>
        <v>15.30-17.30</v>
      </c>
      <c r="K89" s="285" t="str">
        <f>ES!K28</f>
        <v>R14</v>
      </c>
      <c r="L89" s="298"/>
      <c r="M89" s="298"/>
      <c r="O89" t="str">
        <f t="shared" ref="O89:O92" si="9">CONCATENATE(F89,I89,J89)</f>
        <v>Dr. Moch. Chotib, S.Ag., M.M.Jumat15.30-17.30</v>
      </c>
      <c r="P89" t="str">
        <f t="shared" ref="P89:P92" si="10">CONCATENATE(G89,I89,J89)</f>
        <v>Dr. Ishaq, M.Ag.Jumat15.30-17.30</v>
      </c>
    </row>
    <row r="90" spans="1:16" ht="15" customHeight="1">
      <c r="A90" s="273">
        <v>90</v>
      </c>
      <c r="B90" s="285" t="str">
        <f>ES!J29</f>
        <v>ES-3C</v>
      </c>
      <c r="C90" s="286">
        <f>ES!B29</f>
        <v>3</v>
      </c>
      <c r="D90" s="287" t="str">
        <f>ES!C29</f>
        <v>Manajemen Strategi Bisnis Syari’ah</v>
      </c>
      <c r="E90" s="286">
        <f>ES!D29</f>
        <v>2</v>
      </c>
      <c r="F90" s="287" t="str">
        <f>ES!F29</f>
        <v>Dr. H. Abdul Rokhim, S.Ag., M.E.I</v>
      </c>
      <c r="G90" s="287" t="str">
        <f>ES!G29</f>
        <v>Dr. H. Misbahul Munir, M.M.</v>
      </c>
      <c r="H90" s="287"/>
      <c r="I90" s="285" t="str">
        <f>ES!H29</f>
        <v>Jumat</v>
      </c>
      <c r="J90" s="753" t="str">
        <f>ES!I29</f>
        <v>18.00-20.00</v>
      </c>
      <c r="K90" s="285" t="str">
        <f>ES!K29</f>
        <v>R14</v>
      </c>
      <c r="L90" s="298"/>
      <c r="M90" s="298"/>
      <c r="O90" t="str">
        <f t="shared" si="9"/>
        <v>Dr. H. Abdul Rokhim, S.Ag., M.E.IJumat18.00-20.00</v>
      </c>
      <c r="P90" t="str">
        <f t="shared" si="10"/>
        <v>Dr. H. Misbahul Munir, M.M.Jumat18.00-20.00</v>
      </c>
    </row>
    <row r="91" spans="1:16" ht="15" customHeight="1">
      <c r="A91" s="273">
        <v>91</v>
      </c>
      <c r="B91" s="285" t="str">
        <f>ES!J30</f>
        <v>ES-3C</v>
      </c>
      <c r="C91" s="286">
        <f>ES!B30</f>
        <v>3</v>
      </c>
      <c r="D91" s="287" t="str">
        <f>ES!C30</f>
        <v xml:space="preserve">Manajemen Risiko Keuangan Islam </v>
      </c>
      <c r="E91" s="286">
        <f>ES!D30</f>
        <v>2</v>
      </c>
      <c r="F91" s="287" t="str">
        <f>ES!F30</f>
        <v>Dr. Muhammad Miqdad, SE.MM. Ak., CA.</v>
      </c>
      <c r="G91" s="287" t="str">
        <f>ES!G30</f>
        <v>Dr. H. Moh. Armoyu, MM.</v>
      </c>
      <c r="H91" s="287"/>
      <c r="I91" s="285" t="str">
        <f>ES!H30</f>
        <v>Sabtu</v>
      </c>
      <c r="J91" s="753" t="str">
        <f>ES!I30</f>
        <v>07.30-09.30</v>
      </c>
      <c r="K91" s="285" t="str">
        <f>ES!K30</f>
        <v>R14</v>
      </c>
      <c r="L91" s="298"/>
      <c r="M91" s="298"/>
      <c r="O91" t="str">
        <f t="shared" si="9"/>
        <v>Dr. Muhammad Miqdad, SE.MM. Ak., CA.Sabtu07.30-09.30</v>
      </c>
      <c r="P91" t="str">
        <f t="shared" si="10"/>
        <v>Dr. H. Moh. Armoyu, MM.Sabtu07.30-09.30</v>
      </c>
    </row>
    <row r="92" spans="1:16" ht="15" customHeight="1">
      <c r="A92" s="273">
        <v>92</v>
      </c>
      <c r="B92" s="285" t="str">
        <f>ES!J31</f>
        <v>ES-3C</v>
      </c>
      <c r="C92" s="286">
        <f>ES!B31</f>
        <v>3</v>
      </c>
      <c r="D92" s="287" t="str">
        <f>ES!C31</f>
        <v>Studi Produk dan Sertifikasi Halal</v>
      </c>
      <c r="E92" s="286">
        <f>ES!D31</f>
        <v>2</v>
      </c>
      <c r="F92" s="287" t="str">
        <f>ES!F31</f>
        <v>Dr. Abdul Wadud Nafis, Lc, M.E.I</v>
      </c>
      <c r="G92" s="287" t="str">
        <f>ES!G31</f>
        <v>Dr. H. Abdul Haris, M.Ag.</v>
      </c>
      <c r="H92" s="287"/>
      <c r="I92" s="285" t="str">
        <f>ES!H31</f>
        <v>Sabtu</v>
      </c>
      <c r="J92" s="285" t="str">
        <f>ES!I31</f>
        <v>09.30-11.30</v>
      </c>
      <c r="K92" s="285" t="str">
        <f>ES!K31</f>
        <v>R14</v>
      </c>
      <c r="L92" s="298"/>
      <c r="M92" s="298"/>
      <c r="O92" t="str">
        <f t="shared" si="9"/>
        <v>Dr. Abdul Wadud Nafis, Lc, M.E.ISabtu09.30-11.30</v>
      </c>
      <c r="P92" t="str">
        <f t="shared" si="10"/>
        <v>Dr. H. Abdul Haris, M.Ag.Sabtu09.30-11.30</v>
      </c>
    </row>
    <row r="93" spans="1:16" ht="15" customHeight="1">
      <c r="A93" s="273">
        <v>93</v>
      </c>
      <c r="B93" s="288" t="str">
        <f>KPI!J3</f>
        <v>KPI-1</v>
      </c>
      <c r="C93" s="289">
        <f>KPI!B3</f>
        <v>1</v>
      </c>
      <c r="D93" s="290" t="str">
        <f>KPI!C3</f>
        <v>Filsafat Komunikasi</v>
      </c>
      <c r="E93" s="289">
        <f>KPI!D3</f>
        <v>2</v>
      </c>
      <c r="F93" s="290" t="str">
        <f>KPI!F3</f>
        <v>Dr. Win Usuluddin, M.Hum.</v>
      </c>
      <c r="G93" s="290" t="str">
        <f>KPI!G3</f>
        <v>Dr. Fawaizul Umam, M.Ag.</v>
      </c>
      <c r="H93" s="290"/>
      <c r="I93" s="288" t="str">
        <f>KPI!H3</f>
        <v>Jumat</v>
      </c>
      <c r="J93" s="754" t="str">
        <f>KPI!I3</f>
        <v>13.15-15.15</v>
      </c>
      <c r="K93" s="288" t="str">
        <f>KPI!K3</f>
        <v>R11</v>
      </c>
      <c r="L93" s="299"/>
      <c r="M93" s="299"/>
      <c r="O93" t="str">
        <f t="shared" si="5"/>
        <v>Dr. Win Usuluddin, M.Hum.Jumat13.15-15.15</v>
      </c>
      <c r="P93" t="str">
        <f t="shared" si="6"/>
        <v>Dr. Fawaizul Umam, M.Ag.Jumat13.15-15.15</v>
      </c>
    </row>
    <row r="94" spans="1:16" ht="15" customHeight="1">
      <c r="A94" s="273">
        <v>94</v>
      </c>
      <c r="B94" s="288" t="str">
        <f>KPI!J4</f>
        <v>KPI-1</v>
      </c>
      <c r="C94" s="289">
        <f>KPI!B4</f>
        <v>1</v>
      </c>
      <c r="D94" s="290" t="str">
        <f>KPI!C4</f>
        <v>Manajemen Strategi Dakwah</v>
      </c>
      <c r="E94" s="289">
        <f>KPI!D4</f>
        <v>3</v>
      </c>
      <c r="F94" s="290" t="str">
        <f>KPI!F4</f>
        <v>Dr. Imam Bonjol Juhari, S.Ag., M.Si.</v>
      </c>
      <c r="G94" s="290" t="str">
        <f>KPI!G4</f>
        <v>Dr. Ach Faridul Ilmi, M.Ag.</v>
      </c>
      <c r="H94" s="290"/>
      <c r="I94" s="288" t="str">
        <f>KPI!H4</f>
        <v>Jumat</v>
      </c>
      <c r="J94" s="754" t="str">
        <f>KPI!I4</f>
        <v>15.30-17.30</v>
      </c>
      <c r="K94" s="288" t="str">
        <f>KPI!K4</f>
        <v>R11</v>
      </c>
      <c r="L94" s="299"/>
      <c r="M94" s="299"/>
      <c r="O94" t="str">
        <f t="shared" si="5"/>
        <v>Dr. Imam Bonjol Juhari, S.Ag., M.Si.Jumat15.30-17.30</v>
      </c>
      <c r="P94" t="str">
        <f t="shared" si="6"/>
        <v>Dr. Ach Faridul Ilmi, M.Ag.Jumat15.30-17.30</v>
      </c>
    </row>
    <row r="95" spans="1:16" ht="15" customHeight="1">
      <c r="A95" s="273">
        <v>95</v>
      </c>
      <c r="B95" s="288" t="str">
        <f>KPI!J5</f>
        <v>KPI-1</v>
      </c>
      <c r="C95" s="289">
        <f>KPI!B5</f>
        <v>1</v>
      </c>
      <c r="D95" s="290" t="str">
        <f>KPI!C5</f>
        <v>Studi Al Qur’an dan Hadis</v>
      </c>
      <c r="E95" s="289">
        <f>KPI!D5</f>
        <v>3</v>
      </c>
      <c r="F95" s="290" t="str">
        <f>KPI!F5</f>
        <v>Dr. H. Safrudin Edi Wibowo, Lc., M.Ag.</v>
      </c>
      <c r="G95" s="290" t="str">
        <f>KPI!G5</f>
        <v>Dr. H. Kasman, M.Fil.I.</v>
      </c>
      <c r="H95" s="290"/>
      <c r="I95" s="288" t="str">
        <f>KPI!H5</f>
        <v>Jumat</v>
      </c>
      <c r="J95" s="754" t="str">
        <f>KPI!I5</f>
        <v>18.00-20.00</v>
      </c>
      <c r="K95" s="288" t="str">
        <f>KPI!K5</f>
        <v>R11</v>
      </c>
      <c r="L95" s="299"/>
      <c r="M95" s="299"/>
      <c r="O95" t="str">
        <f t="shared" si="5"/>
        <v>Dr. H. Safrudin Edi Wibowo, Lc., M.Ag.Jumat18.00-20.00</v>
      </c>
      <c r="P95" t="str">
        <f t="shared" si="6"/>
        <v>Dr. H. Kasman, M.Fil.I.Jumat18.00-20.00</v>
      </c>
    </row>
    <row r="96" spans="1:16" ht="15" customHeight="1">
      <c r="A96" s="273">
        <v>96</v>
      </c>
      <c r="B96" s="288" t="str">
        <f>KPI!J6</f>
        <v>KPI-1</v>
      </c>
      <c r="C96" s="289">
        <f>KPI!B6</f>
        <v>1</v>
      </c>
      <c r="D96" s="290" t="str">
        <f>KPI!C6</f>
        <v>Pengembangan Teori Dakwah</v>
      </c>
      <c r="E96" s="289">
        <f>KPI!D6</f>
        <v>2</v>
      </c>
      <c r="F96" s="290" t="str">
        <f>KPI!F6</f>
        <v>Prof. Dr. Ahidul Asror, M.Ag.</v>
      </c>
      <c r="G96" s="290" t="str">
        <f>KPI!G6</f>
        <v>Dr. Sofyan Hadi, M.Pd.</v>
      </c>
      <c r="H96" s="290"/>
      <c r="I96" s="288" t="str">
        <f>KPI!H6</f>
        <v>Sabtu</v>
      </c>
      <c r="J96" s="754" t="str">
        <f>KPI!I6</f>
        <v>07.30-09.30</v>
      </c>
      <c r="K96" s="288" t="str">
        <f>KPI!K6</f>
        <v>R11</v>
      </c>
      <c r="L96" s="299"/>
      <c r="M96" s="299"/>
      <c r="O96" t="str">
        <f t="shared" si="5"/>
        <v>Prof. Dr. Ahidul Asror, M.Ag.Sabtu07.30-09.30</v>
      </c>
      <c r="P96" t="str">
        <f t="shared" si="6"/>
        <v>Dr. Sofyan Hadi, M.Pd.Sabtu07.30-09.30</v>
      </c>
    </row>
    <row r="97" spans="1:16" ht="15" customHeight="1">
      <c r="A97" s="273">
        <v>97</v>
      </c>
      <c r="B97" s="288" t="str">
        <f>KPI!J7</f>
        <v>KPI-1</v>
      </c>
      <c r="C97" s="289">
        <f>KPI!B7</f>
        <v>1</v>
      </c>
      <c r="D97" s="290" t="str">
        <f>KPI!C7</f>
        <v>Teori-Teori Media</v>
      </c>
      <c r="E97" s="289">
        <f>KPI!D7</f>
        <v>3</v>
      </c>
      <c r="F97" s="290" t="str">
        <f>KPI!F7</f>
        <v>Dr. M. Khusna Amal, S.Ag., Msi.</v>
      </c>
      <c r="G97" s="290" t="str">
        <f>KPI!G7</f>
        <v>Dr. Kun Wazis, S.Sos, M.I.Kom.</v>
      </c>
      <c r="H97" s="290"/>
      <c r="I97" s="288" t="str">
        <f>KPI!H7</f>
        <v>Sabtu</v>
      </c>
      <c r="J97" s="754" t="str">
        <f>KPI!I7</f>
        <v>09.45-11.45</v>
      </c>
      <c r="K97" s="288" t="str">
        <f>KPI!K7</f>
        <v>R11</v>
      </c>
      <c r="L97" s="299"/>
      <c r="M97" s="299"/>
      <c r="O97" t="str">
        <f t="shared" si="5"/>
        <v>Dr. M. Khusna Amal, S.Ag., Msi.Sabtu09.45-11.45</v>
      </c>
      <c r="P97" t="str">
        <f t="shared" si="6"/>
        <v>Dr. Kun Wazis, S.Sos, M.I.Kom.Sabtu09.45-11.45</v>
      </c>
    </row>
    <row r="98" spans="1:16" ht="15" customHeight="1">
      <c r="A98" s="273">
        <v>98</v>
      </c>
      <c r="B98" s="288" t="str">
        <f>KPI!J9</f>
        <v>KPI-3</v>
      </c>
      <c r="C98" s="289">
        <f>KPI!B9</f>
        <v>3</v>
      </c>
      <c r="D98" s="290" t="str">
        <f>KPI!C9</f>
        <v>Teori-Teori Media</v>
      </c>
      <c r="E98" s="289">
        <f>KPI!D9</f>
        <v>3</v>
      </c>
      <c r="F98" s="290" t="str">
        <f>KPI!F9</f>
        <v>Dr. M. Khusna Amal, S.Ag., Msi.</v>
      </c>
      <c r="G98" s="290" t="str">
        <f>KPI!G9</f>
        <v>Dr. Kun Wazis, S.Sos, M.I.Kom.</v>
      </c>
      <c r="H98" s="290"/>
      <c r="I98" s="288" t="str">
        <f>KPI!H9</f>
        <v>Jumat</v>
      </c>
      <c r="J98" s="754" t="str">
        <f>KPI!I9</f>
        <v>13.15-15.15</v>
      </c>
      <c r="K98" s="288" t="str">
        <f>KPI!K9</f>
        <v>R12</v>
      </c>
      <c r="L98" s="299"/>
      <c r="M98" s="299"/>
      <c r="O98" t="str">
        <f t="shared" si="5"/>
        <v>Dr. M. Khusna Amal, S.Ag., Msi.Jumat13.15-15.15</v>
      </c>
      <c r="P98" t="str">
        <f t="shared" si="6"/>
        <v>Dr. Kun Wazis, S.Sos, M.I.Kom.Jumat13.15-15.15</v>
      </c>
    </row>
    <row r="99" spans="1:16" ht="15" customHeight="1">
      <c r="A99" s="273">
        <v>99</v>
      </c>
      <c r="B99" s="288" t="str">
        <f>KPI!J10</f>
        <v>KPI-3</v>
      </c>
      <c r="C99" s="289">
        <f>KPI!B10</f>
        <v>3</v>
      </c>
      <c r="D99" s="290" t="str">
        <f>KPI!C10</f>
        <v>Manajemen Industri Media Islam</v>
      </c>
      <c r="E99" s="289">
        <f>KPI!D10</f>
        <v>3</v>
      </c>
      <c r="F99" s="290" t="str">
        <f>KPI!F10</f>
        <v>Dr. Nurul Widyawati IR, S,Sos, M.Si</v>
      </c>
      <c r="G99" s="290" t="str">
        <f>KPI!G10</f>
        <v>Dr. Choirul Arif, M.Si.</v>
      </c>
      <c r="H99" s="290"/>
      <c r="I99" s="288" t="str">
        <f>KPI!H10</f>
        <v>Jumat</v>
      </c>
      <c r="J99" s="754" t="str">
        <f>KPI!I10</f>
        <v>15.30-17.30</v>
      </c>
      <c r="K99" s="288" t="str">
        <f>KPI!K10</f>
        <v>R12</v>
      </c>
      <c r="L99" s="299"/>
      <c r="M99" s="299"/>
      <c r="O99" t="str">
        <f t="shared" si="5"/>
        <v>Dr. Nurul Widyawati IR, S,Sos, M.SiJumat15.30-17.30</v>
      </c>
      <c r="P99" t="str">
        <f t="shared" si="6"/>
        <v>Dr. Choirul Arif, M.Si.Jumat15.30-17.30</v>
      </c>
    </row>
    <row r="100" spans="1:16" ht="15" customHeight="1">
      <c r="A100" s="273">
        <v>100</v>
      </c>
      <c r="B100" s="288" t="str">
        <f>KPI!J11</f>
        <v>KPI-3</v>
      </c>
      <c r="C100" s="289">
        <f>KPI!B11</f>
        <v>3</v>
      </c>
      <c r="D100" s="290" t="str">
        <f>KPI!C11</f>
        <v>Media Elektronik dan Isu Kontemporer</v>
      </c>
      <c r="E100" s="289">
        <f>KPI!D11</f>
        <v>3</v>
      </c>
      <c r="F100" s="290" t="str">
        <f>KPI!F11</f>
        <v>Dr. Kun Wazis, S.Sos, M.I.Kom.</v>
      </c>
      <c r="G100" s="290" t="str">
        <f>KPI!G11</f>
        <v>Dr. Imam Bonjol Juhari, S.Ag., M.Si.</v>
      </c>
      <c r="H100" s="290"/>
      <c r="I100" s="288" t="str">
        <f>KPI!H11</f>
        <v>Jumat</v>
      </c>
      <c r="J100" s="754" t="str">
        <f>KPI!I11</f>
        <v>18.00-20.00</v>
      </c>
      <c r="K100" s="288" t="str">
        <f>KPI!K11</f>
        <v>R12</v>
      </c>
      <c r="L100" s="299"/>
      <c r="M100" s="299"/>
      <c r="O100" t="str">
        <f t="shared" si="5"/>
        <v>Dr. Kun Wazis, S.Sos, M.I.Kom.Jumat18.00-20.00</v>
      </c>
      <c r="P100" t="str">
        <f t="shared" si="6"/>
        <v>Dr. Imam Bonjol Juhari, S.Ag., M.Si.Jumat18.00-20.00</v>
      </c>
    </row>
    <row r="101" spans="1:16" ht="15" customHeight="1">
      <c r="A101" s="273">
        <v>101</v>
      </c>
      <c r="B101" s="288" t="str">
        <f>KPI!J12</f>
        <v>KPI-3</v>
      </c>
      <c r="C101" s="289">
        <f>KPI!B12</f>
        <v>3</v>
      </c>
      <c r="D101" s="290" t="str">
        <f>KPI!C12</f>
        <v>Komunikasi Antar Budaya</v>
      </c>
      <c r="E101" s="289">
        <f>KPI!D12</f>
        <v>3</v>
      </c>
      <c r="F101" s="290" t="str">
        <f>KPI!F12</f>
        <v>Dr. H. Sukarno, M.Si.</v>
      </c>
      <c r="G101" s="290" t="str">
        <f>KPI!G12</f>
        <v>Dr. Sofyan Hadi, M.Pd.</v>
      </c>
      <c r="H101" s="290"/>
      <c r="I101" s="288" t="str">
        <f>KPI!H12</f>
        <v>Sabtu</v>
      </c>
      <c r="J101" s="754" t="str">
        <f>KPI!I12</f>
        <v>07.30-09.30</v>
      </c>
      <c r="K101" s="288" t="str">
        <f>KPI!K12</f>
        <v>R12</v>
      </c>
      <c r="L101" s="299"/>
      <c r="M101" s="299"/>
      <c r="O101" t="str">
        <f t="shared" si="5"/>
        <v>Dr. H. Sukarno, M.Si.Sabtu07.30-09.30</v>
      </c>
      <c r="P101" t="str">
        <f t="shared" si="6"/>
        <v>Dr. Sofyan Hadi, M.Pd.Sabtu07.30-09.30</v>
      </c>
    </row>
    <row r="102" spans="1:16" ht="15" customHeight="1">
      <c r="A102" s="273">
        <v>102</v>
      </c>
      <c r="B102" s="288" t="str">
        <f>KPI!J13</f>
        <v>KPI-3</v>
      </c>
      <c r="C102" s="289">
        <f>KPI!B13</f>
        <v>3</v>
      </c>
      <c r="D102" s="290" t="str">
        <f>KPI!C13</f>
        <v>Manajemen Penyiaran Radio dan Televisi Dakwah</v>
      </c>
      <c r="E102" s="289">
        <f>KPI!D13</f>
        <v>3</v>
      </c>
      <c r="F102" s="290" t="str">
        <f>KPI!F13</f>
        <v>Dr. Hepni, S.Ag., M.M.</v>
      </c>
      <c r="G102" s="290" t="str">
        <f>KPI!G13</f>
        <v>Dr. Nurul Widyawati IR, S,Sos, M.Si</v>
      </c>
      <c r="H102" s="290"/>
      <c r="I102" s="288" t="str">
        <f>KPI!H13</f>
        <v>Sabtu</v>
      </c>
      <c r="J102" s="754" t="str">
        <f>KPI!I13</f>
        <v>09.45-11.45</v>
      </c>
      <c r="K102" s="288" t="str">
        <f>KPI!K13</f>
        <v>R12</v>
      </c>
      <c r="L102" s="299"/>
      <c r="M102" s="299"/>
      <c r="O102" t="str">
        <f t="shared" si="5"/>
        <v>Dr. Hepni, S.Ag., M.M.Sabtu09.45-11.45</v>
      </c>
      <c r="P102" t="str">
        <f t="shared" si="6"/>
        <v>Dr. Nurul Widyawati IR, S,Sos, M.SiSabtu09.45-11.45</v>
      </c>
    </row>
    <row r="103" spans="1:16" ht="15" customHeight="1">
      <c r="A103" s="273">
        <v>103</v>
      </c>
      <c r="B103" s="291" t="str">
        <f>PGMI!J3</f>
        <v>PGMI-1</v>
      </c>
      <c r="C103" s="292">
        <f>PGMI!B3</f>
        <v>1</v>
      </c>
      <c r="D103" s="293" t="str">
        <f>PGMI!C3</f>
        <v>Pengembangan Kurikulum MI</v>
      </c>
      <c r="E103" s="292">
        <f>PGMI!D3</f>
        <v>3</v>
      </c>
      <c r="F103" s="293" t="str">
        <f>PGMI!F3</f>
        <v>Dr. Hj. Mukni'ah, M.Pd.I.</v>
      </c>
      <c r="G103" s="293" t="str">
        <f>PGMI!G3</f>
        <v>Dr. Hj. Erma Fatmawati, M.Pd.I</v>
      </c>
      <c r="H103" s="293"/>
      <c r="I103" s="291" t="str">
        <f>PGMI!H3</f>
        <v>Jumat</v>
      </c>
      <c r="J103" s="755" t="str">
        <f>PGMI!I3</f>
        <v>13.15-15.15</v>
      </c>
      <c r="K103" s="291" t="str">
        <f>PGMI!K3</f>
        <v>RU12</v>
      </c>
      <c r="L103" s="300"/>
      <c r="M103" s="300"/>
      <c r="O103" t="str">
        <f t="shared" si="5"/>
        <v>Dr. Hj. Mukni'ah, M.Pd.I.Jumat13.15-15.15</v>
      </c>
      <c r="P103" t="str">
        <f t="shared" si="6"/>
        <v>Dr. Hj. Erma Fatmawati, M.Pd.IJumat13.15-15.15</v>
      </c>
    </row>
    <row r="104" spans="1:16" ht="15" customHeight="1">
      <c r="A104" s="273">
        <v>104</v>
      </c>
      <c r="B104" s="291" t="str">
        <f>PGMI!J4</f>
        <v>PGMI-1</v>
      </c>
      <c r="C104" s="292">
        <f>PGMI!B4</f>
        <v>1</v>
      </c>
      <c r="D104" s="293" t="str">
        <f>PGMI!C4</f>
        <v>Filsafat Ilmu</v>
      </c>
      <c r="E104" s="292">
        <f>PGMI!D4</f>
        <v>2</v>
      </c>
      <c r="F104" s="293" t="str">
        <f>PGMI!F4</f>
        <v>Dr. Dyah Nawangsari, M.Ag.</v>
      </c>
      <c r="G104" s="293" t="str">
        <f>PGMI!G4</f>
        <v>H. Moch. Imam Machfudi, S.S., M.Pd. Ph.D.</v>
      </c>
      <c r="H104" s="293"/>
      <c r="I104" s="291" t="str">
        <f>PGMI!H4</f>
        <v>Jumat</v>
      </c>
      <c r="J104" s="755" t="str">
        <f>PGMI!I4</f>
        <v>15.30-17.30</v>
      </c>
      <c r="K104" s="291" t="str">
        <f>PGMI!K4</f>
        <v>RU12</v>
      </c>
      <c r="L104" s="300"/>
      <c r="M104" s="300"/>
      <c r="O104" t="str">
        <f t="shared" si="5"/>
        <v>Dr. Dyah Nawangsari, M.Ag.Jumat15.30-17.30</v>
      </c>
      <c r="P104" t="str">
        <f t="shared" si="6"/>
        <v>H. Moch. Imam Machfudi, S.S., M.Pd. Ph.D.Jumat15.30-17.30</v>
      </c>
    </row>
    <row r="105" spans="1:16" ht="15" customHeight="1">
      <c r="A105" s="273">
        <v>105</v>
      </c>
      <c r="B105" s="291" t="str">
        <f>PGMI!J5</f>
        <v>PGMI-1</v>
      </c>
      <c r="C105" s="292">
        <f>PGMI!B5</f>
        <v>1</v>
      </c>
      <c r="D105" s="293" t="str">
        <f>PGMI!C5</f>
        <v xml:space="preserve">Analisis dan Desain Pembelajaran MI </v>
      </c>
      <c r="E105" s="292">
        <f>PGMI!D5</f>
        <v>3</v>
      </c>
      <c r="F105" s="293" t="str">
        <f>PGMI!F5</f>
        <v>Dr. H. Mustajab, S.Ag, M.Pd.I.</v>
      </c>
      <c r="G105" s="293" t="str">
        <f>PGMI!G5</f>
        <v>Dr. H. Abd. Muhith, S.Ag, M.Pd.I.</v>
      </c>
      <c r="H105" s="293"/>
      <c r="I105" s="291" t="str">
        <f>PGMI!H5</f>
        <v>Jumat</v>
      </c>
      <c r="J105" s="755" t="str">
        <f>PGMI!I5</f>
        <v>18.00-20.00</v>
      </c>
      <c r="K105" s="291" t="str">
        <f>PGMI!K5</f>
        <v>RU12</v>
      </c>
      <c r="L105" s="300"/>
      <c r="M105" s="300"/>
      <c r="O105" t="str">
        <f t="shared" si="5"/>
        <v>Dr. H. Mustajab, S.Ag, M.Pd.I.Jumat18.00-20.00</v>
      </c>
      <c r="P105" t="str">
        <f t="shared" si="6"/>
        <v>Dr. H. Abd. Muhith, S.Ag, M.Pd.I.Jumat18.00-20.00</v>
      </c>
    </row>
    <row r="106" spans="1:16" ht="15" customHeight="1">
      <c r="A106" s="273">
        <v>106</v>
      </c>
      <c r="B106" s="291" t="str">
        <f>PGMI!J6</f>
        <v>PGMI-1</v>
      </c>
      <c r="C106" s="292">
        <f>PGMI!B6</f>
        <v>1</v>
      </c>
      <c r="D106" s="293" t="str">
        <f>PGMI!C6</f>
        <v>Sejarah Sosial Pendidikan Islam</v>
      </c>
      <c r="E106" s="292">
        <f>PGMI!D6</f>
        <v>2</v>
      </c>
      <c r="F106" s="293" t="str">
        <f>PGMI!F6</f>
        <v>Prof. Dr. H. Miftah Arifin, M.Ag.</v>
      </c>
      <c r="G106" s="293" t="str">
        <f>PGMI!G6</f>
        <v>Dr. M. Khusna Amal, S.Ag., Msi.</v>
      </c>
      <c r="H106" s="293"/>
      <c r="I106" s="291" t="str">
        <f>PGMI!H6</f>
        <v>Sabtu</v>
      </c>
      <c r="J106" s="755" t="str">
        <f>PGMI!I6</f>
        <v>07.30-09.30</v>
      </c>
      <c r="K106" s="291" t="str">
        <f>PGMI!K6</f>
        <v>RU12</v>
      </c>
      <c r="L106" s="300"/>
      <c r="M106" s="300"/>
      <c r="O106" t="str">
        <f t="shared" si="5"/>
        <v>Prof. Dr. H. Miftah Arifin, M.Ag.Sabtu07.30-09.30</v>
      </c>
      <c r="P106" t="str">
        <f t="shared" si="6"/>
        <v>Dr. M. Khusna Amal, S.Ag., Msi.Sabtu07.30-09.30</v>
      </c>
    </row>
    <row r="107" spans="1:16" ht="15" customHeight="1">
      <c r="A107" s="273">
        <v>107</v>
      </c>
      <c r="B107" s="291" t="str">
        <f>PGMI!J7</f>
        <v>PGMI-1</v>
      </c>
      <c r="C107" s="292">
        <f>PGMI!B7</f>
        <v>1</v>
      </c>
      <c r="D107" s="293" t="str">
        <f>PGMI!C7</f>
        <v>Studi Alquran dan Hadis</v>
      </c>
      <c r="E107" s="292">
        <f>PGMI!D7</f>
        <v>3</v>
      </c>
      <c r="F107" s="293" t="str">
        <f>PGMI!F7</f>
        <v>Dr. H. Aminullah, M.Ag.</v>
      </c>
      <c r="G107" s="293" t="str">
        <f>PGMI!G7</f>
        <v>Dr. H. Safrudin Edi Wibowo, Lc., M.Ag.</v>
      </c>
      <c r="H107" s="293"/>
      <c r="I107" s="291" t="str">
        <f>PGMI!H7</f>
        <v>Sabtu</v>
      </c>
      <c r="J107" s="755" t="str">
        <f>PGMI!I7</f>
        <v>09.30-11.30</v>
      </c>
      <c r="K107" s="291" t="str">
        <f>PGMI!K7</f>
        <v>RU12</v>
      </c>
      <c r="L107" s="300"/>
      <c r="M107" s="300"/>
      <c r="O107" t="str">
        <f t="shared" si="5"/>
        <v>Dr. H. Aminullah, M.Ag.Sabtu09.30-11.30</v>
      </c>
      <c r="P107" t="str">
        <f t="shared" si="6"/>
        <v>Dr. H. Safrudin Edi Wibowo, Lc., M.Ag.Sabtu09.30-11.30</v>
      </c>
    </row>
    <row r="108" spans="1:16" ht="15" customHeight="1">
      <c r="A108" s="273">
        <v>108</v>
      </c>
      <c r="B108" s="291" t="str">
        <f>PGMI!J9</f>
        <v>PGMI-3</v>
      </c>
      <c r="C108" s="292">
        <f>PGMI!B9</f>
        <v>3</v>
      </c>
      <c r="D108" s="293" t="str">
        <f>PGMI!C9</f>
        <v>Manajemen Kelas</v>
      </c>
      <c r="E108" s="292">
        <f>PGMI!D9</f>
        <v>2</v>
      </c>
      <c r="F108" s="293" t="str">
        <f>PGMI!F9</f>
        <v>Dr. H. Abd. Muis, M.M.</v>
      </c>
      <c r="G108" s="293" t="str">
        <f>PGMI!G9</f>
        <v>Dr. Khotibul Umam, MA.</v>
      </c>
      <c r="H108" s="293"/>
      <c r="I108" s="291" t="str">
        <f>PGMI!H9</f>
        <v>Jumat</v>
      </c>
      <c r="J108" s="755" t="str">
        <f>PGMI!I9</f>
        <v>13.15-15.15</v>
      </c>
      <c r="K108" s="291" t="str">
        <f>PGMI!K9</f>
        <v>RU11</v>
      </c>
      <c r="L108" s="300"/>
      <c r="M108" s="300"/>
      <c r="O108" t="str">
        <f t="shared" si="5"/>
        <v>Dr. H. Abd. Muis, M.M.Jumat13.15-15.15</v>
      </c>
      <c r="P108" t="str">
        <f t="shared" si="6"/>
        <v>Dr. Khotibul Umam, MA.Jumat13.15-15.15</v>
      </c>
    </row>
    <row r="109" spans="1:16" ht="15" customHeight="1">
      <c r="A109" s="273">
        <v>109</v>
      </c>
      <c r="B109" s="291" t="str">
        <f>PGMI!J10</f>
        <v>PGMI-3</v>
      </c>
      <c r="C109" s="292">
        <f>PGMI!B10</f>
        <v>3</v>
      </c>
      <c r="D109" s="293" t="str">
        <f>PGMI!C10</f>
        <v>Evaluasi Pembelajaran MI</v>
      </c>
      <c r="E109" s="292">
        <f>PGMI!D10</f>
        <v>2</v>
      </c>
      <c r="F109" s="293" t="str">
        <f>PGMI!F10</f>
        <v>Dr. Hj. St. Mislikhah, M.Ag.</v>
      </c>
      <c r="G109" s="293" t="str">
        <f>PGMI!G10</f>
        <v>Dr. H. Abd. Muhith, S.Ag, M.Pd.I.</v>
      </c>
      <c r="H109" s="293"/>
      <c r="I109" s="291" t="str">
        <f>PGMI!H10</f>
        <v>Jumat</v>
      </c>
      <c r="J109" s="755" t="str">
        <f>PGMI!I10</f>
        <v>15.30-17.30</v>
      </c>
      <c r="K109" s="291" t="str">
        <f>PGMI!K10</f>
        <v>RU11</v>
      </c>
      <c r="L109" s="300"/>
      <c r="M109" s="300"/>
      <c r="O109" t="str">
        <f t="shared" ref="O109:O142" si="11">CONCATENATE(F109,I109,J109)</f>
        <v>Dr. Hj. St. Mislikhah, M.Ag.Jumat15.30-17.30</v>
      </c>
      <c r="P109" t="str">
        <f t="shared" ref="P109:P142" si="12">CONCATENATE(G109,I109,J109)</f>
        <v>Dr. H. Abd. Muhith, S.Ag, M.Pd.I.Jumat15.30-17.30</v>
      </c>
    </row>
    <row r="110" spans="1:16" ht="15" customHeight="1">
      <c r="A110" s="273">
        <v>110</v>
      </c>
      <c r="B110" s="291" t="str">
        <f>PGMI!J11</f>
        <v>PGMI-3</v>
      </c>
      <c r="C110" s="292">
        <f>PGMI!B11</f>
        <v>3</v>
      </c>
      <c r="D110" s="293" t="str">
        <f>PGMI!C11</f>
        <v>Studi Mandiri</v>
      </c>
      <c r="E110" s="292">
        <f>PGMI!D11</f>
        <v>3</v>
      </c>
      <c r="F110" s="293" t="str">
        <f>PGMI!F11</f>
        <v>Dr. Hj. St. Mislikhah, M.Ag.</v>
      </c>
      <c r="G110" s="293" t="str">
        <f>PGMI!G11</f>
        <v>Dr. Hj. Mukni'ah, M.Pd.I.</v>
      </c>
      <c r="H110" s="293"/>
      <c r="I110" s="291" t="str">
        <f>PGMI!H11</f>
        <v>Jumat</v>
      </c>
      <c r="J110" s="755" t="str">
        <f>PGMI!I11</f>
        <v>18.00-20.00</v>
      </c>
      <c r="K110" s="291" t="str">
        <f>PGMI!K11</f>
        <v>RU11</v>
      </c>
      <c r="L110" s="300"/>
      <c r="M110" s="300"/>
      <c r="O110" t="str">
        <f t="shared" si="11"/>
        <v>Dr. Hj. St. Mislikhah, M.Ag.Jumat18.00-20.00</v>
      </c>
      <c r="P110" t="str">
        <f t="shared" si="12"/>
        <v>Dr. Hj. Mukni'ah, M.Pd.I.Jumat18.00-20.00</v>
      </c>
    </row>
    <row r="111" spans="1:16" ht="15" customHeight="1">
      <c r="A111" s="273">
        <v>111</v>
      </c>
      <c r="B111" s="291" t="str">
        <f>PGMI!J12</f>
        <v>PGMI-3</v>
      </c>
      <c r="C111" s="292">
        <f>PGMI!B12</f>
        <v>3</v>
      </c>
      <c r="D111" s="293" t="str">
        <f>PGMI!C12</f>
        <v>Pengembangan Bahan Ajar IPS MI</v>
      </c>
      <c r="E111" s="292">
        <f>PGMI!D12</f>
        <v>3</v>
      </c>
      <c r="F111" s="293" t="str">
        <f>PGMI!F12</f>
        <v>Dr. Moh. Sutomo, M.Pd.</v>
      </c>
      <c r="G111" s="293" t="str">
        <f>PGMI!G12</f>
        <v>Dr. Moh. Na'im, M.Pd.</v>
      </c>
      <c r="H111" s="293"/>
      <c r="I111" s="291" t="str">
        <f>PGMI!H12</f>
        <v>Sabtu</v>
      </c>
      <c r="J111" s="755" t="str">
        <f>PGMI!I12</f>
        <v>07.30-09.30</v>
      </c>
      <c r="K111" s="291" t="str">
        <f>PGMI!K12</f>
        <v>RU11</v>
      </c>
      <c r="L111" s="300"/>
      <c r="M111" s="300"/>
      <c r="O111" t="str">
        <f t="shared" si="11"/>
        <v>Dr. Moh. Sutomo, M.Pd.Sabtu07.30-09.30</v>
      </c>
      <c r="P111" t="str">
        <f t="shared" si="12"/>
        <v>Dr. Moh. Na'im, M.Pd.Sabtu07.30-09.30</v>
      </c>
    </row>
    <row r="112" spans="1:16" ht="15" customHeight="1">
      <c r="A112" s="273">
        <v>112</v>
      </c>
      <c r="B112" s="291" t="str">
        <f>PGMI!J13</f>
        <v>PGMI-3</v>
      </c>
      <c r="C112" s="292">
        <f>PGMI!B13</f>
        <v>3</v>
      </c>
      <c r="D112" s="293" t="str">
        <f>PGMI!C13</f>
        <v>Analisis Perkembangan Psikologi Anak</v>
      </c>
      <c r="E112" s="292">
        <f>PGMI!D13</f>
        <v>2</v>
      </c>
      <c r="F112" s="293" t="str">
        <f>PGMI!F13</f>
        <v>Dr. Mu'alimin, S.Ag.,M.Pd.I.</v>
      </c>
      <c r="G112" s="293" t="str">
        <f>PGMI!G13</f>
        <v>Dr. Esa Nurwahyuni, M.Pd.</v>
      </c>
      <c r="H112" s="293"/>
      <c r="I112" s="291" t="str">
        <f>PGMI!H13</f>
        <v>Sabtu</v>
      </c>
      <c r="J112" s="755" t="str">
        <f>PGMI!I13</f>
        <v>09.30-11.30</v>
      </c>
      <c r="K112" s="291" t="str">
        <f>PGMI!K13</f>
        <v>RU11</v>
      </c>
      <c r="L112" s="300"/>
      <c r="M112" s="300"/>
      <c r="O112" t="str">
        <f t="shared" si="11"/>
        <v>Dr. Mu'alimin, S.Ag.,M.Pd.I.Sabtu09.30-11.30</v>
      </c>
      <c r="P112" t="str">
        <f t="shared" si="12"/>
        <v>Dr. Esa Nurwahyuni, M.Pd.Sabtu09.30-11.30</v>
      </c>
    </row>
    <row r="113" spans="1:16" ht="15" customHeight="1">
      <c r="A113" s="273">
        <v>113</v>
      </c>
      <c r="B113" s="291" t="str">
        <f>PGMI!J14</f>
        <v>PGMI-3</v>
      </c>
      <c r="C113" s="292">
        <f>PGMI!B14</f>
        <v>3</v>
      </c>
      <c r="D113" s="293" t="str">
        <f>PGMI!C14</f>
        <v>PPL</v>
      </c>
      <c r="E113" s="292">
        <f>PGMI!D14</f>
        <v>2</v>
      </c>
      <c r="F113" s="293" t="str">
        <f>PGMI!F14</f>
        <v xml:space="preserve">TIM </v>
      </c>
      <c r="G113" s="293" t="str">
        <f>PGMI!G14</f>
        <v>TIM</v>
      </c>
      <c r="H113" s="293"/>
      <c r="I113" s="291" t="str">
        <f>PGMI!H14</f>
        <v>Sabtu</v>
      </c>
      <c r="J113" s="755" t="str">
        <f>PGMI!I14</f>
        <v>09.30-11.30</v>
      </c>
      <c r="K113" s="291" t="str">
        <f>PGMI!K14</f>
        <v>RU11</v>
      </c>
      <c r="L113" s="300"/>
      <c r="M113" s="300"/>
      <c r="O113" t="str">
        <f t="shared" si="11"/>
        <v>TIM Sabtu09.30-11.30</v>
      </c>
      <c r="P113" t="str">
        <f t="shared" si="12"/>
        <v>TIMSabtu09.30-11.30</v>
      </c>
    </row>
    <row r="114" spans="1:16" ht="15" customHeight="1">
      <c r="A114" s="273">
        <v>114</v>
      </c>
      <c r="B114" s="294" t="str">
        <f>PBA!J3</f>
        <v>PBAI-1</v>
      </c>
      <c r="C114" s="294">
        <f>PBA!B3</f>
        <v>1</v>
      </c>
      <c r="D114" s="295" t="str">
        <f>PBA!C3</f>
        <v>دراسات القرآن (علوم القرأن)</v>
      </c>
      <c r="E114" s="294">
        <f>PBA!D3</f>
        <v>3</v>
      </c>
      <c r="F114" s="295" t="str">
        <f>PBA!F3</f>
        <v>Dr. H. Faisol Nasar Bin Madi, MA.</v>
      </c>
      <c r="G114" s="295" t="str">
        <f>PBA!G3</f>
        <v>Dr. H. Rafid Abbas, MA.</v>
      </c>
      <c r="H114" s="295"/>
      <c r="I114" s="301" t="str">
        <f>PBA!H3</f>
        <v>Jumat</v>
      </c>
      <c r="J114" s="756" t="str">
        <f>PBA!I3</f>
        <v>13.15-15.15</v>
      </c>
      <c r="K114" s="301" t="str">
        <f>PBA!K3</f>
        <v>R21</v>
      </c>
      <c r="L114" s="302"/>
      <c r="M114" s="302"/>
      <c r="O114" t="str">
        <f t="shared" si="11"/>
        <v>Dr. H. Faisol Nasar Bin Madi, MA.Jumat13.15-15.15</v>
      </c>
      <c r="P114" t="str">
        <f t="shared" si="12"/>
        <v>Dr. H. Rafid Abbas, MA.Jumat13.15-15.15</v>
      </c>
    </row>
    <row r="115" spans="1:16" ht="15" customHeight="1">
      <c r="A115" s="273">
        <v>115</v>
      </c>
      <c r="B115" s="294" t="str">
        <f>PBA!J4</f>
        <v>PBAI-1</v>
      </c>
      <c r="C115" s="294">
        <f>PBA!B4</f>
        <v>1</v>
      </c>
      <c r="D115" s="295" t="str">
        <f>PBA!C4</f>
        <v>علم اللغة النفسي الإجتماعي</v>
      </c>
      <c r="E115" s="294">
        <f>PBA!D4</f>
        <v>3</v>
      </c>
      <c r="F115" s="295" t="str">
        <f>PBA!F4</f>
        <v>Dr. Maskud, S.Ag., M.Si.</v>
      </c>
      <c r="G115" s="295" t="str">
        <f>PBA!G4</f>
        <v>Dr. Nur Hasan, M.A.</v>
      </c>
      <c r="H115" s="295"/>
      <c r="I115" s="301" t="str">
        <f>PBA!H4</f>
        <v>Jumat</v>
      </c>
      <c r="J115" s="756" t="str">
        <f>PBA!I4</f>
        <v>15.30-17.30</v>
      </c>
      <c r="K115" s="301" t="str">
        <f>PBA!K4</f>
        <v>R21</v>
      </c>
      <c r="L115" s="302"/>
      <c r="M115" s="302"/>
      <c r="O115" t="str">
        <f t="shared" si="11"/>
        <v>Dr. Maskud, S.Ag., M.Si.Jumat15.30-17.30</v>
      </c>
      <c r="P115" t="str">
        <f t="shared" si="12"/>
        <v>Dr. Nur Hasan, M.A.Jumat15.30-17.30</v>
      </c>
    </row>
    <row r="116" spans="1:16" ht="15" customHeight="1">
      <c r="A116" s="273">
        <v>116</v>
      </c>
      <c r="B116" s="294" t="str">
        <f>PBA!J5</f>
        <v>PBAI-1</v>
      </c>
      <c r="C116" s="294">
        <f>PBA!B5</f>
        <v>1</v>
      </c>
      <c r="D116" s="295" t="str">
        <f>PBA!C5</f>
        <v>وسائل تعليم اللغة العربية</v>
      </c>
      <c r="E116" s="294">
        <f>PBA!D5</f>
        <v>3</v>
      </c>
      <c r="F116" s="295" t="str">
        <f>PBA!F5</f>
        <v>Dr. H. Syamsul Anam, S.Ag, M.Pd.</v>
      </c>
      <c r="G116" s="295" t="str">
        <f>PBA!G5</f>
        <v>Dr. H. Wildana Wargadinata, Lc., M.Ag.</v>
      </c>
      <c r="H116" s="295"/>
      <c r="I116" s="301" t="str">
        <f>PBA!H5</f>
        <v>Jumat</v>
      </c>
      <c r="J116" s="756" t="str">
        <f>PBA!I5</f>
        <v>18.00-20.00</v>
      </c>
      <c r="K116" s="301" t="str">
        <f>PBA!K5</f>
        <v>R21</v>
      </c>
      <c r="L116" s="302"/>
      <c r="M116" s="302"/>
      <c r="O116" t="str">
        <f t="shared" si="11"/>
        <v>Dr. H. Syamsul Anam, S.Ag, M.Pd.Jumat18.00-20.00</v>
      </c>
      <c r="P116" t="str">
        <f t="shared" si="12"/>
        <v>Dr. H. Wildana Wargadinata, Lc., M.Ag.Jumat18.00-20.00</v>
      </c>
    </row>
    <row r="117" spans="1:16" ht="15" customHeight="1">
      <c r="A117" s="273">
        <v>117</v>
      </c>
      <c r="B117" s="294" t="str">
        <f>PBA!J6</f>
        <v>PBAI-1</v>
      </c>
      <c r="C117" s="294">
        <f>PBA!B6</f>
        <v>1</v>
      </c>
      <c r="D117" s="295" t="str">
        <f>PBA!C6</f>
        <v>اللغة العربية ومكانتها فى التاريخ  -- تاريخ اللغة العربية</v>
      </c>
      <c r="E117" s="294">
        <f>PBA!D6</f>
        <v>2</v>
      </c>
      <c r="F117" s="295" t="str">
        <f>PBA!F6</f>
        <v>Dr. H. Abdul Haris, M.Ag.</v>
      </c>
      <c r="G117" s="295" t="str">
        <f>PBA!G6</f>
        <v>Dr. H. Syamsul Anam, S.Ag, M.Pd.</v>
      </c>
      <c r="H117" s="295"/>
      <c r="I117" s="301" t="str">
        <f>PBA!H6</f>
        <v>Sabtu</v>
      </c>
      <c r="J117" s="756" t="str">
        <f>PBA!I6</f>
        <v>07.30-09.30</v>
      </c>
      <c r="K117" s="301" t="str">
        <f>PBA!K6</f>
        <v>R21</v>
      </c>
      <c r="L117" s="302"/>
      <c r="M117" s="302"/>
      <c r="O117" t="str">
        <f t="shared" si="11"/>
        <v>Dr. H. Abdul Haris, M.Ag.Sabtu07.30-09.30</v>
      </c>
      <c r="P117" t="str">
        <f t="shared" si="12"/>
        <v>Dr. H. Syamsul Anam, S.Ag, M.Pd.Sabtu07.30-09.30</v>
      </c>
    </row>
    <row r="118" spans="1:16" ht="15" customHeight="1">
      <c r="A118" s="273">
        <v>118</v>
      </c>
      <c r="B118" s="294" t="str">
        <f>PBA!J7</f>
        <v>PBAI-1</v>
      </c>
      <c r="C118" s="294">
        <f>PBA!B7</f>
        <v>1</v>
      </c>
      <c r="D118" s="295" t="str">
        <f>PBA!C7</f>
        <v>الدراسات التقابلية وتحليل الأخطاء</v>
      </c>
      <c r="E118" s="294">
        <f>PBA!D7</f>
        <v>3</v>
      </c>
      <c r="F118" s="295" t="str">
        <f>PBA!F7</f>
        <v>Dr. Bambang Irawan, M.Ed.</v>
      </c>
      <c r="G118" s="295" t="str">
        <f>PBA!G7</f>
        <v>Dr. M. Alfan, M.Pd</v>
      </c>
      <c r="H118" s="295"/>
      <c r="I118" s="301" t="str">
        <f>PBA!H7</f>
        <v>Sabtu</v>
      </c>
      <c r="J118" s="301" t="str">
        <f>PBA!I7</f>
        <v>09.30-11.30</v>
      </c>
      <c r="K118" s="301" t="str">
        <f>PBA!K7</f>
        <v>R21</v>
      </c>
      <c r="L118" s="302"/>
      <c r="M118" s="302"/>
      <c r="O118" t="str">
        <f t="shared" si="11"/>
        <v>Dr. Bambang Irawan, M.Ed.Sabtu09.30-11.30</v>
      </c>
      <c r="P118" t="str">
        <f t="shared" si="12"/>
        <v>Dr. M. Alfan, M.PdSabtu09.30-11.30</v>
      </c>
    </row>
    <row r="119" spans="1:16" ht="15" customHeight="1">
      <c r="A119" s="273">
        <v>119</v>
      </c>
      <c r="B119" s="294" t="str">
        <f>PBA!J9</f>
        <v>PBAI-3</v>
      </c>
      <c r="C119" s="294">
        <f>PBA!B9</f>
        <v>3</v>
      </c>
      <c r="D119" s="295" t="str">
        <f>PBA!C9</f>
        <v>التقويم والإختبارات في تعليم اللغة العربية</v>
      </c>
      <c r="E119" s="294">
        <f>PBA!D9</f>
        <v>3</v>
      </c>
      <c r="F119" s="295" t="str">
        <f>PBA!F9</f>
        <v>Dr. H. Faisol Nasar Bin Madi, MA.</v>
      </c>
      <c r="G119" s="295" t="str">
        <f>PBA!G9</f>
        <v>Dr. Bambang Irawan, M.Ed.</v>
      </c>
      <c r="H119" s="295"/>
      <c r="I119" s="301" t="str">
        <f>PBA!H9</f>
        <v>Jumat</v>
      </c>
      <c r="J119" s="756" t="str">
        <f>PBA!I9</f>
        <v>13.15-15.15</v>
      </c>
      <c r="K119" s="301" t="str">
        <f>PBA!K9</f>
        <v>R22</v>
      </c>
      <c r="L119" s="302"/>
      <c r="M119" s="302"/>
      <c r="O119" t="str">
        <f t="shared" si="11"/>
        <v>Dr. H. Faisol Nasar Bin Madi, MA.Jumat13.15-15.15</v>
      </c>
      <c r="P119" t="str">
        <f t="shared" si="12"/>
        <v>Dr. Bambang Irawan, M.Ed.Jumat13.15-15.15</v>
      </c>
    </row>
    <row r="120" spans="1:16" ht="15" customHeight="1">
      <c r="A120" s="273">
        <v>120</v>
      </c>
      <c r="B120" s="294" t="str">
        <f>PBA!J10</f>
        <v>PBAI-3</v>
      </c>
      <c r="C120" s="294">
        <f>PBA!B10</f>
        <v>3</v>
      </c>
      <c r="D120" s="295" t="str">
        <f>PBA!C10</f>
        <v>الدراسات التقابلية وتحليل الأخطاء</v>
      </c>
      <c r="E120" s="294">
        <f>PBA!D10</f>
        <v>3</v>
      </c>
      <c r="F120" s="295" t="str">
        <f>PBA!F10</f>
        <v>Dr. H. Syamsul Anam, S.Ag, M.Pd.</v>
      </c>
      <c r="G120" s="295" t="str">
        <f>PBA!G10</f>
        <v>Dr. Nur Hasan, M.A.</v>
      </c>
      <c r="H120" s="295"/>
      <c r="I120" s="301" t="str">
        <f>PBA!H10</f>
        <v>Jumat</v>
      </c>
      <c r="J120" s="756" t="str">
        <f>PBA!I10</f>
        <v>15.30-17.30</v>
      </c>
      <c r="K120" s="301" t="str">
        <f>PBA!K10</f>
        <v>R22</v>
      </c>
      <c r="L120" s="302"/>
      <c r="M120" s="302"/>
      <c r="O120" t="str">
        <f t="shared" si="11"/>
        <v>Dr. H. Syamsul Anam, S.Ag, M.Pd.Jumat15.30-17.30</v>
      </c>
      <c r="P120" t="str">
        <f t="shared" si="12"/>
        <v>Dr. Nur Hasan, M.A.Jumat15.30-17.30</v>
      </c>
    </row>
    <row r="121" spans="1:16" ht="15" customHeight="1">
      <c r="A121" s="273">
        <v>121</v>
      </c>
      <c r="B121" s="294" t="str">
        <f>PBA!J11</f>
        <v>PBAI-3</v>
      </c>
      <c r="C121" s="294">
        <f>PBA!B11</f>
        <v>3</v>
      </c>
      <c r="D121" s="295" t="str">
        <f>PBA!C11</f>
        <v xml:space="preserve">دراسات التفاسر </v>
      </c>
      <c r="E121" s="294">
        <f>PBA!D11</f>
        <v>3</v>
      </c>
      <c r="F121" s="295" t="str">
        <f>PBA!F11</f>
        <v>Dr. H. Abdul Haris, M.Ag.</v>
      </c>
      <c r="G121" s="295" t="str">
        <f>PBA!G11</f>
        <v>Dr. H. Safrudin Edi Wibowo, Lc., M.Ag.</v>
      </c>
      <c r="H121" s="295"/>
      <c r="I121" s="301" t="str">
        <f>PBA!H11</f>
        <v>Jumat</v>
      </c>
      <c r="J121" s="756" t="str">
        <f>PBA!I11</f>
        <v>18.00-20.00</v>
      </c>
      <c r="K121" s="301" t="str">
        <f>PBA!K11</f>
        <v>R22</v>
      </c>
      <c r="L121" s="302"/>
      <c r="M121" s="302"/>
      <c r="O121" t="str">
        <f t="shared" si="11"/>
        <v>Dr. H. Abdul Haris, M.Ag.Jumat18.00-20.00</v>
      </c>
      <c r="P121" t="str">
        <f t="shared" si="12"/>
        <v>Dr. H. Safrudin Edi Wibowo, Lc., M.Ag.Jumat18.00-20.00</v>
      </c>
    </row>
    <row r="122" spans="1:16" ht="15" customHeight="1">
      <c r="A122" s="273">
        <v>122</v>
      </c>
      <c r="B122" s="294" t="str">
        <f>PBA!J12</f>
        <v>PBAI-3</v>
      </c>
      <c r="C122" s="294">
        <f>PBA!B12</f>
        <v>3</v>
      </c>
      <c r="D122" s="295" t="str">
        <f>PBA!C12</f>
        <v>إعداد المواد الدراسية للغة العربية   وتطويرها</v>
      </c>
      <c r="E122" s="294">
        <f>PBA!D12</f>
        <v>3</v>
      </c>
      <c r="F122" s="295" t="str">
        <f>PBA!F12</f>
        <v>Dr. Bambang Irawan, M.Ed.</v>
      </c>
      <c r="G122" s="295" t="str">
        <f>PBA!G12</f>
        <v>Dr. M. Alfan, M.Pd</v>
      </c>
      <c r="H122" s="295"/>
      <c r="I122" s="301" t="str">
        <f>PBA!H12</f>
        <v>Sabtu</v>
      </c>
      <c r="J122" s="756" t="str">
        <f>PBA!I12</f>
        <v>07.30-09.30</v>
      </c>
      <c r="K122" s="301" t="str">
        <f>PBA!K12</f>
        <v>R22</v>
      </c>
      <c r="L122" s="302"/>
      <c r="M122" s="302"/>
      <c r="O122" t="str">
        <f t="shared" si="11"/>
        <v>Dr. Bambang Irawan, M.Ed.Sabtu07.30-09.30</v>
      </c>
      <c r="P122" t="str">
        <f t="shared" si="12"/>
        <v>Dr. M. Alfan, M.PdSabtu07.30-09.30</v>
      </c>
    </row>
    <row r="123" spans="1:16" ht="15" customHeight="1">
      <c r="A123" s="273">
        <v>123</v>
      </c>
      <c r="B123" s="294" t="str">
        <f>PBA!J13</f>
        <v>PBAI-3</v>
      </c>
      <c r="C123" s="294">
        <f>PBA!B13</f>
        <v>3</v>
      </c>
      <c r="D123" s="295" t="str">
        <f>PBA!C13</f>
        <v>اعداد معلم اللغة العربية</v>
      </c>
      <c r="E123" s="294">
        <f>PBA!D13</f>
        <v>3</v>
      </c>
      <c r="F123" s="295" t="str">
        <f>PBA!F13</f>
        <v>Dr. Maskud, S.Ag., M.Si.</v>
      </c>
      <c r="G123" s="295" t="str">
        <f>PBA!G13</f>
        <v>Dr. H. Wildana Wargadinata, Lc., M.Ag.</v>
      </c>
      <c r="H123" s="295"/>
      <c r="I123" s="301" t="str">
        <f>PBA!H13</f>
        <v>Sabtu</v>
      </c>
      <c r="J123" s="301" t="str">
        <f>PBA!I13</f>
        <v>09.30-11.30</v>
      </c>
      <c r="K123" s="301" t="str">
        <f>PBA!K13</f>
        <v>R22</v>
      </c>
      <c r="L123" s="302"/>
      <c r="M123" s="302"/>
      <c r="O123" t="str">
        <f t="shared" si="11"/>
        <v>Dr. Maskud, S.Ag., M.Si.Sabtu09.30-11.30</v>
      </c>
      <c r="P123" t="str">
        <f t="shared" si="12"/>
        <v>Dr. H. Wildana Wargadinata, Lc., M.Ag.Sabtu09.30-11.30</v>
      </c>
    </row>
    <row r="124" spans="1:16" ht="15" customHeight="1">
      <c r="A124" s="273">
        <v>124</v>
      </c>
      <c r="B124" s="296" t="str">
        <f>DOKTOR!K3</f>
        <v>MPI3-1A</v>
      </c>
      <c r="C124" s="296">
        <f>DOKTOR!B3</f>
        <v>1</v>
      </c>
      <c r="D124" s="297" t="str">
        <f>DOKTOR!C3</f>
        <v>Manajemen Pendidikan dalam Perspektif Al-Quran dan Hadist</v>
      </c>
      <c r="E124" s="296">
        <f>DOKTOR!D3</f>
        <v>3</v>
      </c>
      <c r="F124" s="297" t="str">
        <f>DOKTOR!F3</f>
        <v>Prof. Dr. Phil. HM. Nur Kholis Setiawan, M.A.</v>
      </c>
      <c r="G124" s="297" t="str">
        <f>DOKTOR!G3</f>
        <v>Prof. Dr. H Abd. Halim Soebahar, MA.</v>
      </c>
      <c r="H124" s="297" t="str">
        <f>DOKTOR!H3</f>
        <v>Dr. Hepni, S.Ag., M.M.</v>
      </c>
      <c r="I124" s="303" t="str">
        <f>DOKTOR!I3</f>
        <v>Jumat</v>
      </c>
      <c r="J124" s="757" t="str">
        <f>DOKTOR!J3</f>
        <v>13.15-15.15</v>
      </c>
      <c r="K124" s="296" t="str">
        <f>DOKTOR!L3</f>
        <v>RU22</v>
      </c>
      <c r="L124" s="304"/>
      <c r="M124" s="304"/>
      <c r="O124" t="str">
        <f t="shared" si="11"/>
        <v>Prof. Dr. Phil. HM. Nur Kholis Setiawan, M.A.Jumat13.15-15.15</v>
      </c>
      <c r="P124" t="str">
        <f t="shared" si="12"/>
        <v>Prof. Dr. H Abd. Halim Soebahar, MA.Jumat13.15-15.15</v>
      </c>
    </row>
    <row r="125" spans="1:16" ht="15" customHeight="1">
      <c r="A125" s="273">
        <v>125</v>
      </c>
      <c r="B125" s="296" t="str">
        <f>DOKTOR!K4</f>
        <v>MPI3-1A</v>
      </c>
      <c r="C125" s="296">
        <f>DOKTOR!B4</f>
        <v>1</v>
      </c>
      <c r="D125" s="297" t="str">
        <f>DOKTOR!C4</f>
        <v>Filsafat Ilmu</v>
      </c>
      <c r="E125" s="296">
        <f>DOKTOR!D4</f>
        <v>3</v>
      </c>
      <c r="F125" s="297" t="str">
        <f>DOKTOR!F4</f>
        <v>Prof. H. Masdar Hilmy, MA., Ph.D.</v>
      </c>
      <c r="G125" s="297" t="str">
        <f>DOKTOR!G4</f>
        <v>Dr. H. Aminullah, M.Ag.</v>
      </c>
      <c r="H125" s="297" t="str">
        <f>DOKTOR!H4</f>
        <v>Dr. H. Abd. Muis, M.M.</v>
      </c>
      <c r="I125" s="303" t="str">
        <f>DOKTOR!I4</f>
        <v>Jumat</v>
      </c>
      <c r="J125" s="757" t="str">
        <f>DOKTOR!J4</f>
        <v>15.30-17.30</v>
      </c>
      <c r="K125" s="296" t="str">
        <f>DOKTOR!L4</f>
        <v>RU22</v>
      </c>
      <c r="L125" s="304"/>
      <c r="M125" s="304"/>
      <c r="O125" t="str">
        <f t="shared" si="11"/>
        <v>Prof. H. Masdar Hilmy, MA., Ph.D.Jumat15.30-17.30</v>
      </c>
      <c r="P125" t="str">
        <f t="shared" si="12"/>
        <v>Dr. H. Aminullah, M.Ag.Jumat15.30-17.30</v>
      </c>
    </row>
    <row r="126" spans="1:16" ht="15" customHeight="1">
      <c r="A126" s="273">
        <v>126</v>
      </c>
      <c r="B126" s="296" t="str">
        <f>DOKTOR!K5</f>
        <v>MPI3-1A</v>
      </c>
      <c r="C126" s="296">
        <f>DOKTOR!B5</f>
        <v>1</v>
      </c>
      <c r="D126" s="297" t="str">
        <f>DOKTOR!C5</f>
        <v>Manajemen Institusi Pendidikan Islam Berbasis IT</v>
      </c>
      <c r="E126" s="296">
        <f>DOKTOR!D5</f>
        <v>3</v>
      </c>
      <c r="F126" s="297" t="str">
        <f>DOKTOR!F5</f>
        <v>Prof. Dr. H. Moh. Khusnuridlo, M.Pd.</v>
      </c>
      <c r="G126" s="297" t="str">
        <f>DOKTOR!G5</f>
        <v>Dr. H. Imam Syafe’i, M.Pd.</v>
      </c>
      <c r="H126" s="297" t="str">
        <f>DOKTOR!H5</f>
        <v>Dr. H. Sofyan Tsauri, M.M.</v>
      </c>
      <c r="I126" s="303" t="str">
        <f>DOKTOR!I5</f>
        <v>Jumat</v>
      </c>
      <c r="J126" s="757" t="str">
        <f>DOKTOR!J5</f>
        <v>18.00-20.00</v>
      </c>
      <c r="K126" s="296" t="str">
        <f>DOKTOR!L5</f>
        <v>RU22</v>
      </c>
      <c r="L126" s="304"/>
      <c r="M126" s="304"/>
      <c r="O126" t="str">
        <f t="shared" si="11"/>
        <v>Prof. Dr. H. Moh. Khusnuridlo, M.Pd.Jumat18.00-20.00</v>
      </c>
      <c r="P126" t="str">
        <f t="shared" si="12"/>
        <v>Dr. H. Imam Syafe’i, M.Pd.Jumat18.00-20.00</v>
      </c>
    </row>
    <row r="127" spans="1:16">
      <c r="A127" s="273">
        <v>127</v>
      </c>
      <c r="B127" s="296" t="str">
        <f>DOKTOR!K6</f>
        <v>MPI3-1A</v>
      </c>
      <c r="C127" s="296">
        <f>DOKTOR!B6</f>
        <v>1</v>
      </c>
      <c r="D127" s="297" t="str">
        <f>DOKTOR!C6</f>
        <v>Pengembangan Mutu Lembaga Pendidikan Islam</v>
      </c>
      <c r="E127" s="296">
        <f>DOKTOR!D6</f>
        <v>3</v>
      </c>
      <c r="F127" s="297" t="str">
        <f>DOKTOR!F6</f>
        <v>Prof. Dr. H. Babun Suharto, S.E., M.M.</v>
      </c>
      <c r="G127" s="297" t="str">
        <f>DOKTOR!G6</f>
        <v>Prof. H. Masdar Hilmy, MA., Ph.D.</v>
      </c>
      <c r="H127" s="297" t="str">
        <f>DOKTOR!H6</f>
        <v>Dr. Hj. St. Rodliyah, M.Pd.</v>
      </c>
      <c r="I127" s="303" t="str">
        <f>DOKTOR!I6</f>
        <v>Sabtu</v>
      </c>
      <c r="J127" s="757" t="str">
        <f>DOKTOR!J6</f>
        <v>07.30-09.30</v>
      </c>
      <c r="K127" s="296" t="str">
        <f>DOKTOR!L6</f>
        <v>RU22</v>
      </c>
      <c r="L127" s="304"/>
      <c r="M127" s="304"/>
      <c r="O127" t="str">
        <f t="shared" si="11"/>
        <v>Prof. Dr. H. Babun Suharto, S.E., M.M.Sabtu07.30-09.30</v>
      </c>
      <c r="P127" t="str">
        <f t="shared" si="12"/>
        <v>Prof. H. Masdar Hilmy, MA., Ph.D.Sabtu07.30-09.30</v>
      </c>
    </row>
    <row r="128" spans="1:16" ht="15" customHeight="1">
      <c r="A128" s="273">
        <v>128</v>
      </c>
      <c r="B128" s="296">
        <f>DOKTOR!K7</f>
        <v>0</v>
      </c>
      <c r="C128" s="296">
        <f>DOKTOR!B7</f>
        <v>0</v>
      </c>
      <c r="D128" s="297">
        <f>DOKTOR!C7</f>
        <v>0</v>
      </c>
      <c r="E128" s="296">
        <f>DOKTOR!D7</f>
        <v>0</v>
      </c>
      <c r="F128" s="297">
        <f>DOKTOR!F7</f>
        <v>0</v>
      </c>
      <c r="G128" s="297">
        <f>DOKTOR!G7</f>
        <v>0</v>
      </c>
      <c r="H128" s="297">
        <f>DOKTOR!H7</f>
        <v>0</v>
      </c>
      <c r="I128" s="303">
        <f>DOKTOR!I7</f>
        <v>0</v>
      </c>
      <c r="J128" s="303">
        <f>DOKTOR!J7</f>
        <v>0</v>
      </c>
      <c r="K128" s="296">
        <f>DOKTOR!L7</f>
        <v>0</v>
      </c>
      <c r="L128" s="304"/>
      <c r="M128" s="304"/>
      <c r="O128" t="str">
        <f t="shared" si="11"/>
        <v>000</v>
      </c>
      <c r="P128" t="str">
        <f t="shared" si="12"/>
        <v>000</v>
      </c>
    </row>
    <row r="129" spans="1:16" ht="15" customHeight="1">
      <c r="A129" s="273">
        <v>129</v>
      </c>
      <c r="B129" s="296" t="str">
        <f>DOKTOR!K8</f>
        <v>MPI3-3A</v>
      </c>
      <c r="C129" s="296">
        <f>DOKTOR!B8</f>
        <v>3</v>
      </c>
      <c r="D129" s="297" t="str">
        <f>DOKTOR!C8</f>
        <v>Kepemimpinan Spiritual dalam Pendidikan Islam</v>
      </c>
      <c r="E129" s="296">
        <f>DOKTOR!D8</f>
        <v>3</v>
      </c>
      <c r="F129" s="297" t="str">
        <f>DOKTOR!F8</f>
        <v>Prof. Dr. Phil H. Kamaruddin Amin, M.A.</v>
      </c>
      <c r="G129" s="297" t="str">
        <f>DOKTOR!G8</f>
        <v>Prof. Dr. H. Moh. Khusnuridlo, M.Pd.</v>
      </c>
      <c r="H129" s="297" t="str">
        <f>DOKTOR!H8</f>
        <v>Dr. H. Aminullah, M.Ag.</v>
      </c>
      <c r="I129" s="303" t="str">
        <f>DOKTOR!I8</f>
        <v>Rabu</v>
      </c>
      <c r="J129" s="757" t="str">
        <f>DOKTOR!J8</f>
        <v>12.45-14.45</v>
      </c>
      <c r="K129" s="296" t="str">
        <f>DOKTOR!L8</f>
        <v>RU21</v>
      </c>
      <c r="L129" s="304"/>
      <c r="M129" s="304"/>
      <c r="O129" t="str">
        <f t="shared" si="11"/>
        <v>Prof. Dr. Phil H. Kamaruddin Amin, M.A.Rabu12.45-14.45</v>
      </c>
      <c r="P129" t="str">
        <f t="shared" si="12"/>
        <v>Prof. Dr. H. Moh. Khusnuridlo, M.Pd.Rabu12.45-14.45</v>
      </c>
    </row>
    <row r="130" spans="1:16">
      <c r="A130" s="273">
        <v>130</v>
      </c>
      <c r="B130" s="296" t="str">
        <f>DOKTOR!K9</f>
        <v>MPI3-3A</v>
      </c>
      <c r="C130" s="296">
        <f>DOKTOR!B9</f>
        <v>3</v>
      </c>
      <c r="D130" s="297" t="str">
        <f>DOKTOR!C9</f>
        <v>Budaya Organisasi Pendidikan Islam</v>
      </c>
      <c r="E130" s="296">
        <f>DOKTOR!D9</f>
        <v>3</v>
      </c>
      <c r="F130" s="297" t="str">
        <f>DOKTOR!F9</f>
        <v>Prof. Dr. M. Arskal Salim GP, M.Ag.</v>
      </c>
      <c r="G130" s="297" t="str">
        <f>DOKTOR!G9</f>
        <v>Prof. Dr. Hj. Titiek Rohanah Hidayati, M.Pd.</v>
      </c>
      <c r="H130" s="297" t="str">
        <f>DOKTOR!H9</f>
        <v>Dr. H. Suhadi Winoto, M.Pd.</v>
      </c>
      <c r="I130" s="303" t="str">
        <f>DOKTOR!I9</f>
        <v>Rabu</v>
      </c>
      <c r="J130" s="757" t="str">
        <f>DOKTOR!J9</f>
        <v>15.15-17.15</v>
      </c>
      <c r="K130" s="296" t="str">
        <f>DOKTOR!L9</f>
        <v>RU21</v>
      </c>
      <c r="L130" s="304"/>
      <c r="M130" s="304"/>
      <c r="O130" t="str">
        <f t="shared" si="11"/>
        <v>Prof. Dr. M. Arskal Salim GP, M.Ag.Rabu15.15-17.15</v>
      </c>
      <c r="P130" t="str">
        <f t="shared" si="12"/>
        <v>Prof. Dr. Hj. Titiek Rohanah Hidayati, M.Pd.Rabu15.15-17.15</v>
      </c>
    </row>
    <row r="131" spans="1:16" ht="15" customHeight="1">
      <c r="A131" s="273">
        <v>131</v>
      </c>
      <c r="B131" s="296">
        <f>DOKTOR!K10</f>
        <v>0</v>
      </c>
      <c r="C131" s="296">
        <f>DOKTOR!B10</f>
        <v>0</v>
      </c>
      <c r="D131" s="297">
        <f>DOKTOR!C10</f>
        <v>0</v>
      </c>
      <c r="E131" s="296">
        <f>DOKTOR!D10</f>
        <v>0</v>
      </c>
      <c r="F131" s="297">
        <f>DOKTOR!F10</f>
        <v>0</v>
      </c>
      <c r="G131" s="297">
        <f>DOKTOR!G10</f>
        <v>0</v>
      </c>
      <c r="H131" s="297">
        <f>DOKTOR!H10</f>
        <v>0</v>
      </c>
      <c r="I131" s="303">
        <f>DOKTOR!I10</f>
        <v>0</v>
      </c>
      <c r="J131" s="303">
        <f>DOKTOR!J10</f>
        <v>0</v>
      </c>
      <c r="K131" s="296">
        <f>DOKTOR!L10</f>
        <v>0</v>
      </c>
      <c r="L131" s="304"/>
      <c r="M131" s="304"/>
      <c r="O131" t="str">
        <f t="shared" si="11"/>
        <v>000</v>
      </c>
      <c r="P131" t="str">
        <f t="shared" si="12"/>
        <v>000</v>
      </c>
    </row>
    <row r="132" spans="1:16" ht="15" customHeight="1">
      <c r="A132" s="273">
        <v>132</v>
      </c>
      <c r="B132" s="296" t="str">
        <f>DOKTOR!K11</f>
        <v>PAI3-1</v>
      </c>
      <c r="C132" s="296">
        <f>DOKTOR!B11</f>
        <v>1</v>
      </c>
      <c r="D132" s="297" t="str">
        <f>DOKTOR!C11</f>
        <v>Pendididikan Agama dalam perpekstif Al Quran dan Hadits</v>
      </c>
      <c r="E132" s="296">
        <f>DOKTOR!D11</f>
        <v>3</v>
      </c>
      <c r="F132" s="297" t="str">
        <f>DOKTOR!F11</f>
        <v>Prof. Dr. H. Ishom Yusqi, M.Ag.</v>
      </c>
      <c r="G132" s="297" t="str">
        <f>DOKTOR!G11</f>
        <v>Dr. H. Abdullah, S.Ag, M.HI</v>
      </c>
      <c r="H132" s="297" t="str">
        <f>DOKTOR!H11</f>
        <v>Dr. Hj. Mukni'ah, M.Pd.I.</v>
      </c>
      <c r="I132" s="303" t="str">
        <f>DOKTOR!I11</f>
        <v>Jumat</v>
      </c>
      <c r="J132" s="757" t="str">
        <f>DOKTOR!J11</f>
        <v>13.15-15.15</v>
      </c>
      <c r="K132" s="296" t="str">
        <f>DOKTOR!L11</f>
        <v>RU22</v>
      </c>
      <c r="L132" s="304"/>
      <c r="M132" s="304"/>
      <c r="O132" t="str">
        <f t="shared" si="11"/>
        <v>Prof. Dr. H. Ishom Yusqi, M.Ag.Jumat13.15-15.15</v>
      </c>
      <c r="P132" t="str">
        <f t="shared" si="12"/>
        <v>Dr. H. Abdullah, S.Ag, M.HIJumat13.15-15.15</v>
      </c>
    </row>
    <row r="133" spans="1:16">
      <c r="A133" s="273">
        <v>133</v>
      </c>
      <c r="B133" s="296" t="str">
        <f>DOKTOR!K12</f>
        <v>PAI3-2</v>
      </c>
      <c r="C133" s="296">
        <f>DOKTOR!B12</f>
        <v>1</v>
      </c>
      <c r="D133" s="297" t="str">
        <f>DOKTOR!C12</f>
        <v>Kepemimpinan Pendidikan guru PAI</v>
      </c>
      <c r="E133" s="296">
        <f>DOKTOR!D12</f>
        <v>3</v>
      </c>
      <c r="F133" s="297" t="str">
        <f>DOKTOR!F12</f>
        <v>Prof. Dr. H Abd. Halim Soebahar, MA.</v>
      </c>
      <c r="G133" s="297" t="str">
        <f>DOKTOR!G12</f>
        <v>Prof. Dr. H. Miftah Arifin, M.Ag.</v>
      </c>
      <c r="H133" s="297" t="str">
        <f>DOKTOR!H12</f>
        <v>H. Moch. Imam Machfudi, S.S., M.Pd. Ph.D.</v>
      </c>
      <c r="I133" s="303" t="str">
        <f>DOKTOR!I12</f>
        <v>Jumat</v>
      </c>
      <c r="J133" s="757" t="str">
        <f>DOKTOR!J12</f>
        <v>15.30-17.30</v>
      </c>
      <c r="K133" s="296" t="str">
        <f>DOKTOR!L12</f>
        <v>RU22</v>
      </c>
      <c r="O133" t="str">
        <f t="shared" si="11"/>
        <v>Prof. Dr. H Abd. Halim Soebahar, MA.Jumat15.30-17.30</v>
      </c>
      <c r="P133" t="str">
        <f t="shared" si="12"/>
        <v>Prof. Dr. H. Miftah Arifin, M.Ag.Jumat15.30-17.30</v>
      </c>
    </row>
    <row r="134" spans="1:16" ht="15" customHeight="1">
      <c r="A134" s="273">
        <v>134</v>
      </c>
      <c r="B134" s="296" t="str">
        <f>DOKTOR!K13</f>
        <v>PAI3-3</v>
      </c>
      <c r="C134" s="296">
        <f>DOKTOR!B13</f>
        <v>1</v>
      </c>
      <c r="D134" s="297" t="str">
        <f>DOKTOR!C13</f>
        <v>Filsafat Pendidikan Agama Islam</v>
      </c>
      <c r="E134" s="296">
        <f>DOKTOR!D13</f>
        <v>3</v>
      </c>
      <c r="F134" s="297" t="str">
        <f>DOKTOR!F13</f>
        <v>Prof. Dr. Phil H. Kamaruddin Amin, M.A.</v>
      </c>
      <c r="G134" s="297" t="str">
        <f>DOKTOR!G13</f>
        <v>Dr. Dyah Nawangsari, M.Ag.</v>
      </c>
      <c r="H134" s="297" t="str">
        <f>DOKTOR!H13</f>
        <v>Dr. H. Ubaidillah, M.Ag.</v>
      </c>
      <c r="I134" s="303" t="str">
        <f>DOKTOR!I13</f>
        <v>Jumat</v>
      </c>
      <c r="J134" s="757" t="str">
        <f>DOKTOR!J13</f>
        <v>18.00-20.00</v>
      </c>
      <c r="K134" s="296" t="str">
        <f>DOKTOR!L13</f>
        <v>RU22</v>
      </c>
      <c r="O134" t="str">
        <f t="shared" si="11"/>
        <v>Prof. Dr. Phil H. Kamaruddin Amin, M.A.Jumat18.00-20.00</v>
      </c>
      <c r="P134" t="str">
        <f t="shared" si="12"/>
        <v>Dr. Dyah Nawangsari, M.Ag.Jumat18.00-20.00</v>
      </c>
    </row>
    <row r="135" spans="1:16" ht="15" customHeight="1">
      <c r="A135" s="273">
        <v>135</v>
      </c>
      <c r="B135" s="296" t="str">
        <f>DOKTOR!K14</f>
        <v>PAI3-4</v>
      </c>
      <c r="C135" s="296">
        <f>DOKTOR!B14</f>
        <v>1</v>
      </c>
      <c r="D135" s="297" t="str">
        <f>DOKTOR!C14</f>
        <v>Desan Pembelajaran PAI berbasis ICT</v>
      </c>
      <c r="E135" s="296">
        <f>DOKTOR!D14</f>
        <v>3</v>
      </c>
      <c r="F135" s="297" t="str">
        <f>DOKTOR!F14</f>
        <v>Prof. Dr. H. Babun Suharto, S.E., M.M.</v>
      </c>
      <c r="G135" s="297" t="str">
        <f>DOKTOR!G14</f>
        <v>Dr. H. Mashudi, M.Pd.</v>
      </c>
      <c r="H135" s="297" t="str">
        <f>DOKTOR!H14</f>
        <v>Dr. H. Mundir, M.Pd.</v>
      </c>
      <c r="I135" s="303" t="str">
        <f>DOKTOR!I14</f>
        <v>Sabtu</v>
      </c>
      <c r="J135" s="757" t="str">
        <f>DOKTOR!J14</f>
        <v>07.30-09.30</v>
      </c>
      <c r="K135" s="296" t="str">
        <f>DOKTOR!L14</f>
        <v>RU22</v>
      </c>
      <c r="O135" t="str">
        <f t="shared" si="11"/>
        <v>Prof. Dr. H. Babun Suharto, S.E., M.M.Sabtu07.30-09.30</v>
      </c>
      <c r="P135" t="str">
        <f t="shared" si="12"/>
        <v>Dr. H. Mashudi, M.Pd.Sabtu07.30-09.30</v>
      </c>
    </row>
    <row r="136" spans="1:16">
      <c r="A136" s="273">
        <v>136</v>
      </c>
      <c r="B136" s="296">
        <f>DOKTOR!K15</f>
        <v>0</v>
      </c>
      <c r="C136" s="296">
        <f>DOKTOR!B15</f>
        <v>0</v>
      </c>
      <c r="D136" s="297">
        <f>DOKTOR!C15</f>
        <v>0</v>
      </c>
      <c r="E136" s="296">
        <f>DOKTOR!D15</f>
        <v>0</v>
      </c>
      <c r="F136" s="297">
        <f>DOKTOR!F15</f>
        <v>0</v>
      </c>
      <c r="G136" s="297">
        <f>DOKTOR!G15</f>
        <v>0</v>
      </c>
      <c r="H136" s="297">
        <f>DOKTOR!H15</f>
        <v>0</v>
      </c>
      <c r="I136" s="303">
        <f>DOKTOR!I15</f>
        <v>0</v>
      </c>
      <c r="J136" s="303">
        <f>DOKTOR!J15</f>
        <v>0</v>
      </c>
      <c r="K136" s="296">
        <f>DOKTOR!L15</f>
        <v>0</v>
      </c>
      <c r="O136" t="str">
        <f t="shared" si="11"/>
        <v>000</v>
      </c>
      <c r="P136" t="str">
        <f t="shared" si="12"/>
        <v>000</v>
      </c>
    </row>
    <row r="137" spans="1:16">
      <c r="A137" s="273">
        <v>137</v>
      </c>
      <c r="B137" s="296">
        <f>DOKTOR!K16</f>
        <v>0</v>
      </c>
      <c r="C137" s="296">
        <f>DOKTOR!B16</f>
        <v>0</v>
      </c>
      <c r="D137" s="297">
        <f>DOKTOR!C16</f>
        <v>0</v>
      </c>
      <c r="E137" s="296">
        <f>DOKTOR!D16</f>
        <v>0</v>
      </c>
      <c r="F137" s="297">
        <f>DOKTOR!F16</f>
        <v>0</v>
      </c>
      <c r="G137" s="297">
        <f>DOKTOR!G16</f>
        <v>0</v>
      </c>
      <c r="H137" s="297">
        <f>DOKTOR!H16</f>
        <v>0</v>
      </c>
      <c r="I137" s="303">
        <f>DOKTOR!I16</f>
        <v>0</v>
      </c>
      <c r="J137" s="303">
        <f>DOKTOR!J16</f>
        <v>0</v>
      </c>
      <c r="K137" s="296">
        <f>DOKTOR!L16</f>
        <v>0</v>
      </c>
      <c r="O137" t="str">
        <f t="shared" si="11"/>
        <v>000</v>
      </c>
      <c r="P137" t="str">
        <f t="shared" si="12"/>
        <v>000</v>
      </c>
    </row>
    <row r="138" spans="1:16">
      <c r="A138" s="273">
        <v>138</v>
      </c>
      <c r="B138" s="296">
        <f>DOKTOR!K17</f>
        <v>0</v>
      </c>
      <c r="C138" s="296">
        <f>DOKTOR!B17</f>
        <v>0</v>
      </c>
      <c r="D138" s="297">
        <f>DOKTOR!C17</f>
        <v>0</v>
      </c>
      <c r="E138" s="296">
        <f>DOKTOR!D17</f>
        <v>0</v>
      </c>
      <c r="F138" s="297">
        <f>DOKTOR!F17</f>
        <v>0</v>
      </c>
      <c r="G138" s="297">
        <f>DOKTOR!G17</f>
        <v>0</v>
      </c>
      <c r="H138" s="297">
        <f>DOKTOR!H17</f>
        <v>0</v>
      </c>
      <c r="I138" s="303">
        <f>DOKTOR!I17</f>
        <v>0</v>
      </c>
      <c r="J138" s="303">
        <f>DOKTOR!J17</f>
        <v>0</v>
      </c>
      <c r="K138" s="296">
        <f>DOKTOR!L17</f>
        <v>0</v>
      </c>
      <c r="O138" t="str">
        <f t="shared" si="11"/>
        <v>000</v>
      </c>
      <c r="P138" t="str">
        <f t="shared" si="12"/>
        <v>000</v>
      </c>
    </row>
    <row r="139" spans="1:16">
      <c r="A139" s="273">
        <v>139</v>
      </c>
      <c r="B139" s="296">
        <f>DOKTOR!K17</f>
        <v>0</v>
      </c>
      <c r="C139" s="296">
        <f>DOKTOR!B17</f>
        <v>0</v>
      </c>
      <c r="D139" s="297">
        <f>DOKTOR!C17</f>
        <v>0</v>
      </c>
      <c r="E139" s="296">
        <f>DOKTOR!D17</f>
        <v>0</v>
      </c>
      <c r="F139" s="297">
        <f>DOKTOR!F17</f>
        <v>0</v>
      </c>
      <c r="G139" s="297">
        <f>DOKTOR!G17</f>
        <v>0</v>
      </c>
      <c r="H139" s="297">
        <f>DOKTOR!H17</f>
        <v>0</v>
      </c>
      <c r="I139" s="303">
        <f>DOKTOR!I22</f>
        <v>0</v>
      </c>
      <c r="J139" s="303">
        <f>DOKTOR!J22</f>
        <v>0</v>
      </c>
      <c r="K139" s="296">
        <f>DOKTOR!L22</f>
        <v>0</v>
      </c>
      <c r="O139" t="str">
        <f t="shared" si="11"/>
        <v>000</v>
      </c>
      <c r="P139" t="str">
        <f t="shared" si="12"/>
        <v>000</v>
      </c>
    </row>
    <row r="140" spans="1:16">
      <c r="A140" s="273">
        <v>140</v>
      </c>
      <c r="B140" s="296">
        <f>DOKTOR!K18</f>
        <v>0</v>
      </c>
      <c r="C140" s="296">
        <f>DOKTOR!B18</f>
        <v>0</v>
      </c>
      <c r="D140" s="297">
        <f>DOKTOR!C18</f>
        <v>0</v>
      </c>
      <c r="E140" s="296">
        <f>DOKTOR!D18</f>
        <v>0</v>
      </c>
      <c r="F140" s="297">
        <f>DOKTOR!F18</f>
        <v>0</v>
      </c>
      <c r="G140" s="297">
        <f>DOKTOR!G19</f>
        <v>0</v>
      </c>
      <c r="H140" s="297">
        <f>DOKTOR!H18</f>
        <v>0</v>
      </c>
      <c r="I140" s="303">
        <f>DOKTOR!I23</f>
        <v>0</v>
      </c>
      <c r="J140" s="303">
        <f>DOKTOR!J23</f>
        <v>0</v>
      </c>
      <c r="K140" s="296">
        <f>DOKTOR!L23</f>
        <v>0</v>
      </c>
      <c r="O140" t="str">
        <f t="shared" si="11"/>
        <v>000</v>
      </c>
      <c r="P140" t="str">
        <f t="shared" si="12"/>
        <v>000</v>
      </c>
    </row>
    <row r="141" spans="1:16">
      <c r="A141" s="273">
        <v>141</v>
      </c>
      <c r="B141" s="296">
        <f>DOKTOR!K24</f>
        <v>0</v>
      </c>
      <c r="C141" s="296">
        <f>DOKTOR!B24</f>
        <v>0</v>
      </c>
      <c r="D141" s="297">
        <f>DOKTOR!C24</f>
        <v>0</v>
      </c>
      <c r="E141" s="296">
        <f>DOKTOR!D24</f>
        <v>0</v>
      </c>
      <c r="F141" s="297">
        <f>DOKTOR!F24</f>
        <v>0</v>
      </c>
      <c r="G141" s="297">
        <f>DOKTOR!G24</f>
        <v>0</v>
      </c>
      <c r="H141" s="297">
        <f>DOKTOR!H24</f>
        <v>0</v>
      </c>
      <c r="I141" s="303">
        <f>DOKTOR!I24</f>
        <v>0</v>
      </c>
      <c r="J141" s="303">
        <f>DOKTOR!J24</f>
        <v>0</v>
      </c>
      <c r="K141" s="296">
        <f>DOKTOR!L24</f>
        <v>0</v>
      </c>
      <c r="O141" t="str">
        <f t="shared" si="11"/>
        <v>000</v>
      </c>
      <c r="P141" t="str">
        <f t="shared" si="12"/>
        <v>000</v>
      </c>
    </row>
    <row r="142" spans="1:16">
      <c r="A142" s="273">
        <v>142</v>
      </c>
      <c r="B142" s="296">
        <f>DOKTOR!K25</f>
        <v>0</v>
      </c>
      <c r="C142" s="296">
        <f>DOKTOR!B25</f>
        <v>0</v>
      </c>
      <c r="D142" s="297">
        <f>DOKTOR!C25</f>
        <v>0</v>
      </c>
      <c r="E142" s="296">
        <f>DOKTOR!D25</f>
        <v>0</v>
      </c>
      <c r="F142" s="297">
        <f>DOKTOR!F25</f>
        <v>0</v>
      </c>
      <c r="G142" s="297">
        <f>DOKTOR!G25</f>
        <v>0</v>
      </c>
      <c r="H142" s="297">
        <f>DOKTOR!H25</f>
        <v>0</v>
      </c>
      <c r="I142" s="303">
        <f>DOKTOR!I25</f>
        <v>0</v>
      </c>
      <c r="J142" s="303">
        <f>DOKTOR!J25</f>
        <v>0</v>
      </c>
      <c r="K142" s="296">
        <f>DOKTOR!L25</f>
        <v>0</v>
      </c>
      <c r="O142" t="str">
        <f t="shared" si="11"/>
        <v>000</v>
      </c>
      <c r="P142" t="str">
        <f t="shared" si="12"/>
        <v>000</v>
      </c>
    </row>
  </sheetData>
  <conditionalFormatting sqref="O1:P142">
    <cfRule type="duplicateValues" dxfId="0" priority="34"/>
  </conditionalFormatting>
  <printOptions horizontalCentered="1"/>
  <pageMargins left="0.31496062992126" right="0" top="0.35433070866141703" bottom="0.35433070866141703" header="0.31496062992126" footer="0.31496062992126"/>
  <pageSetup paperSize="10000" scale="9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2:N143"/>
  <sheetViews>
    <sheetView tabSelected="1" zoomScale="85" zoomScaleNormal="85" workbookViewId="0">
      <selection activeCell="G32" sqref="G32"/>
    </sheetView>
  </sheetViews>
  <sheetFormatPr defaultColWidth="9" defaultRowHeight="15"/>
  <cols>
    <col min="1" max="1" width="4.5703125" customWidth="1"/>
    <col min="2" max="2" width="4.5703125" style="218" customWidth="1"/>
    <col min="3" max="3" width="47" style="177" bestFit="1" customWidth="1"/>
    <col min="4" max="4" width="3.85546875" style="177" customWidth="1"/>
    <col min="5" max="5" width="11.5703125" style="177" hidden="1" customWidth="1"/>
    <col min="6" max="6" width="31.5703125" style="177" customWidth="1"/>
    <col min="7" max="7" width="33.5703125" style="177" customWidth="1"/>
    <col min="8" max="8" width="6.140625" style="203" customWidth="1"/>
    <col min="9" max="9" width="10.42578125" style="203" customWidth="1"/>
    <col min="10" max="10" width="9.28515625" customWidth="1"/>
    <col min="11" max="11" width="6.85546875" style="176" customWidth="1"/>
    <col min="12" max="12" width="3.7109375" customWidth="1"/>
    <col min="13" max="13" width="37.85546875" customWidth="1"/>
  </cols>
  <sheetData>
    <row r="2" spans="1:12">
      <c r="B2" s="174" t="s">
        <v>1</v>
      </c>
      <c r="C2" s="174" t="s">
        <v>2</v>
      </c>
      <c r="D2" s="174" t="s">
        <v>3</v>
      </c>
      <c r="E2" s="179" t="s">
        <v>532</v>
      </c>
      <c r="F2" s="174" t="s">
        <v>5</v>
      </c>
      <c r="G2" s="174" t="s">
        <v>5</v>
      </c>
      <c r="H2" s="174" t="s">
        <v>6</v>
      </c>
      <c r="I2" s="174" t="s">
        <v>7</v>
      </c>
      <c r="J2" s="174" t="s">
        <v>533</v>
      </c>
      <c r="K2" s="271" t="s">
        <v>534</v>
      </c>
    </row>
    <row r="3" spans="1:12">
      <c r="A3">
        <v>1</v>
      </c>
      <c r="B3" s="265">
        <v>1</v>
      </c>
      <c r="C3" s="266" t="s">
        <v>535</v>
      </c>
      <c r="D3" s="265">
        <v>2</v>
      </c>
      <c r="E3" s="267" t="s">
        <v>536</v>
      </c>
      <c r="F3" s="240" t="s">
        <v>48</v>
      </c>
      <c r="G3" s="240" t="s">
        <v>50</v>
      </c>
      <c r="H3" s="267" t="s">
        <v>15</v>
      </c>
      <c r="I3" s="758" t="s">
        <v>537</v>
      </c>
      <c r="J3" s="175" t="s">
        <v>538</v>
      </c>
      <c r="K3" s="175" t="s">
        <v>539</v>
      </c>
      <c r="L3">
        <v>21</v>
      </c>
    </row>
    <row r="4" spans="1:12">
      <c r="A4">
        <v>2</v>
      </c>
      <c r="B4" s="265">
        <v>1</v>
      </c>
      <c r="C4" s="266" t="s">
        <v>540</v>
      </c>
      <c r="D4" s="265">
        <v>3</v>
      </c>
      <c r="E4" s="267" t="s">
        <v>541</v>
      </c>
      <c r="F4" s="240" t="s">
        <v>123</v>
      </c>
      <c r="G4" s="240" t="s">
        <v>369</v>
      </c>
      <c r="H4" s="267" t="s">
        <v>15</v>
      </c>
      <c r="I4" s="758" t="s">
        <v>542</v>
      </c>
      <c r="J4" s="175" t="s">
        <v>538</v>
      </c>
      <c r="K4" s="175" t="s">
        <v>539</v>
      </c>
    </row>
    <row r="5" spans="1:12">
      <c r="A5">
        <v>3</v>
      </c>
      <c r="B5" s="265">
        <v>1</v>
      </c>
      <c r="C5" s="266" t="s">
        <v>543</v>
      </c>
      <c r="D5" s="265">
        <v>2</v>
      </c>
      <c r="E5" s="267" t="s">
        <v>544</v>
      </c>
      <c r="F5" s="240" t="s">
        <v>545</v>
      </c>
      <c r="G5" s="240" t="s">
        <v>423</v>
      </c>
      <c r="H5" s="267" t="s">
        <v>24</v>
      </c>
      <c r="I5" s="758" t="s">
        <v>537</v>
      </c>
      <c r="J5" s="175" t="s">
        <v>538</v>
      </c>
      <c r="K5" s="175" t="s">
        <v>539</v>
      </c>
    </row>
    <row r="6" spans="1:12">
      <c r="A6">
        <v>4</v>
      </c>
      <c r="B6" s="265">
        <v>1</v>
      </c>
      <c r="C6" s="266" t="s">
        <v>18</v>
      </c>
      <c r="D6" s="265">
        <v>3</v>
      </c>
      <c r="E6" s="267" t="s">
        <v>546</v>
      </c>
      <c r="F6" s="240" t="s">
        <v>376</v>
      </c>
      <c r="G6" s="240" t="s">
        <v>424</v>
      </c>
      <c r="H6" s="267" t="s">
        <v>24</v>
      </c>
      <c r="I6" s="758" t="s">
        <v>542</v>
      </c>
      <c r="J6" s="175" t="s">
        <v>538</v>
      </c>
      <c r="K6" s="175" t="s">
        <v>539</v>
      </c>
    </row>
    <row r="7" spans="1:12">
      <c r="A7">
        <v>5</v>
      </c>
      <c r="B7" s="265">
        <v>1</v>
      </c>
      <c r="C7" s="266" t="s">
        <v>547</v>
      </c>
      <c r="D7" s="265">
        <v>3</v>
      </c>
      <c r="E7" s="267" t="s">
        <v>548</v>
      </c>
      <c r="F7" s="240" t="s">
        <v>397</v>
      </c>
      <c r="G7" s="240" t="s">
        <v>385</v>
      </c>
      <c r="H7" s="267" t="s">
        <v>31</v>
      </c>
      <c r="I7" s="758" t="s">
        <v>537</v>
      </c>
      <c r="J7" s="175" t="s">
        <v>538</v>
      </c>
      <c r="K7" s="175" t="s">
        <v>539</v>
      </c>
    </row>
    <row r="8" spans="1:12">
      <c r="A8" s="259"/>
      <c r="B8" s="259"/>
      <c r="C8" s="259"/>
      <c r="D8" s="259"/>
      <c r="E8" s="259"/>
      <c r="F8" s="259"/>
      <c r="G8" s="259"/>
      <c r="H8" s="259"/>
      <c r="I8" s="259"/>
      <c r="J8" s="176"/>
    </row>
    <row r="9" spans="1:12">
      <c r="A9">
        <v>6</v>
      </c>
      <c r="B9" s="265">
        <v>1</v>
      </c>
      <c r="C9" s="266" t="s">
        <v>535</v>
      </c>
      <c r="D9" s="265">
        <v>3</v>
      </c>
      <c r="E9" s="267" t="s">
        <v>548</v>
      </c>
      <c r="F9" s="240" t="s">
        <v>50</v>
      </c>
      <c r="G9" s="240" t="s">
        <v>383</v>
      </c>
      <c r="H9" s="267" t="s">
        <v>37</v>
      </c>
      <c r="I9" s="758" t="s">
        <v>549</v>
      </c>
      <c r="J9" s="175" t="s">
        <v>550</v>
      </c>
      <c r="K9" s="175" t="s">
        <v>551</v>
      </c>
      <c r="L9">
        <v>19</v>
      </c>
    </row>
    <row r="10" spans="1:12">
      <c r="A10">
        <v>7</v>
      </c>
      <c r="B10" s="265">
        <v>1</v>
      </c>
      <c r="C10" s="266" t="s">
        <v>540</v>
      </c>
      <c r="D10" s="265">
        <v>4</v>
      </c>
      <c r="E10" s="267" t="s">
        <v>552</v>
      </c>
      <c r="F10" s="240" t="s">
        <v>381</v>
      </c>
      <c r="G10" s="240" t="s">
        <v>444</v>
      </c>
      <c r="H10" s="267" t="s">
        <v>37</v>
      </c>
      <c r="I10" s="758" t="s">
        <v>553</v>
      </c>
      <c r="J10" s="175" t="s">
        <v>550</v>
      </c>
      <c r="K10" s="175" t="s">
        <v>551</v>
      </c>
    </row>
    <row r="11" spans="1:12">
      <c r="A11">
        <v>8</v>
      </c>
      <c r="B11" s="265">
        <v>1</v>
      </c>
      <c r="C11" s="266" t="s">
        <v>18</v>
      </c>
      <c r="D11" s="265">
        <v>3</v>
      </c>
      <c r="E11" s="267" t="s">
        <v>554</v>
      </c>
      <c r="F11" s="240" t="s">
        <v>376</v>
      </c>
      <c r="G11" s="240" t="s">
        <v>388</v>
      </c>
      <c r="H11" s="267" t="s">
        <v>37</v>
      </c>
      <c r="I11" s="758" t="s">
        <v>555</v>
      </c>
      <c r="J11" s="175" t="s">
        <v>550</v>
      </c>
      <c r="K11" s="175" t="s">
        <v>551</v>
      </c>
    </row>
    <row r="12" spans="1:12">
      <c r="A12">
        <v>9</v>
      </c>
      <c r="B12" s="265">
        <v>1</v>
      </c>
      <c r="C12" s="266" t="s">
        <v>543</v>
      </c>
      <c r="D12" s="265">
        <v>3</v>
      </c>
      <c r="E12" s="267" t="s">
        <v>541</v>
      </c>
      <c r="F12" s="240" t="s">
        <v>231</v>
      </c>
      <c r="G12" s="240" t="s">
        <v>398</v>
      </c>
      <c r="H12" s="267" t="s">
        <v>43</v>
      </c>
      <c r="I12" s="758" t="s">
        <v>556</v>
      </c>
      <c r="J12" s="175" t="s">
        <v>550</v>
      </c>
      <c r="K12" s="175" t="s">
        <v>551</v>
      </c>
    </row>
    <row r="13" spans="1:12">
      <c r="A13">
        <v>10</v>
      </c>
      <c r="B13" s="265">
        <v>1</v>
      </c>
      <c r="C13" s="266" t="s">
        <v>557</v>
      </c>
      <c r="D13" s="265">
        <v>3</v>
      </c>
      <c r="E13" s="267" t="s">
        <v>536</v>
      </c>
      <c r="F13" s="240" t="s">
        <v>397</v>
      </c>
      <c r="G13" s="240" t="s">
        <v>385</v>
      </c>
      <c r="H13" s="267" t="s">
        <v>43</v>
      </c>
      <c r="I13" s="267" t="s">
        <v>558</v>
      </c>
      <c r="J13" s="175" t="s">
        <v>550</v>
      </c>
      <c r="K13" s="175" t="s">
        <v>551</v>
      </c>
    </row>
    <row r="14" spans="1:12">
      <c r="A14" s="268"/>
      <c r="B14" s="268"/>
      <c r="C14" s="268"/>
      <c r="D14" s="268"/>
      <c r="E14" s="268"/>
      <c r="F14" s="268"/>
      <c r="G14" s="268"/>
      <c r="H14" s="268"/>
      <c r="I14" s="268"/>
      <c r="J14" s="176"/>
    </row>
    <row r="15" spans="1:12">
      <c r="A15">
        <v>11</v>
      </c>
      <c r="B15" s="265">
        <v>3</v>
      </c>
      <c r="C15" s="266" t="s">
        <v>559</v>
      </c>
      <c r="D15" s="265">
        <v>3</v>
      </c>
      <c r="E15" s="267" t="s">
        <v>560</v>
      </c>
      <c r="F15" s="240" t="s">
        <v>370</v>
      </c>
      <c r="G15" s="240" t="s">
        <v>397</v>
      </c>
      <c r="H15" s="267" t="s">
        <v>15</v>
      </c>
      <c r="I15" s="758" t="s">
        <v>537</v>
      </c>
      <c r="J15" s="175" t="s">
        <v>46</v>
      </c>
      <c r="K15" s="175" t="s">
        <v>561</v>
      </c>
      <c r="L15">
        <v>8</v>
      </c>
    </row>
    <row r="16" spans="1:12">
      <c r="A16">
        <v>12</v>
      </c>
      <c r="B16" s="265">
        <v>3</v>
      </c>
      <c r="C16" s="266" t="s">
        <v>562</v>
      </c>
      <c r="D16" s="265">
        <v>3</v>
      </c>
      <c r="E16" s="267" t="s">
        <v>563</v>
      </c>
      <c r="F16" s="240" t="s">
        <v>275</v>
      </c>
      <c r="G16" s="240" t="s">
        <v>50</v>
      </c>
      <c r="H16" s="267" t="s">
        <v>15</v>
      </c>
      <c r="I16" s="758" t="s">
        <v>542</v>
      </c>
      <c r="J16" s="175" t="s">
        <v>46</v>
      </c>
      <c r="K16" s="175" t="s">
        <v>561</v>
      </c>
    </row>
    <row r="17" spans="1:13">
      <c r="A17">
        <v>13</v>
      </c>
      <c r="B17" s="265">
        <v>3</v>
      </c>
      <c r="C17" s="266" t="s">
        <v>564</v>
      </c>
      <c r="D17" s="265">
        <v>3</v>
      </c>
      <c r="E17" s="267" t="s">
        <v>565</v>
      </c>
      <c r="F17" s="240" t="s">
        <v>123</v>
      </c>
      <c r="G17" s="240" t="s">
        <v>385</v>
      </c>
      <c r="H17" s="267" t="s">
        <v>24</v>
      </c>
      <c r="I17" s="758" t="s">
        <v>537</v>
      </c>
      <c r="J17" s="175" t="s">
        <v>46</v>
      </c>
      <c r="K17" s="175" t="s">
        <v>561</v>
      </c>
    </row>
    <row r="18" spans="1:13">
      <c r="A18">
        <v>14</v>
      </c>
      <c r="B18" s="265">
        <v>3</v>
      </c>
      <c r="C18" s="266" t="s">
        <v>566</v>
      </c>
      <c r="D18" s="265">
        <v>3</v>
      </c>
      <c r="E18" s="267" t="s">
        <v>567</v>
      </c>
      <c r="F18" s="240" t="s">
        <v>48</v>
      </c>
      <c r="G18" s="240" t="s">
        <v>383</v>
      </c>
      <c r="H18" s="267" t="s">
        <v>24</v>
      </c>
      <c r="I18" s="758" t="s">
        <v>542</v>
      </c>
      <c r="J18" s="175" t="s">
        <v>46</v>
      </c>
      <c r="K18" s="175" t="s">
        <v>561</v>
      </c>
      <c r="M18" s="272"/>
    </row>
    <row r="19" spans="1:13">
      <c r="A19">
        <v>15</v>
      </c>
      <c r="B19" s="265">
        <v>3</v>
      </c>
      <c r="C19" s="266" t="s">
        <v>315</v>
      </c>
      <c r="D19" s="265">
        <v>3</v>
      </c>
      <c r="E19" s="269" t="s">
        <v>568</v>
      </c>
      <c r="F19" s="240" t="s">
        <v>369</v>
      </c>
      <c r="G19" s="240" t="s">
        <v>383</v>
      </c>
      <c r="H19" s="267" t="s">
        <v>31</v>
      </c>
      <c r="I19" s="758" t="s">
        <v>537</v>
      </c>
      <c r="J19" s="175" t="s">
        <v>46</v>
      </c>
      <c r="K19" s="175" t="s">
        <v>561</v>
      </c>
    </row>
    <row r="20" spans="1:13">
      <c r="A20" s="259"/>
      <c r="B20" s="259"/>
      <c r="C20" s="259"/>
      <c r="D20" s="259"/>
      <c r="E20" s="259"/>
      <c r="F20" s="259"/>
      <c r="G20" s="259"/>
      <c r="H20" s="259"/>
      <c r="I20" s="259"/>
      <c r="J20" s="176"/>
    </row>
    <row r="21" spans="1:13">
      <c r="A21">
        <v>16</v>
      </c>
      <c r="B21" s="265">
        <v>4</v>
      </c>
      <c r="C21" s="266" t="s">
        <v>564</v>
      </c>
      <c r="D21" s="265">
        <v>4</v>
      </c>
      <c r="E21" s="267" t="s">
        <v>569</v>
      </c>
      <c r="F21" s="240" t="s">
        <v>123</v>
      </c>
      <c r="G21" s="240" t="s">
        <v>385</v>
      </c>
      <c r="H21" s="267" t="s">
        <v>37</v>
      </c>
      <c r="I21" s="758" t="s">
        <v>549</v>
      </c>
      <c r="J21" s="175" t="s">
        <v>57</v>
      </c>
      <c r="K21" s="175" t="s">
        <v>570</v>
      </c>
      <c r="L21">
        <v>15</v>
      </c>
    </row>
    <row r="22" spans="1:13">
      <c r="A22">
        <v>17</v>
      </c>
      <c r="B22" s="265">
        <v>4</v>
      </c>
      <c r="C22" s="266" t="s">
        <v>562</v>
      </c>
      <c r="D22" s="265">
        <v>3</v>
      </c>
      <c r="E22" s="267" t="s">
        <v>571</v>
      </c>
      <c r="F22" s="240" t="s">
        <v>275</v>
      </c>
      <c r="G22" s="240" t="s">
        <v>383</v>
      </c>
      <c r="H22" s="267" t="s">
        <v>37</v>
      </c>
      <c r="I22" s="758" t="s">
        <v>553</v>
      </c>
      <c r="J22" s="175" t="s">
        <v>57</v>
      </c>
      <c r="K22" s="175" t="s">
        <v>570</v>
      </c>
    </row>
    <row r="23" spans="1:13">
      <c r="A23">
        <v>18</v>
      </c>
      <c r="B23" s="265">
        <v>3</v>
      </c>
      <c r="C23" s="266" t="s">
        <v>559</v>
      </c>
      <c r="D23" s="265">
        <v>3</v>
      </c>
      <c r="E23" s="267" t="s">
        <v>560</v>
      </c>
      <c r="F23" s="240" t="s">
        <v>381</v>
      </c>
      <c r="G23" s="240" t="s">
        <v>395</v>
      </c>
      <c r="H23" s="267" t="s">
        <v>37</v>
      </c>
      <c r="I23" s="758" t="s">
        <v>555</v>
      </c>
      <c r="J23" s="175" t="s">
        <v>57</v>
      </c>
      <c r="K23" s="175" t="s">
        <v>570</v>
      </c>
    </row>
    <row r="24" spans="1:13">
      <c r="A24">
        <v>19</v>
      </c>
      <c r="B24" s="265">
        <v>3</v>
      </c>
      <c r="C24" s="266" t="s">
        <v>566</v>
      </c>
      <c r="D24" s="265">
        <v>3</v>
      </c>
      <c r="E24" s="267" t="s">
        <v>567</v>
      </c>
      <c r="F24" s="240" t="s">
        <v>123</v>
      </c>
      <c r="G24" s="240" t="s">
        <v>383</v>
      </c>
      <c r="H24" s="267" t="s">
        <v>43</v>
      </c>
      <c r="I24" s="758" t="s">
        <v>556</v>
      </c>
      <c r="J24" s="175" t="s">
        <v>57</v>
      </c>
      <c r="K24" s="175" t="s">
        <v>570</v>
      </c>
    </row>
    <row r="25" spans="1:13">
      <c r="A25">
        <v>20</v>
      </c>
      <c r="B25" s="265">
        <v>3</v>
      </c>
      <c r="C25" s="266" t="s">
        <v>315</v>
      </c>
      <c r="D25" s="265">
        <v>3</v>
      </c>
      <c r="E25" s="269" t="s">
        <v>568</v>
      </c>
      <c r="F25" s="240" t="s">
        <v>355</v>
      </c>
      <c r="G25" s="240" t="s">
        <v>383</v>
      </c>
      <c r="H25" s="267" t="s">
        <v>43</v>
      </c>
      <c r="I25" s="267" t="s">
        <v>558</v>
      </c>
      <c r="J25" s="175" t="s">
        <v>57</v>
      </c>
      <c r="K25" s="175" t="s">
        <v>570</v>
      </c>
    </row>
    <row r="26" spans="1:13">
      <c r="B26"/>
      <c r="C26"/>
      <c r="D26"/>
      <c r="E26"/>
      <c r="F26"/>
      <c r="G26"/>
      <c r="H26" s="176"/>
      <c r="I26" s="176"/>
      <c r="J26" s="176"/>
    </row>
    <row r="27" spans="1:13">
      <c r="A27">
        <v>21</v>
      </c>
      <c r="B27" s="265">
        <v>3</v>
      </c>
      <c r="C27" s="266" t="s">
        <v>559</v>
      </c>
      <c r="D27" s="265">
        <v>3</v>
      </c>
      <c r="E27" s="267" t="s">
        <v>560</v>
      </c>
      <c r="F27" s="240" t="s">
        <v>381</v>
      </c>
      <c r="G27" s="240" t="s">
        <v>395</v>
      </c>
      <c r="H27" s="267" t="s">
        <v>37</v>
      </c>
      <c r="I27" s="758" t="s">
        <v>549</v>
      </c>
      <c r="J27" s="175" t="s">
        <v>572</v>
      </c>
      <c r="K27" s="175" t="s">
        <v>573</v>
      </c>
      <c r="L27">
        <v>16</v>
      </c>
      <c r="M27" s="272"/>
    </row>
    <row r="28" spans="1:13">
      <c r="A28">
        <v>22</v>
      </c>
      <c r="B28" s="265">
        <v>3</v>
      </c>
      <c r="C28" s="266" t="s">
        <v>564</v>
      </c>
      <c r="D28" s="265">
        <v>3</v>
      </c>
      <c r="E28" s="267" t="s">
        <v>565</v>
      </c>
      <c r="F28" s="240" t="s">
        <v>50</v>
      </c>
      <c r="G28" s="240" t="s">
        <v>370</v>
      </c>
      <c r="H28" s="267" t="s">
        <v>37</v>
      </c>
      <c r="I28" s="758" t="s">
        <v>553</v>
      </c>
      <c r="J28" s="175" t="s">
        <v>572</v>
      </c>
      <c r="K28" s="175" t="s">
        <v>573</v>
      </c>
    </row>
    <row r="29" spans="1:13">
      <c r="A29">
        <v>23</v>
      </c>
      <c r="B29" s="265">
        <v>3</v>
      </c>
      <c r="C29" s="266" t="s">
        <v>315</v>
      </c>
      <c r="D29" s="265">
        <v>3</v>
      </c>
      <c r="E29" s="269" t="s">
        <v>568</v>
      </c>
      <c r="F29" s="240" t="s">
        <v>355</v>
      </c>
      <c r="G29" s="240" t="s">
        <v>383</v>
      </c>
      <c r="H29" s="267" t="s">
        <v>37</v>
      </c>
      <c r="I29" s="758" t="s">
        <v>555</v>
      </c>
      <c r="J29" s="175" t="s">
        <v>572</v>
      </c>
      <c r="K29" s="175" t="s">
        <v>573</v>
      </c>
    </row>
    <row r="30" spans="1:13">
      <c r="A30">
        <v>24</v>
      </c>
      <c r="B30" s="265">
        <v>3</v>
      </c>
      <c r="C30" s="266" t="s">
        <v>562</v>
      </c>
      <c r="D30" s="265">
        <v>3</v>
      </c>
      <c r="E30" s="267" t="s">
        <v>563</v>
      </c>
      <c r="F30" s="240" t="s">
        <v>275</v>
      </c>
      <c r="G30" s="240" t="s">
        <v>369</v>
      </c>
      <c r="H30" s="267" t="s">
        <v>43</v>
      </c>
      <c r="I30" s="758" t="s">
        <v>556</v>
      </c>
      <c r="J30" s="175" t="s">
        <v>572</v>
      </c>
      <c r="K30" s="175" t="s">
        <v>573</v>
      </c>
    </row>
    <row r="31" spans="1:13">
      <c r="A31">
        <v>25</v>
      </c>
      <c r="B31" s="265">
        <v>3</v>
      </c>
      <c r="C31" s="266" t="s">
        <v>566</v>
      </c>
      <c r="D31" s="265">
        <v>3</v>
      </c>
      <c r="E31" s="267" t="s">
        <v>567</v>
      </c>
      <c r="F31" s="240" t="s">
        <v>371</v>
      </c>
      <c r="G31" s="240" t="s">
        <v>383</v>
      </c>
      <c r="H31" s="267" t="s">
        <v>43</v>
      </c>
      <c r="I31" s="267" t="s">
        <v>558</v>
      </c>
      <c r="J31" s="175" t="s">
        <v>572</v>
      </c>
      <c r="K31" s="175" t="s">
        <v>573</v>
      </c>
      <c r="M31" t="s">
        <v>574</v>
      </c>
    </row>
    <row r="32" spans="1:13">
      <c r="D32" s="203"/>
      <c r="E32" s="203"/>
      <c r="F32" s="270" t="s">
        <v>575</v>
      </c>
      <c r="G32" s="270" t="s">
        <v>576</v>
      </c>
    </row>
    <row r="34" spans="2:14">
      <c r="F34" s="173"/>
      <c r="G34" s="173"/>
    </row>
    <row r="35" spans="2:14">
      <c r="F35" s="173"/>
      <c r="G35" s="173"/>
    </row>
    <row r="36" spans="2:14">
      <c r="F36" s="173"/>
      <c r="G36" s="173"/>
    </row>
    <row r="37" spans="2:14">
      <c r="F37" s="173"/>
      <c r="G37" s="173"/>
    </row>
    <row r="38" spans="2:14">
      <c r="F38" s="173"/>
      <c r="G38" s="173"/>
      <c r="K38"/>
    </row>
    <row r="39" spans="2:14">
      <c r="F39" s="173"/>
      <c r="G39" s="173"/>
      <c r="K39"/>
    </row>
    <row r="40" spans="2:14">
      <c r="F40" s="173"/>
      <c r="G40" s="173"/>
    </row>
    <row r="41" spans="2:14">
      <c r="F41" s="173"/>
      <c r="G41" s="173"/>
    </row>
    <row r="42" spans="2:14">
      <c r="F42" s="173"/>
      <c r="G42" s="173"/>
    </row>
    <row r="43" spans="2:14">
      <c r="F43" s="173"/>
      <c r="G43" s="173"/>
    </row>
    <row r="44" spans="2:14">
      <c r="F44" s="173"/>
      <c r="G44" s="173"/>
    </row>
    <row r="45" spans="2:14">
      <c r="F45" s="173"/>
      <c r="G45" s="173"/>
    </row>
    <row r="46" spans="2:14">
      <c r="F46" s="173"/>
      <c r="G46" s="173"/>
    </row>
    <row r="47" spans="2:14">
      <c r="F47" s="173"/>
      <c r="G47" s="173"/>
    </row>
    <row r="48" spans="2:14">
      <c r="B48"/>
      <c r="C48"/>
      <c r="D48"/>
      <c r="E48"/>
      <c r="F48" s="173"/>
      <c r="G48" s="173"/>
      <c r="H48"/>
      <c r="I48"/>
      <c r="K48"/>
      <c r="N48" s="220"/>
    </row>
    <row r="49" spans="6:7">
      <c r="F49" s="173"/>
      <c r="G49" s="173"/>
    </row>
    <row r="50" spans="6:7">
      <c r="F50" s="173"/>
      <c r="G50" s="173"/>
    </row>
    <row r="51" spans="6:7">
      <c r="F51" s="173"/>
      <c r="G51" s="173"/>
    </row>
    <row r="52" spans="6:7">
      <c r="F52" s="173"/>
      <c r="G52" s="173"/>
    </row>
    <row r="53" spans="6:7">
      <c r="F53" s="173"/>
      <c r="G53" s="173"/>
    </row>
    <row r="54" spans="6:7">
      <c r="F54" s="173"/>
      <c r="G54" s="173"/>
    </row>
    <row r="55" spans="6:7">
      <c r="F55" s="173"/>
      <c r="G55" s="173"/>
    </row>
    <row r="56" spans="6:7">
      <c r="F56" s="173"/>
      <c r="G56" s="173"/>
    </row>
    <row r="57" spans="6:7">
      <c r="F57" s="173"/>
      <c r="G57" s="173"/>
    </row>
    <row r="58" spans="6:7">
      <c r="F58" s="173"/>
      <c r="G58" s="173"/>
    </row>
    <row r="59" spans="6:7">
      <c r="F59" s="173"/>
      <c r="G59" s="173"/>
    </row>
    <row r="60" spans="6:7">
      <c r="F60" s="173"/>
      <c r="G60" s="173"/>
    </row>
    <row r="61" spans="6:7">
      <c r="F61" s="173"/>
      <c r="G61" s="173"/>
    </row>
    <row r="62" spans="6:7">
      <c r="F62" s="173"/>
      <c r="G62" s="173"/>
    </row>
    <row r="63" spans="6:7">
      <c r="F63" s="173"/>
      <c r="G63" s="173"/>
    </row>
    <row r="64" spans="6:7">
      <c r="F64" s="173"/>
      <c r="G64" s="173"/>
    </row>
    <row r="65" spans="6:7">
      <c r="F65" s="173"/>
      <c r="G65" s="173"/>
    </row>
    <row r="66" spans="6:7">
      <c r="F66" s="173"/>
      <c r="G66" s="173"/>
    </row>
    <row r="67" spans="6:7">
      <c r="F67" s="173"/>
      <c r="G67" s="173"/>
    </row>
    <row r="68" spans="6:7">
      <c r="F68" s="173"/>
      <c r="G68" s="173"/>
    </row>
    <row r="69" spans="6:7">
      <c r="F69" s="173"/>
      <c r="G69" s="173"/>
    </row>
    <row r="70" spans="6:7">
      <c r="F70" s="173"/>
      <c r="G70" s="173"/>
    </row>
    <row r="71" spans="6:7">
      <c r="F71" s="173"/>
      <c r="G71" s="173"/>
    </row>
    <row r="72" spans="6:7">
      <c r="F72" s="173"/>
      <c r="G72" s="173"/>
    </row>
    <row r="73" spans="6:7">
      <c r="F73" s="173"/>
      <c r="G73" s="173"/>
    </row>
    <row r="74" spans="6:7">
      <c r="F74" s="173"/>
      <c r="G74" s="173"/>
    </row>
    <row r="75" spans="6:7">
      <c r="F75" s="173"/>
      <c r="G75" s="173"/>
    </row>
    <row r="76" spans="6:7">
      <c r="F76" s="173"/>
      <c r="G76" s="173"/>
    </row>
    <row r="77" spans="6:7">
      <c r="F77" s="173"/>
      <c r="G77" s="173"/>
    </row>
    <row r="78" spans="6:7">
      <c r="F78" s="173"/>
      <c r="G78" s="173"/>
    </row>
    <row r="79" spans="6:7">
      <c r="F79" s="173"/>
      <c r="G79" s="173"/>
    </row>
    <row r="80" spans="6:7">
      <c r="F80" s="173"/>
      <c r="G80" s="173"/>
    </row>
    <row r="81" spans="6:7">
      <c r="F81" s="173"/>
      <c r="G81" s="173"/>
    </row>
    <row r="82" spans="6:7">
      <c r="F82" s="173"/>
      <c r="G82" s="173"/>
    </row>
    <row r="83" spans="6:7">
      <c r="F83" s="173"/>
      <c r="G83" s="173"/>
    </row>
    <row r="84" spans="6:7">
      <c r="F84" s="173"/>
      <c r="G84" s="173"/>
    </row>
    <row r="85" spans="6:7">
      <c r="F85" s="173"/>
      <c r="G85" s="173"/>
    </row>
    <row r="86" spans="6:7">
      <c r="F86" s="173"/>
      <c r="G86" s="173"/>
    </row>
    <row r="87" spans="6:7">
      <c r="F87" s="173"/>
      <c r="G87" s="173"/>
    </row>
    <row r="88" spans="6:7">
      <c r="F88" s="173"/>
      <c r="G88" s="173"/>
    </row>
    <row r="89" spans="6:7">
      <c r="F89" s="173"/>
      <c r="G89" s="173"/>
    </row>
    <row r="90" spans="6:7">
      <c r="F90" s="173"/>
      <c r="G90" s="173"/>
    </row>
    <row r="91" spans="6:7">
      <c r="F91" s="173"/>
      <c r="G91" s="173"/>
    </row>
    <row r="92" spans="6:7">
      <c r="F92" s="173"/>
      <c r="G92" s="173"/>
    </row>
    <row r="93" spans="6:7">
      <c r="F93" s="173"/>
      <c r="G93" s="173"/>
    </row>
    <row r="94" spans="6:7">
      <c r="F94" s="173"/>
      <c r="G94" s="173"/>
    </row>
    <row r="95" spans="6:7">
      <c r="F95" s="173"/>
      <c r="G95" s="173"/>
    </row>
    <row r="96" spans="6:7">
      <c r="F96" s="173"/>
      <c r="G96" s="173"/>
    </row>
    <row r="97" spans="6:7">
      <c r="F97" s="173"/>
      <c r="G97" s="173"/>
    </row>
    <row r="98" spans="6:7">
      <c r="F98" s="173"/>
      <c r="G98" s="173"/>
    </row>
    <row r="99" spans="6:7">
      <c r="F99" s="173"/>
      <c r="G99" s="173"/>
    </row>
    <row r="100" spans="6:7">
      <c r="F100" s="173"/>
      <c r="G100" s="173"/>
    </row>
    <row r="101" spans="6:7">
      <c r="F101" s="173"/>
      <c r="G101" s="173"/>
    </row>
    <row r="102" spans="6:7">
      <c r="F102" s="173"/>
      <c r="G102" s="173"/>
    </row>
    <row r="103" spans="6:7">
      <c r="F103" s="173"/>
      <c r="G103" s="173"/>
    </row>
    <row r="104" spans="6:7">
      <c r="F104" s="173"/>
      <c r="G104" s="173"/>
    </row>
    <row r="105" spans="6:7">
      <c r="F105" s="173"/>
      <c r="G105" s="173"/>
    </row>
    <row r="106" spans="6:7">
      <c r="F106" s="173"/>
      <c r="G106" s="173"/>
    </row>
    <row r="107" spans="6:7">
      <c r="F107" s="173"/>
      <c r="G107" s="173"/>
    </row>
    <row r="108" spans="6:7">
      <c r="F108" s="173"/>
      <c r="G108" s="173"/>
    </row>
    <row r="109" spans="6:7">
      <c r="F109" s="173"/>
      <c r="G109" s="173"/>
    </row>
    <row r="110" spans="6:7">
      <c r="F110" s="173"/>
      <c r="G110" s="173"/>
    </row>
    <row r="111" spans="6:7">
      <c r="F111" s="173"/>
      <c r="G111" s="173"/>
    </row>
    <row r="112" spans="6:7">
      <c r="F112" s="173"/>
      <c r="G112" s="173"/>
    </row>
    <row r="113" spans="6:7">
      <c r="F113" s="173"/>
      <c r="G113" s="173"/>
    </row>
    <row r="114" spans="6:7">
      <c r="F114" s="173"/>
      <c r="G114" s="173"/>
    </row>
    <row r="115" spans="6:7">
      <c r="F115" s="173"/>
      <c r="G115" s="173"/>
    </row>
    <row r="116" spans="6:7">
      <c r="F116" s="173"/>
      <c r="G116" s="173"/>
    </row>
    <row r="117" spans="6:7">
      <c r="F117" s="173"/>
      <c r="G117" s="173"/>
    </row>
    <row r="118" spans="6:7">
      <c r="F118" s="173"/>
      <c r="G118" s="173"/>
    </row>
    <row r="119" spans="6:7">
      <c r="F119" s="173"/>
      <c r="G119" s="173"/>
    </row>
    <row r="120" spans="6:7">
      <c r="F120" s="173"/>
      <c r="G120" s="173"/>
    </row>
    <row r="121" spans="6:7">
      <c r="F121" s="173"/>
      <c r="G121" s="173"/>
    </row>
    <row r="122" spans="6:7">
      <c r="F122" s="173"/>
      <c r="G122" s="173"/>
    </row>
    <row r="123" spans="6:7">
      <c r="F123" s="173"/>
      <c r="G123" s="173"/>
    </row>
    <row r="124" spans="6:7">
      <c r="F124" s="173"/>
      <c r="G124" s="173"/>
    </row>
    <row r="125" spans="6:7">
      <c r="F125" s="173"/>
      <c r="G125" s="173"/>
    </row>
    <row r="126" spans="6:7">
      <c r="F126" s="173"/>
      <c r="G126" s="173"/>
    </row>
    <row r="127" spans="6:7">
      <c r="F127" s="173"/>
      <c r="G127" s="173"/>
    </row>
    <row r="128" spans="6:7">
      <c r="F128" s="173"/>
      <c r="G128" s="173"/>
    </row>
    <row r="129" spans="6:7">
      <c r="F129" s="173"/>
      <c r="G129" s="173"/>
    </row>
    <row r="130" spans="6:7">
      <c r="F130" s="173"/>
      <c r="G130" s="173"/>
    </row>
    <row r="131" spans="6:7">
      <c r="F131" s="173"/>
      <c r="G131" s="173"/>
    </row>
    <row r="132" spans="6:7">
      <c r="F132" s="173"/>
      <c r="G132" s="173"/>
    </row>
    <row r="133" spans="6:7">
      <c r="F133" s="173"/>
      <c r="G133" s="173"/>
    </row>
    <row r="134" spans="6:7">
      <c r="F134" s="173"/>
      <c r="G134" s="173"/>
    </row>
    <row r="135" spans="6:7">
      <c r="F135" s="173"/>
      <c r="G135" s="173"/>
    </row>
    <row r="136" spans="6:7">
      <c r="F136" s="173"/>
      <c r="G136" s="173"/>
    </row>
    <row r="137" spans="6:7">
      <c r="F137" s="173"/>
      <c r="G137" s="173"/>
    </row>
    <row r="138" spans="6:7">
      <c r="F138" s="173"/>
      <c r="G138" s="173"/>
    </row>
    <row r="139" spans="6:7">
      <c r="F139" s="173"/>
      <c r="G139" s="173"/>
    </row>
    <row r="140" spans="6:7">
      <c r="F140" s="173"/>
      <c r="G140" s="173"/>
    </row>
    <row r="141" spans="6:7">
      <c r="F141" s="173"/>
      <c r="G141" s="173"/>
    </row>
    <row r="142" spans="6:7">
      <c r="F142" s="173"/>
      <c r="G142" s="173"/>
    </row>
    <row r="143" spans="6:7">
      <c r="F143" s="173"/>
      <c r="G143" s="173"/>
    </row>
  </sheetData>
  <pageMargins left="0.196527777777778" right="0.196527777777778" top="0.196527777777778" bottom="0.196527777777778" header="0.31458333333333299" footer="0.31458333333333299"/>
  <pageSetup paperSize="9" orientation="landscape" horizontalDpi="300" verticalDpi="30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L150"/>
  <sheetViews>
    <sheetView topLeftCell="A4" workbookViewId="0">
      <selection activeCell="C7" sqref="C7"/>
    </sheetView>
  </sheetViews>
  <sheetFormatPr defaultColWidth="9.140625" defaultRowHeight="15"/>
  <cols>
    <col min="1" max="1" width="3.5703125" style="199" customWidth="1"/>
    <col min="2" max="2" width="4.5703125" style="199" customWidth="1"/>
    <col min="3" max="3" width="45.140625" style="199" customWidth="1"/>
    <col min="4" max="4" width="4.28515625" style="199" customWidth="1"/>
    <col min="5" max="5" width="12.140625" style="199" hidden="1" customWidth="1"/>
    <col min="6" max="7" width="30.42578125" style="199" customWidth="1"/>
    <col min="8" max="8" width="6.140625" style="199" customWidth="1"/>
    <col min="9" max="9" width="10.42578125" style="199" customWidth="1"/>
    <col min="10" max="10" width="9.7109375" style="199" customWidth="1"/>
    <col min="11" max="11" width="7.28515625" style="199" customWidth="1"/>
    <col min="12" max="12" width="3.5703125" style="199" customWidth="1"/>
    <col min="13" max="256" width="9.140625" style="199"/>
    <col min="257" max="257" width="3.5703125" style="199" customWidth="1"/>
    <col min="258" max="258" width="9.140625" style="199"/>
    <col min="259" max="259" width="45.140625" style="199" customWidth="1"/>
    <col min="260" max="260" width="4.28515625" style="199" customWidth="1"/>
    <col min="261" max="261" width="12.140625" style="199" customWidth="1"/>
    <col min="262" max="262" width="27.7109375" style="199" customWidth="1"/>
    <col min="263" max="263" width="37.42578125" style="199" customWidth="1"/>
    <col min="264" max="264" width="6.7109375" style="199" customWidth="1"/>
    <col min="265" max="265" width="12.140625" style="199" customWidth="1"/>
    <col min="266" max="266" width="9.7109375" style="199" customWidth="1"/>
    <col min="267" max="267" width="7.28515625" style="199" customWidth="1"/>
    <col min="268" max="268" width="3.5703125" style="199" customWidth="1"/>
    <col min="269" max="512" width="9.140625" style="199"/>
    <col min="513" max="513" width="3.5703125" style="199" customWidth="1"/>
    <col min="514" max="514" width="9.140625" style="199"/>
    <col min="515" max="515" width="45.140625" style="199" customWidth="1"/>
    <col min="516" max="516" width="4.28515625" style="199" customWidth="1"/>
    <col min="517" max="517" width="12.140625" style="199" customWidth="1"/>
    <col min="518" max="518" width="27.7109375" style="199" customWidth="1"/>
    <col min="519" max="519" width="37.42578125" style="199" customWidth="1"/>
    <col min="520" max="520" width="6.7109375" style="199" customWidth="1"/>
    <col min="521" max="521" width="12.140625" style="199" customWidth="1"/>
    <col min="522" max="522" width="9.7109375" style="199" customWidth="1"/>
    <col min="523" max="523" width="7.28515625" style="199" customWidth="1"/>
    <col min="524" max="524" width="3.5703125" style="199" customWidth="1"/>
    <col min="525" max="768" width="9.140625" style="199"/>
    <col min="769" max="769" width="3.5703125" style="199" customWidth="1"/>
    <col min="770" max="770" width="9.140625" style="199"/>
    <col min="771" max="771" width="45.140625" style="199" customWidth="1"/>
    <col min="772" max="772" width="4.28515625" style="199" customWidth="1"/>
    <col min="773" max="773" width="12.140625" style="199" customWidth="1"/>
    <col min="774" max="774" width="27.7109375" style="199" customWidth="1"/>
    <col min="775" max="775" width="37.42578125" style="199" customWidth="1"/>
    <col min="776" max="776" width="6.7109375" style="199" customWidth="1"/>
    <col min="777" max="777" width="12.140625" style="199" customWidth="1"/>
    <col min="778" max="778" width="9.7109375" style="199" customWidth="1"/>
    <col min="779" max="779" width="7.28515625" style="199" customWidth="1"/>
    <col min="780" max="780" width="3.5703125" style="199" customWidth="1"/>
    <col min="781" max="1024" width="9.140625" style="199"/>
    <col min="1025" max="1025" width="3.5703125" style="199" customWidth="1"/>
    <col min="1026" max="1026" width="9.140625" style="199"/>
    <col min="1027" max="1027" width="45.140625" style="199" customWidth="1"/>
    <col min="1028" max="1028" width="4.28515625" style="199" customWidth="1"/>
    <col min="1029" max="1029" width="12.140625" style="199" customWidth="1"/>
    <col min="1030" max="1030" width="27.7109375" style="199" customWidth="1"/>
    <col min="1031" max="1031" width="37.42578125" style="199" customWidth="1"/>
    <col min="1032" max="1032" width="6.7109375" style="199" customWidth="1"/>
    <col min="1033" max="1033" width="12.140625" style="199" customWidth="1"/>
    <col min="1034" max="1034" width="9.7109375" style="199" customWidth="1"/>
    <col min="1035" max="1035" width="7.28515625" style="199" customWidth="1"/>
    <col min="1036" max="1036" width="3.5703125" style="199" customWidth="1"/>
    <col min="1037" max="1280" width="9.140625" style="199"/>
    <col min="1281" max="1281" width="3.5703125" style="199" customWidth="1"/>
    <col min="1282" max="1282" width="9.140625" style="199"/>
    <col min="1283" max="1283" width="45.140625" style="199" customWidth="1"/>
    <col min="1284" max="1284" width="4.28515625" style="199" customWidth="1"/>
    <col min="1285" max="1285" width="12.140625" style="199" customWidth="1"/>
    <col min="1286" max="1286" width="27.7109375" style="199" customWidth="1"/>
    <col min="1287" max="1287" width="37.42578125" style="199" customWidth="1"/>
    <col min="1288" max="1288" width="6.7109375" style="199" customWidth="1"/>
    <col min="1289" max="1289" width="12.140625" style="199" customWidth="1"/>
    <col min="1290" max="1290" width="9.7109375" style="199" customWidth="1"/>
    <col min="1291" max="1291" width="7.28515625" style="199" customWidth="1"/>
    <col min="1292" max="1292" width="3.5703125" style="199" customWidth="1"/>
    <col min="1293" max="1536" width="9.140625" style="199"/>
    <col min="1537" max="1537" width="3.5703125" style="199" customWidth="1"/>
    <col min="1538" max="1538" width="9.140625" style="199"/>
    <col min="1539" max="1539" width="45.140625" style="199" customWidth="1"/>
    <col min="1540" max="1540" width="4.28515625" style="199" customWidth="1"/>
    <col min="1541" max="1541" width="12.140625" style="199" customWidth="1"/>
    <col min="1542" max="1542" width="27.7109375" style="199" customWidth="1"/>
    <col min="1543" max="1543" width="37.42578125" style="199" customWidth="1"/>
    <col min="1544" max="1544" width="6.7109375" style="199" customWidth="1"/>
    <col min="1545" max="1545" width="12.140625" style="199" customWidth="1"/>
    <col min="1546" max="1546" width="9.7109375" style="199" customWidth="1"/>
    <col min="1547" max="1547" width="7.28515625" style="199" customWidth="1"/>
    <col min="1548" max="1548" width="3.5703125" style="199" customWidth="1"/>
    <col min="1549" max="1792" width="9.140625" style="199"/>
    <col min="1793" max="1793" width="3.5703125" style="199" customWidth="1"/>
    <col min="1794" max="1794" width="9.140625" style="199"/>
    <col min="1795" max="1795" width="45.140625" style="199" customWidth="1"/>
    <col min="1796" max="1796" width="4.28515625" style="199" customWidth="1"/>
    <col min="1797" max="1797" width="12.140625" style="199" customWidth="1"/>
    <col min="1798" max="1798" width="27.7109375" style="199" customWidth="1"/>
    <col min="1799" max="1799" width="37.42578125" style="199" customWidth="1"/>
    <col min="1800" max="1800" width="6.7109375" style="199" customWidth="1"/>
    <col min="1801" max="1801" width="12.140625" style="199" customWidth="1"/>
    <col min="1802" max="1802" width="9.7109375" style="199" customWidth="1"/>
    <col min="1803" max="1803" width="7.28515625" style="199" customWidth="1"/>
    <col min="1804" max="1804" width="3.5703125" style="199" customWidth="1"/>
    <col min="1805" max="2048" width="9.140625" style="199"/>
    <col min="2049" max="2049" width="3.5703125" style="199" customWidth="1"/>
    <col min="2050" max="2050" width="9.140625" style="199"/>
    <col min="2051" max="2051" width="45.140625" style="199" customWidth="1"/>
    <col min="2052" max="2052" width="4.28515625" style="199" customWidth="1"/>
    <col min="2053" max="2053" width="12.140625" style="199" customWidth="1"/>
    <col min="2054" max="2054" width="27.7109375" style="199" customWidth="1"/>
    <col min="2055" max="2055" width="37.42578125" style="199" customWidth="1"/>
    <col min="2056" max="2056" width="6.7109375" style="199" customWidth="1"/>
    <col min="2057" max="2057" width="12.140625" style="199" customWidth="1"/>
    <col min="2058" max="2058" width="9.7109375" style="199" customWidth="1"/>
    <col min="2059" max="2059" width="7.28515625" style="199" customWidth="1"/>
    <col min="2060" max="2060" width="3.5703125" style="199" customWidth="1"/>
    <col min="2061" max="2304" width="9.140625" style="199"/>
    <col min="2305" max="2305" width="3.5703125" style="199" customWidth="1"/>
    <col min="2306" max="2306" width="9.140625" style="199"/>
    <col min="2307" max="2307" width="45.140625" style="199" customWidth="1"/>
    <col min="2308" max="2308" width="4.28515625" style="199" customWidth="1"/>
    <col min="2309" max="2309" width="12.140625" style="199" customWidth="1"/>
    <col min="2310" max="2310" width="27.7109375" style="199" customWidth="1"/>
    <col min="2311" max="2311" width="37.42578125" style="199" customWidth="1"/>
    <col min="2312" max="2312" width="6.7109375" style="199" customWidth="1"/>
    <col min="2313" max="2313" width="12.140625" style="199" customWidth="1"/>
    <col min="2314" max="2314" width="9.7109375" style="199" customWidth="1"/>
    <col min="2315" max="2315" width="7.28515625" style="199" customWidth="1"/>
    <col min="2316" max="2316" width="3.5703125" style="199" customWidth="1"/>
    <col min="2317" max="2560" width="9.140625" style="199"/>
    <col min="2561" max="2561" width="3.5703125" style="199" customWidth="1"/>
    <col min="2562" max="2562" width="9.140625" style="199"/>
    <col min="2563" max="2563" width="45.140625" style="199" customWidth="1"/>
    <col min="2564" max="2564" width="4.28515625" style="199" customWidth="1"/>
    <col min="2565" max="2565" width="12.140625" style="199" customWidth="1"/>
    <col min="2566" max="2566" width="27.7109375" style="199" customWidth="1"/>
    <col min="2567" max="2567" width="37.42578125" style="199" customWidth="1"/>
    <col min="2568" max="2568" width="6.7109375" style="199" customWidth="1"/>
    <col min="2569" max="2569" width="12.140625" style="199" customWidth="1"/>
    <col min="2570" max="2570" width="9.7109375" style="199" customWidth="1"/>
    <col min="2571" max="2571" width="7.28515625" style="199" customWidth="1"/>
    <col min="2572" max="2572" width="3.5703125" style="199" customWidth="1"/>
    <col min="2573" max="2816" width="9.140625" style="199"/>
    <col min="2817" max="2817" width="3.5703125" style="199" customWidth="1"/>
    <col min="2818" max="2818" width="9.140625" style="199"/>
    <col min="2819" max="2819" width="45.140625" style="199" customWidth="1"/>
    <col min="2820" max="2820" width="4.28515625" style="199" customWidth="1"/>
    <col min="2821" max="2821" width="12.140625" style="199" customWidth="1"/>
    <col min="2822" max="2822" width="27.7109375" style="199" customWidth="1"/>
    <col min="2823" max="2823" width="37.42578125" style="199" customWidth="1"/>
    <col min="2824" max="2824" width="6.7109375" style="199" customWidth="1"/>
    <col min="2825" max="2825" width="12.140625" style="199" customWidth="1"/>
    <col min="2826" max="2826" width="9.7109375" style="199" customWidth="1"/>
    <col min="2827" max="2827" width="7.28515625" style="199" customWidth="1"/>
    <col min="2828" max="2828" width="3.5703125" style="199" customWidth="1"/>
    <col min="2829" max="3072" width="9.140625" style="199"/>
    <col min="3073" max="3073" width="3.5703125" style="199" customWidth="1"/>
    <col min="3074" max="3074" width="9.140625" style="199"/>
    <col min="3075" max="3075" width="45.140625" style="199" customWidth="1"/>
    <col min="3076" max="3076" width="4.28515625" style="199" customWidth="1"/>
    <col min="3077" max="3077" width="12.140625" style="199" customWidth="1"/>
    <col min="3078" max="3078" width="27.7109375" style="199" customWidth="1"/>
    <col min="3079" max="3079" width="37.42578125" style="199" customWidth="1"/>
    <col min="3080" max="3080" width="6.7109375" style="199" customWidth="1"/>
    <col min="3081" max="3081" width="12.140625" style="199" customWidth="1"/>
    <col min="3082" max="3082" width="9.7109375" style="199" customWidth="1"/>
    <col min="3083" max="3083" width="7.28515625" style="199" customWidth="1"/>
    <col min="3084" max="3084" width="3.5703125" style="199" customWidth="1"/>
    <col min="3085" max="3328" width="9.140625" style="199"/>
    <col min="3329" max="3329" width="3.5703125" style="199" customWidth="1"/>
    <col min="3330" max="3330" width="9.140625" style="199"/>
    <col min="3331" max="3331" width="45.140625" style="199" customWidth="1"/>
    <col min="3332" max="3332" width="4.28515625" style="199" customWidth="1"/>
    <col min="3333" max="3333" width="12.140625" style="199" customWidth="1"/>
    <col min="3334" max="3334" width="27.7109375" style="199" customWidth="1"/>
    <col min="3335" max="3335" width="37.42578125" style="199" customWidth="1"/>
    <col min="3336" max="3336" width="6.7109375" style="199" customWidth="1"/>
    <col min="3337" max="3337" width="12.140625" style="199" customWidth="1"/>
    <col min="3338" max="3338" width="9.7109375" style="199" customWidth="1"/>
    <col min="3339" max="3339" width="7.28515625" style="199" customWidth="1"/>
    <col min="3340" max="3340" width="3.5703125" style="199" customWidth="1"/>
    <col min="3341" max="3584" width="9.140625" style="199"/>
    <col min="3585" max="3585" width="3.5703125" style="199" customWidth="1"/>
    <col min="3586" max="3586" width="9.140625" style="199"/>
    <col min="3587" max="3587" width="45.140625" style="199" customWidth="1"/>
    <col min="3588" max="3588" width="4.28515625" style="199" customWidth="1"/>
    <col min="3589" max="3589" width="12.140625" style="199" customWidth="1"/>
    <col min="3590" max="3590" width="27.7109375" style="199" customWidth="1"/>
    <col min="3591" max="3591" width="37.42578125" style="199" customWidth="1"/>
    <col min="3592" max="3592" width="6.7109375" style="199" customWidth="1"/>
    <col min="3593" max="3593" width="12.140625" style="199" customWidth="1"/>
    <col min="3594" max="3594" width="9.7109375" style="199" customWidth="1"/>
    <col min="3595" max="3595" width="7.28515625" style="199" customWidth="1"/>
    <col min="3596" max="3596" width="3.5703125" style="199" customWidth="1"/>
    <col min="3597" max="3840" width="9.140625" style="199"/>
    <col min="3841" max="3841" width="3.5703125" style="199" customWidth="1"/>
    <col min="3842" max="3842" width="9.140625" style="199"/>
    <col min="3843" max="3843" width="45.140625" style="199" customWidth="1"/>
    <col min="3844" max="3844" width="4.28515625" style="199" customWidth="1"/>
    <col min="3845" max="3845" width="12.140625" style="199" customWidth="1"/>
    <col min="3846" max="3846" width="27.7109375" style="199" customWidth="1"/>
    <col min="3847" max="3847" width="37.42578125" style="199" customWidth="1"/>
    <col min="3848" max="3848" width="6.7109375" style="199" customWidth="1"/>
    <col min="3849" max="3849" width="12.140625" style="199" customWidth="1"/>
    <col min="3850" max="3850" width="9.7109375" style="199" customWidth="1"/>
    <col min="3851" max="3851" width="7.28515625" style="199" customWidth="1"/>
    <col min="3852" max="3852" width="3.5703125" style="199" customWidth="1"/>
    <col min="3853" max="4096" width="9.140625" style="199"/>
    <col min="4097" max="4097" width="3.5703125" style="199" customWidth="1"/>
    <col min="4098" max="4098" width="9.140625" style="199"/>
    <col min="4099" max="4099" width="45.140625" style="199" customWidth="1"/>
    <col min="4100" max="4100" width="4.28515625" style="199" customWidth="1"/>
    <col min="4101" max="4101" width="12.140625" style="199" customWidth="1"/>
    <col min="4102" max="4102" width="27.7109375" style="199" customWidth="1"/>
    <col min="4103" max="4103" width="37.42578125" style="199" customWidth="1"/>
    <col min="4104" max="4104" width="6.7109375" style="199" customWidth="1"/>
    <col min="4105" max="4105" width="12.140625" style="199" customWidth="1"/>
    <col min="4106" max="4106" width="9.7109375" style="199" customWidth="1"/>
    <col min="4107" max="4107" width="7.28515625" style="199" customWidth="1"/>
    <col min="4108" max="4108" width="3.5703125" style="199" customWidth="1"/>
    <col min="4109" max="4352" width="9.140625" style="199"/>
    <col min="4353" max="4353" width="3.5703125" style="199" customWidth="1"/>
    <col min="4354" max="4354" width="9.140625" style="199"/>
    <col min="4355" max="4355" width="45.140625" style="199" customWidth="1"/>
    <col min="4356" max="4356" width="4.28515625" style="199" customWidth="1"/>
    <col min="4357" max="4357" width="12.140625" style="199" customWidth="1"/>
    <col min="4358" max="4358" width="27.7109375" style="199" customWidth="1"/>
    <col min="4359" max="4359" width="37.42578125" style="199" customWidth="1"/>
    <col min="4360" max="4360" width="6.7109375" style="199" customWidth="1"/>
    <col min="4361" max="4361" width="12.140625" style="199" customWidth="1"/>
    <col min="4362" max="4362" width="9.7109375" style="199" customWidth="1"/>
    <col min="4363" max="4363" width="7.28515625" style="199" customWidth="1"/>
    <col min="4364" max="4364" width="3.5703125" style="199" customWidth="1"/>
    <col min="4365" max="4608" width="9.140625" style="199"/>
    <col min="4609" max="4609" width="3.5703125" style="199" customWidth="1"/>
    <col min="4610" max="4610" width="9.140625" style="199"/>
    <col min="4611" max="4611" width="45.140625" style="199" customWidth="1"/>
    <col min="4612" max="4612" width="4.28515625" style="199" customWidth="1"/>
    <col min="4613" max="4613" width="12.140625" style="199" customWidth="1"/>
    <col min="4614" max="4614" width="27.7109375" style="199" customWidth="1"/>
    <col min="4615" max="4615" width="37.42578125" style="199" customWidth="1"/>
    <col min="4616" max="4616" width="6.7109375" style="199" customWidth="1"/>
    <col min="4617" max="4617" width="12.140625" style="199" customWidth="1"/>
    <col min="4618" max="4618" width="9.7109375" style="199" customWidth="1"/>
    <col min="4619" max="4619" width="7.28515625" style="199" customWidth="1"/>
    <col min="4620" max="4620" width="3.5703125" style="199" customWidth="1"/>
    <col min="4621" max="4864" width="9.140625" style="199"/>
    <col min="4865" max="4865" width="3.5703125" style="199" customWidth="1"/>
    <col min="4866" max="4866" width="9.140625" style="199"/>
    <col min="4867" max="4867" width="45.140625" style="199" customWidth="1"/>
    <col min="4868" max="4868" width="4.28515625" style="199" customWidth="1"/>
    <col min="4869" max="4869" width="12.140625" style="199" customWidth="1"/>
    <col min="4870" max="4870" width="27.7109375" style="199" customWidth="1"/>
    <col min="4871" max="4871" width="37.42578125" style="199" customWidth="1"/>
    <col min="4872" max="4872" width="6.7109375" style="199" customWidth="1"/>
    <col min="4873" max="4873" width="12.140625" style="199" customWidth="1"/>
    <col min="4874" max="4874" width="9.7109375" style="199" customWidth="1"/>
    <col min="4875" max="4875" width="7.28515625" style="199" customWidth="1"/>
    <col min="4876" max="4876" width="3.5703125" style="199" customWidth="1"/>
    <col min="4877" max="5120" width="9.140625" style="199"/>
    <col min="5121" max="5121" width="3.5703125" style="199" customWidth="1"/>
    <col min="5122" max="5122" width="9.140625" style="199"/>
    <col min="5123" max="5123" width="45.140625" style="199" customWidth="1"/>
    <col min="5124" max="5124" width="4.28515625" style="199" customWidth="1"/>
    <col min="5125" max="5125" width="12.140625" style="199" customWidth="1"/>
    <col min="5126" max="5126" width="27.7109375" style="199" customWidth="1"/>
    <col min="5127" max="5127" width="37.42578125" style="199" customWidth="1"/>
    <col min="5128" max="5128" width="6.7109375" style="199" customWidth="1"/>
    <col min="5129" max="5129" width="12.140625" style="199" customWidth="1"/>
    <col min="5130" max="5130" width="9.7109375" style="199" customWidth="1"/>
    <col min="5131" max="5131" width="7.28515625" style="199" customWidth="1"/>
    <col min="5132" max="5132" width="3.5703125" style="199" customWidth="1"/>
    <col min="5133" max="5376" width="9.140625" style="199"/>
    <col min="5377" max="5377" width="3.5703125" style="199" customWidth="1"/>
    <col min="5378" max="5378" width="9.140625" style="199"/>
    <col min="5379" max="5379" width="45.140625" style="199" customWidth="1"/>
    <col min="5380" max="5380" width="4.28515625" style="199" customWidth="1"/>
    <col min="5381" max="5381" width="12.140625" style="199" customWidth="1"/>
    <col min="5382" max="5382" width="27.7109375" style="199" customWidth="1"/>
    <col min="5383" max="5383" width="37.42578125" style="199" customWidth="1"/>
    <col min="5384" max="5384" width="6.7109375" style="199" customWidth="1"/>
    <col min="5385" max="5385" width="12.140625" style="199" customWidth="1"/>
    <col min="5386" max="5386" width="9.7109375" style="199" customWidth="1"/>
    <col min="5387" max="5387" width="7.28515625" style="199" customWidth="1"/>
    <col min="5388" max="5388" width="3.5703125" style="199" customWidth="1"/>
    <col min="5389" max="5632" width="9.140625" style="199"/>
    <col min="5633" max="5633" width="3.5703125" style="199" customWidth="1"/>
    <col min="5634" max="5634" width="9.140625" style="199"/>
    <col min="5635" max="5635" width="45.140625" style="199" customWidth="1"/>
    <col min="5636" max="5636" width="4.28515625" style="199" customWidth="1"/>
    <col min="5637" max="5637" width="12.140625" style="199" customWidth="1"/>
    <col min="5638" max="5638" width="27.7109375" style="199" customWidth="1"/>
    <col min="5639" max="5639" width="37.42578125" style="199" customWidth="1"/>
    <col min="5640" max="5640" width="6.7109375" style="199" customWidth="1"/>
    <col min="5641" max="5641" width="12.140625" style="199" customWidth="1"/>
    <col min="5642" max="5642" width="9.7109375" style="199" customWidth="1"/>
    <col min="5643" max="5643" width="7.28515625" style="199" customWidth="1"/>
    <col min="5644" max="5644" width="3.5703125" style="199" customWidth="1"/>
    <col min="5645" max="5888" width="9.140625" style="199"/>
    <col min="5889" max="5889" width="3.5703125" style="199" customWidth="1"/>
    <col min="5890" max="5890" width="9.140625" style="199"/>
    <col min="5891" max="5891" width="45.140625" style="199" customWidth="1"/>
    <col min="5892" max="5892" width="4.28515625" style="199" customWidth="1"/>
    <col min="5893" max="5893" width="12.140625" style="199" customWidth="1"/>
    <col min="5894" max="5894" width="27.7109375" style="199" customWidth="1"/>
    <col min="5895" max="5895" width="37.42578125" style="199" customWidth="1"/>
    <col min="5896" max="5896" width="6.7109375" style="199" customWidth="1"/>
    <col min="5897" max="5897" width="12.140625" style="199" customWidth="1"/>
    <col min="5898" max="5898" width="9.7109375" style="199" customWidth="1"/>
    <col min="5899" max="5899" width="7.28515625" style="199" customWidth="1"/>
    <col min="5900" max="5900" width="3.5703125" style="199" customWidth="1"/>
    <col min="5901" max="6144" width="9.140625" style="199"/>
    <col min="6145" max="6145" width="3.5703125" style="199" customWidth="1"/>
    <col min="6146" max="6146" width="9.140625" style="199"/>
    <col min="6147" max="6147" width="45.140625" style="199" customWidth="1"/>
    <col min="6148" max="6148" width="4.28515625" style="199" customWidth="1"/>
    <col min="6149" max="6149" width="12.140625" style="199" customWidth="1"/>
    <col min="6150" max="6150" width="27.7109375" style="199" customWidth="1"/>
    <col min="6151" max="6151" width="37.42578125" style="199" customWidth="1"/>
    <col min="6152" max="6152" width="6.7109375" style="199" customWidth="1"/>
    <col min="6153" max="6153" width="12.140625" style="199" customWidth="1"/>
    <col min="6154" max="6154" width="9.7109375" style="199" customWidth="1"/>
    <col min="6155" max="6155" width="7.28515625" style="199" customWidth="1"/>
    <col min="6156" max="6156" width="3.5703125" style="199" customWidth="1"/>
    <col min="6157" max="6400" width="9.140625" style="199"/>
    <col min="6401" max="6401" width="3.5703125" style="199" customWidth="1"/>
    <col min="6402" max="6402" width="9.140625" style="199"/>
    <col min="6403" max="6403" width="45.140625" style="199" customWidth="1"/>
    <col min="6404" max="6404" width="4.28515625" style="199" customWidth="1"/>
    <col min="6405" max="6405" width="12.140625" style="199" customWidth="1"/>
    <col min="6406" max="6406" width="27.7109375" style="199" customWidth="1"/>
    <col min="6407" max="6407" width="37.42578125" style="199" customWidth="1"/>
    <col min="6408" max="6408" width="6.7109375" style="199" customWidth="1"/>
    <col min="6409" max="6409" width="12.140625" style="199" customWidth="1"/>
    <col min="6410" max="6410" width="9.7109375" style="199" customWidth="1"/>
    <col min="6411" max="6411" width="7.28515625" style="199" customWidth="1"/>
    <col min="6412" max="6412" width="3.5703125" style="199" customWidth="1"/>
    <col min="6413" max="6656" width="9.140625" style="199"/>
    <col min="6657" max="6657" width="3.5703125" style="199" customWidth="1"/>
    <col min="6658" max="6658" width="9.140625" style="199"/>
    <col min="6659" max="6659" width="45.140625" style="199" customWidth="1"/>
    <col min="6660" max="6660" width="4.28515625" style="199" customWidth="1"/>
    <col min="6661" max="6661" width="12.140625" style="199" customWidth="1"/>
    <col min="6662" max="6662" width="27.7109375" style="199" customWidth="1"/>
    <col min="6663" max="6663" width="37.42578125" style="199" customWidth="1"/>
    <col min="6664" max="6664" width="6.7109375" style="199" customWidth="1"/>
    <col min="6665" max="6665" width="12.140625" style="199" customWidth="1"/>
    <col min="6666" max="6666" width="9.7109375" style="199" customWidth="1"/>
    <col min="6667" max="6667" width="7.28515625" style="199" customWidth="1"/>
    <col min="6668" max="6668" width="3.5703125" style="199" customWidth="1"/>
    <col min="6669" max="6912" width="9.140625" style="199"/>
    <col min="6913" max="6913" width="3.5703125" style="199" customWidth="1"/>
    <col min="6914" max="6914" width="9.140625" style="199"/>
    <col min="6915" max="6915" width="45.140625" style="199" customWidth="1"/>
    <col min="6916" max="6916" width="4.28515625" style="199" customWidth="1"/>
    <col min="6917" max="6917" width="12.140625" style="199" customWidth="1"/>
    <col min="6918" max="6918" width="27.7109375" style="199" customWidth="1"/>
    <col min="6919" max="6919" width="37.42578125" style="199" customWidth="1"/>
    <col min="6920" max="6920" width="6.7109375" style="199" customWidth="1"/>
    <col min="6921" max="6921" width="12.140625" style="199" customWidth="1"/>
    <col min="6922" max="6922" width="9.7109375" style="199" customWidth="1"/>
    <col min="6923" max="6923" width="7.28515625" style="199" customWidth="1"/>
    <col min="6924" max="6924" width="3.5703125" style="199" customWidth="1"/>
    <col min="6925" max="7168" width="9.140625" style="199"/>
    <col min="7169" max="7169" width="3.5703125" style="199" customWidth="1"/>
    <col min="7170" max="7170" width="9.140625" style="199"/>
    <col min="7171" max="7171" width="45.140625" style="199" customWidth="1"/>
    <col min="7172" max="7172" width="4.28515625" style="199" customWidth="1"/>
    <col min="7173" max="7173" width="12.140625" style="199" customWidth="1"/>
    <col min="7174" max="7174" width="27.7109375" style="199" customWidth="1"/>
    <col min="7175" max="7175" width="37.42578125" style="199" customWidth="1"/>
    <col min="7176" max="7176" width="6.7109375" style="199" customWidth="1"/>
    <col min="7177" max="7177" width="12.140625" style="199" customWidth="1"/>
    <col min="7178" max="7178" width="9.7109375" style="199" customWidth="1"/>
    <col min="7179" max="7179" width="7.28515625" style="199" customWidth="1"/>
    <col min="7180" max="7180" width="3.5703125" style="199" customWidth="1"/>
    <col min="7181" max="7424" width="9.140625" style="199"/>
    <col min="7425" max="7425" width="3.5703125" style="199" customWidth="1"/>
    <col min="7426" max="7426" width="9.140625" style="199"/>
    <col min="7427" max="7427" width="45.140625" style="199" customWidth="1"/>
    <col min="7428" max="7428" width="4.28515625" style="199" customWidth="1"/>
    <col min="7429" max="7429" width="12.140625" style="199" customWidth="1"/>
    <col min="7430" max="7430" width="27.7109375" style="199" customWidth="1"/>
    <col min="7431" max="7431" width="37.42578125" style="199" customWidth="1"/>
    <col min="7432" max="7432" width="6.7109375" style="199" customWidth="1"/>
    <col min="7433" max="7433" width="12.140625" style="199" customWidth="1"/>
    <col min="7434" max="7434" width="9.7109375" style="199" customWidth="1"/>
    <col min="7435" max="7435" width="7.28515625" style="199" customWidth="1"/>
    <col min="7436" max="7436" width="3.5703125" style="199" customWidth="1"/>
    <col min="7437" max="7680" width="9.140625" style="199"/>
    <col min="7681" max="7681" width="3.5703125" style="199" customWidth="1"/>
    <col min="7682" max="7682" width="9.140625" style="199"/>
    <col min="7683" max="7683" width="45.140625" style="199" customWidth="1"/>
    <col min="7684" max="7684" width="4.28515625" style="199" customWidth="1"/>
    <col min="7685" max="7685" width="12.140625" style="199" customWidth="1"/>
    <col min="7686" max="7686" width="27.7109375" style="199" customWidth="1"/>
    <col min="7687" max="7687" width="37.42578125" style="199" customWidth="1"/>
    <col min="7688" max="7688" width="6.7109375" style="199" customWidth="1"/>
    <col min="7689" max="7689" width="12.140625" style="199" customWidth="1"/>
    <col min="7690" max="7690" width="9.7109375" style="199" customWidth="1"/>
    <col min="7691" max="7691" width="7.28515625" style="199" customWidth="1"/>
    <col min="7692" max="7692" width="3.5703125" style="199" customWidth="1"/>
    <col min="7693" max="7936" width="9.140625" style="199"/>
    <col min="7937" max="7937" width="3.5703125" style="199" customWidth="1"/>
    <col min="7938" max="7938" width="9.140625" style="199"/>
    <col min="7939" max="7939" width="45.140625" style="199" customWidth="1"/>
    <col min="7940" max="7940" width="4.28515625" style="199" customWidth="1"/>
    <col min="7941" max="7941" width="12.140625" style="199" customWidth="1"/>
    <col min="7942" max="7942" width="27.7109375" style="199" customWidth="1"/>
    <col min="7943" max="7943" width="37.42578125" style="199" customWidth="1"/>
    <col min="7944" max="7944" width="6.7109375" style="199" customWidth="1"/>
    <col min="7945" max="7945" width="12.140625" style="199" customWidth="1"/>
    <col min="7946" max="7946" width="9.7109375" style="199" customWidth="1"/>
    <col min="7947" max="7947" width="7.28515625" style="199" customWidth="1"/>
    <col min="7948" max="7948" width="3.5703125" style="199" customWidth="1"/>
    <col min="7949" max="8192" width="9.140625" style="199"/>
    <col min="8193" max="8193" width="3.5703125" style="199" customWidth="1"/>
    <col min="8194" max="8194" width="9.140625" style="199"/>
    <col min="8195" max="8195" width="45.140625" style="199" customWidth="1"/>
    <col min="8196" max="8196" width="4.28515625" style="199" customWidth="1"/>
    <col min="8197" max="8197" width="12.140625" style="199" customWidth="1"/>
    <col min="8198" max="8198" width="27.7109375" style="199" customWidth="1"/>
    <col min="8199" max="8199" width="37.42578125" style="199" customWidth="1"/>
    <col min="8200" max="8200" width="6.7109375" style="199" customWidth="1"/>
    <col min="8201" max="8201" width="12.140625" style="199" customWidth="1"/>
    <col min="8202" max="8202" width="9.7109375" style="199" customWidth="1"/>
    <col min="8203" max="8203" width="7.28515625" style="199" customWidth="1"/>
    <col min="8204" max="8204" width="3.5703125" style="199" customWidth="1"/>
    <col min="8205" max="8448" width="9.140625" style="199"/>
    <col min="8449" max="8449" width="3.5703125" style="199" customWidth="1"/>
    <col min="8450" max="8450" width="9.140625" style="199"/>
    <col min="8451" max="8451" width="45.140625" style="199" customWidth="1"/>
    <col min="8452" max="8452" width="4.28515625" style="199" customWidth="1"/>
    <col min="8453" max="8453" width="12.140625" style="199" customWidth="1"/>
    <col min="8454" max="8454" width="27.7109375" style="199" customWidth="1"/>
    <col min="8455" max="8455" width="37.42578125" style="199" customWidth="1"/>
    <col min="8456" max="8456" width="6.7109375" style="199" customWidth="1"/>
    <col min="8457" max="8457" width="12.140625" style="199" customWidth="1"/>
    <col min="8458" max="8458" width="9.7109375" style="199" customWidth="1"/>
    <col min="8459" max="8459" width="7.28515625" style="199" customWidth="1"/>
    <col min="8460" max="8460" width="3.5703125" style="199" customWidth="1"/>
    <col min="8461" max="8704" width="9.140625" style="199"/>
    <col min="8705" max="8705" width="3.5703125" style="199" customWidth="1"/>
    <col min="8706" max="8706" width="9.140625" style="199"/>
    <col min="8707" max="8707" width="45.140625" style="199" customWidth="1"/>
    <col min="8708" max="8708" width="4.28515625" style="199" customWidth="1"/>
    <col min="8709" max="8709" width="12.140625" style="199" customWidth="1"/>
    <col min="8710" max="8710" width="27.7109375" style="199" customWidth="1"/>
    <col min="8711" max="8711" width="37.42578125" style="199" customWidth="1"/>
    <col min="8712" max="8712" width="6.7109375" style="199" customWidth="1"/>
    <col min="8713" max="8713" width="12.140625" style="199" customWidth="1"/>
    <col min="8714" max="8714" width="9.7109375" style="199" customWidth="1"/>
    <col min="8715" max="8715" width="7.28515625" style="199" customWidth="1"/>
    <col min="8716" max="8716" width="3.5703125" style="199" customWidth="1"/>
    <col min="8717" max="8960" width="9.140625" style="199"/>
    <col min="8961" max="8961" width="3.5703125" style="199" customWidth="1"/>
    <col min="8962" max="8962" width="9.140625" style="199"/>
    <col min="8963" max="8963" width="45.140625" style="199" customWidth="1"/>
    <col min="8964" max="8964" width="4.28515625" style="199" customWidth="1"/>
    <col min="8965" max="8965" width="12.140625" style="199" customWidth="1"/>
    <col min="8966" max="8966" width="27.7109375" style="199" customWidth="1"/>
    <col min="8967" max="8967" width="37.42578125" style="199" customWidth="1"/>
    <col min="8968" max="8968" width="6.7109375" style="199" customWidth="1"/>
    <col min="8969" max="8969" width="12.140625" style="199" customWidth="1"/>
    <col min="8970" max="8970" width="9.7109375" style="199" customWidth="1"/>
    <col min="8971" max="8971" width="7.28515625" style="199" customWidth="1"/>
    <col min="8972" max="8972" width="3.5703125" style="199" customWidth="1"/>
    <col min="8973" max="9216" width="9.140625" style="199"/>
    <col min="9217" max="9217" width="3.5703125" style="199" customWidth="1"/>
    <col min="9218" max="9218" width="9.140625" style="199"/>
    <col min="9219" max="9219" width="45.140625" style="199" customWidth="1"/>
    <col min="9220" max="9220" width="4.28515625" style="199" customWidth="1"/>
    <col min="9221" max="9221" width="12.140625" style="199" customWidth="1"/>
    <col min="9222" max="9222" width="27.7109375" style="199" customWidth="1"/>
    <col min="9223" max="9223" width="37.42578125" style="199" customWidth="1"/>
    <col min="9224" max="9224" width="6.7109375" style="199" customWidth="1"/>
    <col min="9225" max="9225" width="12.140625" style="199" customWidth="1"/>
    <col min="9226" max="9226" width="9.7109375" style="199" customWidth="1"/>
    <col min="9227" max="9227" width="7.28515625" style="199" customWidth="1"/>
    <col min="9228" max="9228" width="3.5703125" style="199" customWidth="1"/>
    <col min="9229" max="9472" width="9.140625" style="199"/>
    <col min="9473" max="9473" width="3.5703125" style="199" customWidth="1"/>
    <col min="9474" max="9474" width="9.140625" style="199"/>
    <col min="9475" max="9475" width="45.140625" style="199" customWidth="1"/>
    <col min="9476" max="9476" width="4.28515625" style="199" customWidth="1"/>
    <col min="9477" max="9477" width="12.140625" style="199" customWidth="1"/>
    <col min="9478" max="9478" width="27.7109375" style="199" customWidth="1"/>
    <col min="9479" max="9479" width="37.42578125" style="199" customWidth="1"/>
    <col min="9480" max="9480" width="6.7109375" style="199" customWidth="1"/>
    <col min="9481" max="9481" width="12.140625" style="199" customWidth="1"/>
    <col min="9482" max="9482" width="9.7109375" style="199" customWidth="1"/>
    <col min="9483" max="9483" width="7.28515625" style="199" customWidth="1"/>
    <col min="9484" max="9484" width="3.5703125" style="199" customWidth="1"/>
    <col min="9485" max="9728" width="9.140625" style="199"/>
    <col min="9729" max="9729" width="3.5703125" style="199" customWidth="1"/>
    <col min="9730" max="9730" width="9.140625" style="199"/>
    <col min="9731" max="9731" width="45.140625" style="199" customWidth="1"/>
    <col min="9732" max="9732" width="4.28515625" style="199" customWidth="1"/>
    <col min="9733" max="9733" width="12.140625" style="199" customWidth="1"/>
    <col min="9734" max="9734" width="27.7109375" style="199" customWidth="1"/>
    <col min="9735" max="9735" width="37.42578125" style="199" customWidth="1"/>
    <col min="9736" max="9736" width="6.7109375" style="199" customWidth="1"/>
    <col min="9737" max="9737" width="12.140625" style="199" customWidth="1"/>
    <col min="9738" max="9738" width="9.7109375" style="199" customWidth="1"/>
    <col min="9739" max="9739" width="7.28515625" style="199" customWidth="1"/>
    <col min="9740" max="9740" width="3.5703125" style="199" customWidth="1"/>
    <col min="9741" max="9984" width="9.140625" style="199"/>
    <col min="9985" max="9985" width="3.5703125" style="199" customWidth="1"/>
    <col min="9986" max="9986" width="9.140625" style="199"/>
    <col min="9987" max="9987" width="45.140625" style="199" customWidth="1"/>
    <col min="9988" max="9988" width="4.28515625" style="199" customWidth="1"/>
    <col min="9989" max="9989" width="12.140625" style="199" customWidth="1"/>
    <col min="9990" max="9990" width="27.7109375" style="199" customWidth="1"/>
    <col min="9991" max="9991" width="37.42578125" style="199" customWidth="1"/>
    <col min="9992" max="9992" width="6.7109375" style="199" customWidth="1"/>
    <col min="9993" max="9993" width="12.140625" style="199" customWidth="1"/>
    <col min="9994" max="9994" width="9.7109375" style="199" customWidth="1"/>
    <col min="9995" max="9995" width="7.28515625" style="199" customWidth="1"/>
    <col min="9996" max="9996" width="3.5703125" style="199" customWidth="1"/>
    <col min="9997" max="10240" width="9.140625" style="199"/>
    <col min="10241" max="10241" width="3.5703125" style="199" customWidth="1"/>
    <col min="10242" max="10242" width="9.140625" style="199"/>
    <col min="10243" max="10243" width="45.140625" style="199" customWidth="1"/>
    <col min="10244" max="10244" width="4.28515625" style="199" customWidth="1"/>
    <col min="10245" max="10245" width="12.140625" style="199" customWidth="1"/>
    <col min="10246" max="10246" width="27.7109375" style="199" customWidth="1"/>
    <col min="10247" max="10247" width="37.42578125" style="199" customWidth="1"/>
    <col min="10248" max="10248" width="6.7109375" style="199" customWidth="1"/>
    <col min="10249" max="10249" width="12.140625" style="199" customWidth="1"/>
    <col min="10250" max="10250" width="9.7109375" style="199" customWidth="1"/>
    <col min="10251" max="10251" width="7.28515625" style="199" customWidth="1"/>
    <col min="10252" max="10252" width="3.5703125" style="199" customWidth="1"/>
    <col min="10253" max="10496" width="9.140625" style="199"/>
    <col min="10497" max="10497" width="3.5703125" style="199" customWidth="1"/>
    <col min="10498" max="10498" width="9.140625" style="199"/>
    <col min="10499" max="10499" width="45.140625" style="199" customWidth="1"/>
    <col min="10500" max="10500" width="4.28515625" style="199" customWidth="1"/>
    <col min="10501" max="10501" width="12.140625" style="199" customWidth="1"/>
    <col min="10502" max="10502" width="27.7109375" style="199" customWidth="1"/>
    <col min="10503" max="10503" width="37.42578125" style="199" customWidth="1"/>
    <col min="10504" max="10504" width="6.7109375" style="199" customWidth="1"/>
    <col min="10505" max="10505" width="12.140625" style="199" customWidth="1"/>
    <col min="10506" max="10506" width="9.7109375" style="199" customWidth="1"/>
    <col min="10507" max="10507" width="7.28515625" style="199" customWidth="1"/>
    <col min="10508" max="10508" width="3.5703125" style="199" customWidth="1"/>
    <col min="10509" max="10752" width="9.140625" style="199"/>
    <col min="10753" max="10753" width="3.5703125" style="199" customWidth="1"/>
    <col min="10754" max="10754" width="9.140625" style="199"/>
    <col min="10755" max="10755" width="45.140625" style="199" customWidth="1"/>
    <col min="10756" max="10756" width="4.28515625" style="199" customWidth="1"/>
    <col min="10757" max="10757" width="12.140625" style="199" customWidth="1"/>
    <col min="10758" max="10758" width="27.7109375" style="199" customWidth="1"/>
    <col min="10759" max="10759" width="37.42578125" style="199" customWidth="1"/>
    <col min="10760" max="10760" width="6.7109375" style="199" customWidth="1"/>
    <col min="10761" max="10761" width="12.140625" style="199" customWidth="1"/>
    <col min="10762" max="10762" width="9.7109375" style="199" customWidth="1"/>
    <col min="10763" max="10763" width="7.28515625" style="199" customWidth="1"/>
    <col min="10764" max="10764" width="3.5703125" style="199" customWidth="1"/>
    <col min="10765" max="11008" width="9.140625" style="199"/>
    <col min="11009" max="11009" width="3.5703125" style="199" customWidth="1"/>
    <col min="11010" max="11010" width="9.140625" style="199"/>
    <col min="11011" max="11011" width="45.140625" style="199" customWidth="1"/>
    <col min="11012" max="11012" width="4.28515625" style="199" customWidth="1"/>
    <col min="11013" max="11013" width="12.140625" style="199" customWidth="1"/>
    <col min="11014" max="11014" width="27.7109375" style="199" customWidth="1"/>
    <col min="11015" max="11015" width="37.42578125" style="199" customWidth="1"/>
    <col min="11016" max="11016" width="6.7109375" style="199" customWidth="1"/>
    <col min="11017" max="11017" width="12.140625" style="199" customWidth="1"/>
    <col min="11018" max="11018" width="9.7109375" style="199" customWidth="1"/>
    <col min="11019" max="11019" width="7.28515625" style="199" customWidth="1"/>
    <col min="11020" max="11020" width="3.5703125" style="199" customWidth="1"/>
    <col min="11021" max="11264" width="9.140625" style="199"/>
    <col min="11265" max="11265" width="3.5703125" style="199" customWidth="1"/>
    <col min="11266" max="11266" width="9.140625" style="199"/>
    <col min="11267" max="11267" width="45.140625" style="199" customWidth="1"/>
    <col min="11268" max="11268" width="4.28515625" style="199" customWidth="1"/>
    <col min="11269" max="11269" width="12.140625" style="199" customWidth="1"/>
    <col min="11270" max="11270" width="27.7109375" style="199" customWidth="1"/>
    <col min="11271" max="11271" width="37.42578125" style="199" customWidth="1"/>
    <col min="11272" max="11272" width="6.7109375" style="199" customWidth="1"/>
    <col min="11273" max="11273" width="12.140625" style="199" customWidth="1"/>
    <col min="11274" max="11274" width="9.7109375" style="199" customWidth="1"/>
    <col min="11275" max="11275" width="7.28515625" style="199" customWidth="1"/>
    <col min="11276" max="11276" width="3.5703125" style="199" customWidth="1"/>
    <col min="11277" max="11520" width="9.140625" style="199"/>
    <col min="11521" max="11521" width="3.5703125" style="199" customWidth="1"/>
    <col min="11522" max="11522" width="9.140625" style="199"/>
    <col min="11523" max="11523" width="45.140625" style="199" customWidth="1"/>
    <col min="11524" max="11524" width="4.28515625" style="199" customWidth="1"/>
    <col min="11525" max="11525" width="12.140625" style="199" customWidth="1"/>
    <col min="11526" max="11526" width="27.7109375" style="199" customWidth="1"/>
    <col min="11527" max="11527" width="37.42578125" style="199" customWidth="1"/>
    <col min="11528" max="11528" width="6.7109375" style="199" customWidth="1"/>
    <col min="11529" max="11529" width="12.140625" style="199" customWidth="1"/>
    <col min="11530" max="11530" width="9.7109375" style="199" customWidth="1"/>
    <col min="11531" max="11531" width="7.28515625" style="199" customWidth="1"/>
    <col min="11532" max="11532" width="3.5703125" style="199" customWidth="1"/>
    <col min="11533" max="11776" width="9.140625" style="199"/>
    <col min="11777" max="11777" width="3.5703125" style="199" customWidth="1"/>
    <col min="11778" max="11778" width="9.140625" style="199"/>
    <col min="11779" max="11779" width="45.140625" style="199" customWidth="1"/>
    <col min="11780" max="11780" width="4.28515625" style="199" customWidth="1"/>
    <col min="11781" max="11781" width="12.140625" style="199" customWidth="1"/>
    <col min="11782" max="11782" width="27.7109375" style="199" customWidth="1"/>
    <col min="11783" max="11783" width="37.42578125" style="199" customWidth="1"/>
    <col min="11784" max="11784" width="6.7109375" style="199" customWidth="1"/>
    <col min="11785" max="11785" width="12.140625" style="199" customWidth="1"/>
    <col min="11786" max="11786" width="9.7109375" style="199" customWidth="1"/>
    <col min="11787" max="11787" width="7.28515625" style="199" customWidth="1"/>
    <col min="11788" max="11788" width="3.5703125" style="199" customWidth="1"/>
    <col min="11789" max="12032" width="9.140625" style="199"/>
    <col min="12033" max="12033" width="3.5703125" style="199" customWidth="1"/>
    <col min="12034" max="12034" width="9.140625" style="199"/>
    <col min="12035" max="12035" width="45.140625" style="199" customWidth="1"/>
    <col min="12036" max="12036" width="4.28515625" style="199" customWidth="1"/>
    <col min="12037" max="12037" width="12.140625" style="199" customWidth="1"/>
    <col min="12038" max="12038" width="27.7109375" style="199" customWidth="1"/>
    <col min="12039" max="12039" width="37.42578125" style="199" customWidth="1"/>
    <col min="12040" max="12040" width="6.7109375" style="199" customWidth="1"/>
    <col min="12041" max="12041" width="12.140625" style="199" customWidth="1"/>
    <col min="12042" max="12042" width="9.7109375" style="199" customWidth="1"/>
    <col min="12043" max="12043" width="7.28515625" style="199" customWidth="1"/>
    <col min="12044" max="12044" width="3.5703125" style="199" customWidth="1"/>
    <col min="12045" max="12288" width="9.140625" style="199"/>
    <col min="12289" max="12289" width="3.5703125" style="199" customWidth="1"/>
    <col min="12290" max="12290" width="9.140625" style="199"/>
    <col min="12291" max="12291" width="45.140625" style="199" customWidth="1"/>
    <col min="12292" max="12292" width="4.28515625" style="199" customWidth="1"/>
    <col min="12293" max="12293" width="12.140625" style="199" customWidth="1"/>
    <col min="12294" max="12294" width="27.7109375" style="199" customWidth="1"/>
    <col min="12295" max="12295" width="37.42578125" style="199" customWidth="1"/>
    <col min="12296" max="12296" width="6.7109375" style="199" customWidth="1"/>
    <col min="12297" max="12297" width="12.140625" style="199" customWidth="1"/>
    <col min="12298" max="12298" width="9.7109375" style="199" customWidth="1"/>
    <col min="12299" max="12299" width="7.28515625" style="199" customWidth="1"/>
    <col min="12300" max="12300" width="3.5703125" style="199" customWidth="1"/>
    <col min="12301" max="12544" width="9.140625" style="199"/>
    <col min="12545" max="12545" width="3.5703125" style="199" customWidth="1"/>
    <col min="12546" max="12546" width="9.140625" style="199"/>
    <col min="12547" max="12547" width="45.140625" style="199" customWidth="1"/>
    <col min="12548" max="12548" width="4.28515625" style="199" customWidth="1"/>
    <col min="12549" max="12549" width="12.140625" style="199" customWidth="1"/>
    <col min="12550" max="12550" width="27.7109375" style="199" customWidth="1"/>
    <col min="12551" max="12551" width="37.42578125" style="199" customWidth="1"/>
    <col min="12552" max="12552" width="6.7109375" style="199" customWidth="1"/>
    <col min="12553" max="12553" width="12.140625" style="199" customWidth="1"/>
    <col min="12554" max="12554" width="9.7109375" style="199" customWidth="1"/>
    <col min="12555" max="12555" width="7.28515625" style="199" customWidth="1"/>
    <col min="12556" max="12556" width="3.5703125" style="199" customWidth="1"/>
    <col min="12557" max="12800" width="9.140625" style="199"/>
    <col min="12801" max="12801" width="3.5703125" style="199" customWidth="1"/>
    <col min="12802" max="12802" width="9.140625" style="199"/>
    <col min="12803" max="12803" width="45.140625" style="199" customWidth="1"/>
    <col min="12804" max="12804" width="4.28515625" style="199" customWidth="1"/>
    <col min="12805" max="12805" width="12.140625" style="199" customWidth="1"/>
    <col min="12806" max="12806" width="27.7109375" style="199" customWidth="1"/>
    <col min="12807" max="12807" width="37.42578125" style="199" customWidth="1"/>
    <col min="12808" max="12808" width="6.7109375" style="199" customWidth="1"/>
    <col min="12809" max="12809" width="12.140625" style="199" customWidth="1"/>
    <col min="12810" max="12810" width="9.7109375" style="199" customWidth="1"/>
    <col min="12811" max="12811" width="7.28515625" style="199" customWidth="1"/>
    <col min="12812" max="12812" width="3.5703125" style="199" customWidth="1"/>
    <col min="12813" max="13056" width="9.140625" style="199"/>
    <col min="13057" max="13057" width="3.5703125" style="199" customWidth="1"/>
    <col min="13058" max="13058" width="9.140625" style="199"/>
    <col min="13059" max="13059" width="45.140625" style="199" customWidth="1"/>
    <col min="13060" max="13060" width="4.28515625" style="199" customWidth="1"/>
    <col min="13061" max="13061" width="12.140625" style="199" customWidth="1"/>
    <col min="13062" max="13062" width="27.7109375" style="199" customWidth="1"/>
    <col min="13063" max="13063" width="37.42578125" style="199" customWidth="1"/>
    <col min="13064" max="13064" width="6.7109375" style="199" customWidth="1"/>
    <col min="13065" max="13065" width="12.140625" style="199" customWidth="1"/>
    <col min="13066" max="13066" width="9.7109375" style="199" customWidth="1"/>
    <col min="13067" max="13067" width="7.28515625" style="199" customWidth="1"/>
    <col min="13068" max="13068" width="3.5703125" style="199" customWidth="1"/>
    <col min="13069" max="13312" width="9.140625" style="199"/>
    <col min="13313" max="13313" width="3.5703125" style="199" customWidth="1"/>
    <col min="13314" max="13314" width="9.140625" style="199"/>
    <col min="13315" max="13315" width="45.140625" style="199" customWidth="1"/>
    <col min="13316" max="13316" width="4.28515625" style="199" customWidth="1"/>
    <col min="13317" max="13317" width="12.140625" style="199" customWidth="1"/>
    <col min="13318" max="13318" width="27.7109375" style="199" customWidth="1"/>
    <col min="13319" max="13319" width="37.42578125" style="199" customWidth="1"/>
    <col min="13320" max="13320" width="6.7109375" style="199" customWidth="1"/>
    <col min="13321" max="13321" width="12.140625" style="199" customWidth="1"/>
    <col min="13322" max="13322" width="9.7109375" style="199" customWidth="1"/>
    <col min="13323" max="13323" width="7.28515625" style="199" customWidth="1"/>
    <col min="13324" max="13324" width="3.5703125" style="199" customWidth="1"/>
    <col min="13325" max="13568" width="9.140625" style="199"/>
    <col min="13569" max="13569" width="3.5703125" style="199" customWidth="1"/>
    <col min="13570" max="13570" width="9.140625" style="199"/>
    <col min="13571" max="13571" width="45.140625" style="199" customWidth="1"/>
    <col min="13572" max="13572" width="4.28515625" style="199" customWidth="1"/>
    <col min="13573" max="13573" width="12.140625" style="199" customWidth="1"/>
    <col min="13574" max="13574" width="27.7109375" style="199" customWidth="1"/>
    <col min="13575" max="13575" width="37.42578125" style="199" customWidth="1"/>
    <col min="13576" max="13576" width="6.7109375" style="199" customWidth="1"/>
    <col min="13577" max="13577" width="12.140625" style="199" customWidth="1"/>
    <col min="13578" max="13578" width="9.7109375" style="199" customWidth="1"/>
    <col min="13579" max="13579" width="7.28515625" style="199" customWidth="1"/>
    <col min="13580" max="13580" width="3.5703125" style="199" customWidth="1"/>
    <col min="13581" max="13824" width="9.140625" style="199"/>
    <col min="13825" max="13825" width="3.5703125" style="199" customWidth="1"/>
    <col min="13826" max="13826" width="9.140625" style="199"/>
    <col min="13827" max="13827" width="45.140625" style="199" customWidth="1"/>
    <col min="13828" max="13828" width="4.28515625" style="199" customWidth="1"/>
    <col min="13829" max="13829" width="12.140625" style="199" customWidth="1"/>
    <col min="13830" max="13830" width="27.7109375" style="199" customWidth="1"/>
    <col min="13831" max="13831" width="37.42578125" style="199" customWidth="1"/>
    <col min="13832" max="13832" width="6.7109375" style="199" customWidth="1"/>
    <col min="13833" max="13833" width="12.140625" style="199" customWidth="1"/>
    <col min="13834" max="13834" width="9.7109375" style="199" customWidth="1"/>
    <col min="13835" max="13835" width="7.28515625" style="199" customWidth="1"/>
    <col min="13836" max="13836" width="3.5703125" style="199" customWidth="1"/>
    <col min="13837" max="14080" width="9.140625" style="199"/>
    <col min="14081" max="14081" width="3.5703125" style="199" customWidth="1"/>
    <col min="14082" max="14082" width="9.140625" style="199"/>
    <col min="14083" max="14083" width="45.140625" style="199" customWidth="1"/>
    <col min="14084" max="14084" width="4.28515625" style="199" customWidth="1"/>
    <col min="14085" max="14085" width="12.140625" style="199" customWidth="1"/>
    <col min="14086" max="14086" width="27.7109375" style="199" customWidth="1"/>
    <col min="14087" max="14087" width="37.42578125" style="199" customWidth="1"/>
    <col min="14088" max="14088" width="6.7109375" style="199" customWidth="1"/>
    <col min="14089" max="14089" width="12.140625" style="199" customWidth="1"/>
    <col min="14090" max="14090" width="9.7109375" style="199" customWidth="1"/>
    <col min="14091" max="14091" width="7.28515625" style="199" customWidth="1"/>
    <col min="14092" max="14092" width="3.5703125" style="199" customWidth="1"/>
    <col min="14093" max="14336" width="9.140625" style="199"/>
    <col min="14337" max="14337" width="3.5703125" style="199" customWidth="1"/>
    <col min="14338" max="14338" width="9.140625" style="199"/>
    <col min="14339" max="14339" width="45.140625" style="199" customWidth="1"/>
    <col min="14340" max="14340" width="4.28515625" style="199" customWidth="1"/>
    <col min="14341" max="14341" width="12.140625" style="199" customWidth="1"/>
    <col min="14342" max="14342" width="27.7109375" style="199" customWidth="1"/>
    <col min="14343" max="14343" width="37.42578125" style="199" customWidth="1"/>
    <col min="14344" max="14344" width="6.7109375" style="199" customWidth="1"/>
    <col min="14345" max="14345" width="12.140625" style="199" customWidth="1"/>
    <col min="14346" max="14346" width="9.7109375" style="199" customWidth="1"/>
    <col min="14347" max="14347" width="7.28515625" style="199" customWidth="1"/>
    <col min="14348" max="14348" width="3.5703125" style="199" customWidth="1"/>
    <col min="14349" max="14592" width="9.140625" style="199"/>
    <col min="14593" max="14593" width="3.5703125" style="199" customWidth="1"/>
    <col min="14594" max="14594" width="9.140625" style="199"/>
    <col min="14595" max="14595" width="45.140625" style="199" customWidth="1"/>
    <col min="14596" max="14596" width="4.28515625" style="199" customWidth="1"/>
    <col min="14597" max="14597" width="12.140625" style="199" customWidth="1"/>
    <col min="14598" max="14598" width="27.7109375" style="199" customWidth="1"/>
    <col min="14599" max="14599" width="37.42578125" style="199" customWidth="1"/>
    <col min="14600" max="14600" width="6.7109375" style="199" customWidth="1"/>
    <col min="14601" max="14601" width="12.140625" style="199" customWidth="1"/>
    <col min="14602" max="14602" width="9.7109375" style="199" customWidth="1"/>
    <col min="14603" max="14603" width="7.28515625" style="199" customWidth="1"/>
    <col min="14604" max="14604" width="3.5703125" style="199" customWidth="1"/>
    <col min="14605" max="14848" width="9.140625" style="199"/>
    <col min="14849" max="14849" width="3.5703125" style="199" customWidth="1"/>
    <col min="14850" max="14850" width="9.140625" style="199"/>
    <col min="14851" max="14851" width="45.140625" style="199" customWidth="1"/>
    <col min="14852" max="14852" width="4.28515625" style="199" customWidth="1"/>
    <col min="14853" max="14853" width="12.140625" style="199" customWidth="1"/>
    <col min="14854" max="14854" width="27.7109375" style="199" customWidth="1"/>
    <col min="14855" max="14855" width="37.42578125" style="199" customWidth="1"/>
    <col min="14856" max="14856" width="6.7109375" style="199" customWidth="1"/>
    <col min="14857" max="14857" width="12.140625" style="199" customWidth="1"/>
    <col min="14858" max="14858" width="9.7109375" style="199" customWidth="1"/>
    <col min="14859" max="14859" width="7.28515625" style="199" customWidth="1"/>
    <col min="14860" max="14860" width="3.5703125" style="199" customWidth="1"/>
    <col min="14861" max="15104" width="9.140625" style="199"/>
    <col min="15105" max="15105" width="3.5703125" style="199" customWidth="1"/>
    <col min="15106" max="15106" width="9.140625" style="199"/>
    <col min="15107" max="15107" width="45.140625" style="199" customWidth="1"/>
    <col min="15108" max="15108" width="4.28515625" style="199" customWidth="1"/>
    <col min="15109" max="15109" width="12.140625" style="199" customWidth="1"/>
    <col min="15110" max="15110" width="27.7109375" style="199" customWidth="1"/>
    <col min="15111" max="15111" width="37.42578125" style="199" customWidth="1"/>
    <col min="15112" max="15112" width="6.7109375" style="199" customWidth="1"/>
    <col min="15113" max="15113" width="12.140625" style="199" customWidth="1"/>
    <col min="15114" max="15114" width="9.7109375" style="199" customWidth="1"/>
    <col min="15115" max="15115" width="7.28515625" style="199" customWidth="1"/>
    <col min="15116" max="15116" width="3.5703125" style="199" customWidth="1"/>
    <col min="15117" max="15360" width="9.140625" style="199"/>
    <col min="15361" max="15361" width="3.5703125" style="199" customWidth="1"/>
    <col min="15362" max="15362" width="9.140625" style="199"/>
    <col min="15363" max="15363" width="45.140625" style="199" customWidth="1"/>
    <col min="15364" max="15364" width="4.28515625" style="199" customWidth="1"/>
    <col min="15365" max="15365" width="12.140625" style="199" customWidth="1"/>
    <col min="15366" max="15366" width="27.7109375" style="199" customWidth="1"/>
    <col min="15367" max="15367" width="37.42578125" style="199" customWidth="1"/>
    <col min="15368" max="15368" width="6.7109375" style="199" customWidth="1"/>
    <col min="15369" max="15369" width="12.140625" style="199" customWidth="1"/>
    <col min="15370" max="15370" width="9.7109375" style="199" customWidth="1"/>
    <col min="15371" max="15371" width="7.28515625" style="199" customWidth="1"/>
    <col min="15372" max="15372" width="3.5703125" style="199" customWidth="1"/>
    <col min="15373" max="15616" width="9.140625" style="199"/>
    <col min="15617" max="15617" width="3.5703125" style="199" customWidth="1"/>
    <col min="15618" max="15618" width="9.140625" style="199"/>
    <col min="15619" max="15619" width="45.140625" style="199" customWidth="1"/>
    <col min="15620" max="15620" width="4.28515625" style="199" customWidth="1"/>
    <col min="15621" max="15621" width="12.140625" style="199" customWidth="1"/>
    <col min="15622" max="15622" width="27.7109375" style="199" customWidth="1"/>
    <col min="15623" max="15623" width="37.42578125" style="199" customWidth="1"/>
    <col min="15624" max="15624" width="6.7109375" style="199" customWidth="1"/>
    <col min="15625" max="15625" width="12.140625" style="199" customWidth="1"/>
    <col min="15626" max="15626" width="9.7109375" style="199" customWidth="1"/>
    <col min="15627" max="15627" width="7.28515625" style="199" customWidth="1"/>
    <col min="15628" max="15628" width="3.5703125" style="199" customWidth="1"/>
    <col min="15629" max="15872" width="9.140625" style="199"/>
    <col min="15873" max="15873" width="3.5703125" style="199" customWidth="1"/>
    <col min="15874" max="15874" width="9.140625" style="199"/>
    <col min="15875" max="15875" width="45.140625" style="199" customWidth="1"/>
    <col min="15876" max="15876" width="4.28515625" style="199" customWidth="1"/>
    <col min="15877" max="15877" width="12.140625" style="199" customWidth="1"/>
    <col min="15878" max="15878" width="27.7109375" style="199" customWidth="1"/>
    <col min="15879" max="15879" width="37.42578125" style="199" customWidth="1"/>
    <col min="15880" max="15880" width="6.7109375" style="199" customWidth="1"/>
    <col min="15881" max="15881" width="12.140625" style="199" customWidth="1"/>
    <col min="15882" max="15882" width="9.7109375" style="199" customWidth="1"/>
    <col min="15883" max="15883" width="7.28515625" style="199" customWidth="1"/>
    <col min="15884" max="15884" width="3.5703125" style="199" customWidth="1"/>
    <col min="15885" max="16128" width="9.140625" style="199"/>
    <col min="16129" max="16129" width="3.5703125" style="199" customWidth="1"/>
    <col min="16130" max="16130" width="9.140625" style="199"/>
    <col min="16131" max="16131" width="45.140625" style="199" customWidth="1"/>
    <col min="16132" max="16132" width="4.28515625" style="199" customWidth="1"/>
    <col min="16133" max="16133" width="12.140625" style="199" customWidth="1"/>
    <col min="16134" max="16134" width="27.7109375" style="199" customWidth="1"/>
    <col min="16135" max="16135" width="37.42578125" style="199" customWidth="1"/>
    <col min="16136" max="16136" width="6.7109375" style="199" customWidth="1"/>
    <col min="16137" max="16137" width="12.140625" style="199" customWidth="1"/>
    <col min="16138" max="16138" width="9.7109375" style="199" customWidth="1"/>
    <col min="16139" max="16139" width="7.28515625" style="199" customWidth="1"/>
    <col min="16140" max="16140" width="3.5703125" style="199" customWidth="1"/>
    <col min="16141" max="16384" width="9.140625" style="199"/>
  </cols>
  <sheetData>
    <row r="1" spans="1:12">
      <c r="A1" s="219"/>
      <c r="B1" s="250"/>
      <c r="C1" s="250"/>
      <c r="D1" s="250"/>
      <c r="E1" s="250"/>
      <c r="F1" s="250"/>
      <c r="G1" s="250"/>
      <c r="H1" s="250"/>
      <c r="I1" s="250"/>
      <c r="J1" s="219"/>
      <c r="K1" s="219"/>
      <c r="L1" s="219"/>
    </row>
    <row r="2" spans="1:12">
      <c r="A2" s="219"/>
      <c r="B2" s="251" t="s">
        <v>1</v>
      </c>
      <c r="C2" s="251" t="s">
        <v>2</v>
      </c>
      <c r="D2" s="251" t="s">
        <v>3</v>
      </c>
      <c r="E2" s="252" t="s">
        <v>532</v>
      </c>
      <c r="F2" s="251" t="s">
        <v>5</v>
      </c>
      <c r="G2" s="251" t="s">
        <v>5</v>
      </c>
      <c r="H2" s="251" t="s">
        <v>6</v>
      </c>
      <c r="I2" s="251" t="s">
        <v>7</v>
      </c>
      <c r="J2" s="251" t="s">
        <v>533</v>
      </c>
      <c r="K2" s="251" t="s">
        <v>534</v>
      </c>
      <c r="L2" s="219"/>
    </row>
    <row r="3" spans="1:12">
      <c r="A3" s="219">
        <v>26</v>
      </c>
      <c r="B3" s="253">
        <v>1</v>
      </c>
      <c r="C3" s="254" t="s">
        <v>18</v>
      </c>
      <c r="D3" s="255">
        <v>3</v>
      </c>
      <c r="E3" s="255"/>
      <c r="F3" s="254" t="s">
        <v>281</v>
      </c>
      <c r="G3" s="254" t="s">
        <v>389</v>
      </c>
      <c r="H3" s="255" t="s">
        <v>15</v>
      </c>
      <c r="I3" s="759" t="s">
        <v>537</v>
      </c>
      <c r="J3" s="248" t="s">
        <v>577</v>
      </c>
      <c r="K3" s="248" t="s">
        <v>570</v>
      </c>
      <c r="L3" s="219">
        <v>20</v>
      </c>
    </row>
    <row r="4" spans="1:12">
      <c r="A4" s="219">
        <v>27</v>
      </c>
      <c r="B4" s="253">
        <v>1</v>
      </c>
      <c r="C4" s="254" t="s">
        <v>578</v>
      </c>
      <c r="D4" s="255">
        <v>3</v>
      </c>
      <c r="E4" s="256"/>
      <c r="F4" s="254" t="s">
        <v>238</v>
      </c>
      <c r="G4" s="254" t="s">
        <v>283</v>
      </c>
      <c r="H4" s="255" t="s">
        <v>15</v>
      </c>
      <c r="I4" s="759" t="s">
        <v>542</v>
      </c>
      <c r="J4" s="248" t="s">
        <v>577</v>
      </c>
      <c r="K4" s="248" t="s">
        <v>570</v>
      </c>
      <c r="L4" s="219"/>
    </row>
    <row r="5" spans="1:12">
      <c r="A5" s="219">
        <v>28</v>
      </c>
      <c r="B5" s="253">
        <v>1</v>
      </c>
      <c r="C5" s="254" t="s">
        <v>579</v>
      </c>
      <c r="D5" s="255">
        <v>3</v>
      </c>
      <c r="E5" s="255"/>
      <c r="F5" s="254" t="s">
        <v>372</v>
      </c>
      <c r="G5" s="254" t="s">
        <v>388</v>
      </c>
      <c r="H5" s="255" t="s">
        <v>24</v>
      </c>
      <c r="I5" s="759" t="s">
        <v>537</v>
      </c>
      <c r="J5" s="248" t="s">
        <v>577</v>
      </c>
      <c r="K5" s="248" t="s">
        <v>570</v>
      </c>
      <c r="L5" s="219"/>
    </row>
    <row r="6" spans="1:12">
      <c r="A6" s="219">
        <v>29</v>
      </c>
      <c r="B6" s="255">
        <v>1</v>
      </c>
      <c r="C6" s="254" t="s">
        <v>580</v>
      </c>
      <c r="D6" s="255">
        <v>3</v>
      </c>
      <c r="E6" s="257"/>
      <c r="F6" s="254" t="s">
        <v>390</v>
      </c>
      <c r="G6" s="254" t="s">
        <v>396</v>
      </c>
      <c r="H6" s="255" t="s">
        <v>24</v>
      </c>
      <c r="I6" s="759" t="s">
        <v>542</v>
      </c>
      <c r="J6" s="248" t="s">
        <v>577</v>
      </c>
      <c r="K6" s="248" t="s">
        <v>570</v>
      </c>
      <c r="L6" s="219"/>
    </row>
    <row r="7" spans="1:12">
      <c r="A7" s="219">
        <v>30</v>
      </c>
      <c r="B7" s="255">
        <v>1</v>
      </c>
      <c r="C7" s="254" t="s">
        <v>581</v>
      </c>
      <c r="D7" s="255">
        <v>3</v>
      </c>
      <c r="E7" s="256"/>
      <c r="F7" s="254" t="s">
        <v>375</v>
      </c>
      <c r="G7" s="258" t="s">
        <v>429</v>
      </c>
      <c r="H7" s="255" t="s">
        <v>31</v>
      </c>
      <c r="I7" s="759" t="s">
        <v>537</v>
      </c>
      <c r="J7" s="248" t="s">
        <v>577</v>
      </c>
      <c r="K7" s="248" t="s">
        <v>570</v>
      </c>
      <c r="L7" s="219"/>
    </row>
    <row r="8" spans="1:12">
      <c r="A8" s="259"/>
      <c r="B8" s="259"/>
      <c r="C8" s="259"/>
      <c r="D8" s="259"/>
      <c r="E8" s="259"/>
      <c r="F8" s="259"/>
      <c r="G8" s="259"/>
      <c r="H8" s="259"/>
      <c r="I8" s="259"/>
      <c r="J8" s="264"/>
      <c r="K8" s="264"/>
      <c r="L8" s="219"/>
    </row>
    <row r="9" spans="1:12">
      <c r="A9" s="219">
        <v>31</v>
      </c>
      <c r="B9" s="253">
        <v>1</v>
      </c>
      <c r="C9" s="254" t="s">
        <v>213</v>
      </c>
      <c r="D9" s="255">
        <v>3</v>
      </c>
      <c r="E9" s="255"/>
      <c r="F9" s="254" t="s">
        <v>389</v>
      </c>
      <c r="G9" s="254" t="s">
        <v>281</v>
      </c>
      <c r="H9" s="255" t="s">
        <v>15</v>
      </c>
      <c r="I9" s="759" t="s">
        <v>537</v>
      </c>
      <c r="J9" s="248" t="s">
        <v>292</v>
      </c>
      <c r="K9" s="248" t="s">
        <v>573</v>
      </c>
      <c r="L9" s="219">
        <v>18</v>
      </c>
    </row>
    <row r="10" spans="1:12">
      <c r="A10" s="219">
        <v>32</v>
      </c>
      <c r="B10" s="253">
        <v>1</v>
      </c>
      <c r="C10" s="254" t="s">
        <v>578</v>
      </c>
      <c r="D10" s="255">
        <v>3</v>
      </c>
      <c r="E10" s="256"/>
      <c r="F10" s="254" t="s">
        <v>13</v>
      </c>
      <c r="G10" s="254" t="s">
        <v>231</v>
      </c>
      <c r="H10" s="255" t="s">
        <v>15</v>
      </c>
      <c r="I10" s="759" t="s">
        <v>542</v>
      </c>
      <c r="J10" s="248" t="s">
        <v>292</v>
      </c>
      <c r="K10" s="248" t="s">
        <v>573</v>
      </c>
      <c r="L10" s="219"/>
    </row>
    <row r="11" spans="1:12">
      <c r="A11" s="219">
        <v>33</v>
      </c>
      <c r="B11" s="253">
        <v>1</v>
      </c>
      <c r="C11" s="254" t="s">
        <v>580</v>
      </c>
      <c r="D11" s="255">
        <v>3</v>
      </c>
      <c r="E11" s="255"/>
      <c r="F11" s="254" t="s">
        <v>390</v>
      </c>
      <c r="G11" s="254" t="s">
        <v>396</v>
      </c>
      <c r="H11" s="255" t="s">
        <v>24</v>
      </c>
      <c r="I11" s="759" t="s">
        <v>537</v>
      </c>
      <c r="J11" s="248" t="s">
        <v>292</v>
      </c>
      <c r="K11" s="248" t="s">
        <v>573</v>
      </c>
      <c r="L11" s="219"/>
    </row>
    <row r="12" spans="1:12">
      <c r="A12" s="219">
        <v>34</v>
      </c>
      <c r="B12" s="253">
        <v>1</v>
      </c>
      <c r="C12" s="254" t="s">
        <v>581</v>
      </c>
      <c r="D12" s="255">
        <v>3</v>
      </c>
      <c r="E12" s="257"/>
      <c r="F12" s="254" t="s">
        <v>375</v>
      </c>
      <c r="G12" s="254" t="s">
        <v>429</v>
      </c>
      <c r="H12" s="255" t="s">
        <v>24</v>
      </c>
      <c r="I12" s="759" t="s">
        <v>542</v>
      </c>
      <c r="J12" s="248" t="s">
        <v>292</v>
      </c>
      <c r="K12" s="248" t="s">
        <v>573</v>
      </c>
      <c r="L12" s="219"/>
    </row>
    <row r="13" spans="1:12">
      <c r="A13" s="219">
        <v>35</v>
      </c>
      <c r="B13" s="253">
        <v>1</v>
      </c>
      <c r="C13" s="254" t="s">
        <v>579</v>
      </c>
      <c r="D13" s="255">
        <v>3</v>
      </c>
      <c r="E13" s="256"/>
      <c r="F13" s="254" t="s">
        <v>372</v>
      </c>
      <c r="G13" s="254" t="s">
        <v>386</v>
      </c>
      <c r="H13" s="255" t="s">
        <v>31</v>
      </c>
      <c r="I13" s="759" t="s">
        <v>537</v>
      </c>
      <c r="J13" s="248" t="s">
        <v>292</v>
      </c>
      <c r="K13" s="248" t="s">
        <v>573</v>
      </c>
      <c r="L13" s="219"/>
    </row>
    <row r="14" spans="1:12">
      <c r="A14" s="219">
        <v>0</v>
      </c>
      <c r="B14" s="259"/>
      <c r="C14" s="259"/>
      <c r="D14" s="259" t="s">
        <v>582</v>
      </c>
      <c r="E14" s="259" t="s">
        <v>582</v>
      </c>
      <c r="F14" s="259" t="s">
        <v>582</v>
      </c>
      <c r="G14" s="259" t="s">
        <v>582</v>
      </c>
      <c r="H14" s="259"/>
      <c r="I14" s="259"/>
      <c r="J14" s="264"/>
      <c r="K14" s="264"/>
      <c r="L14" s="219"/>
    </row>
    <row r="15" spans="1:12">
      <c r="A15" s="219">
        <v>36</v>
      </c>
      <c r="B15" s="253">
        <v>1</v>
      </c>
      <c r="C15" s="254" t="s">
        <v>579</v>
      </c>
      <c r="D15" s="255">
        <v>3</v>
      </c>
      <c r="E15" s="255"/>
      <c r="F15" s="254" t="s">
        <v>445</v>
      </c>
      <c r="G15" s="254" t="s">
        <v>386</v>
      </c>
      <c r="H15" s="255" t="s">
        <v>37</v>
      </c>
      <c r="I15" s="759" t="s">
        <v>549</v>
      </c>
      <c r="J15" s="248" t="s">
        <v>310</v>
      </c>
      <c r="K15" s="248" t="s">
        <v>583</v>
      </c>
      <c r="L15" s="219">
        <v>19</v>
      </c>
    </row>
    <row r="16" spans="1:12">
      <c r="A16" s="219">
        <v>37</v>
      </c>
      <c r="B16" s="253">
        <v>1</v>
      </c>
      <c r="C16" s="254" t="s">
        <v>18</v>
      </c>
      <c r="D16" s="255">
        <v>3</v>
      </c>
      <c r="E16" s="257"/>
      <c r="F16" s="254" t="s">
        <v>378</v>
      </c>
      <c r="G16" s="254" t="s">
        <v>389</v>
      </c>
      <c r="H16" s="255" t="s">
        <v>37</v>
      </c>
      <c r="I16" s="759" t="s">
        <v>553</v>
      </c>
      <c r="J16" s="248" t="s">
        <v>310</v>
      </c>
      <c r="K16" s="248" t="s">
        <v>583</v>
      </c>
      <c r="L16" s="219"/>
    </row>
    <row r="17" spans="1:12">
      <c r="A17" s="219">
        <v>38</v>
      </c>
      <c r="B17" s="253">
        <v>1</v>
      </c>
      <c r="C17" s="254" t="s">
        <v>581</v>
      </c>
      <c r="D17" s="255">
        <v>3</v>
      </c>
      <c r="E17" s="255"/>
      <c r="F17" s="254" t="s">
        <v>375</v>
      </c>
      <c r="G17" s="254" t="s">
        <v>426</v>
      </c>
      <c r="H17" s="255" t="s">
        <v>37</v>
      </c>
      <c r="I17" s="759" t="s">
        <v>555</v>
      </c>
      <c r="J17" s="248" t="s">
        <v>310</v>
      </c>
      <c r="K17" s="248" t="s">
        <v>583</v>
      </c>
      <c r="L17" s="219"/>
    </row>
    <row r="18" spans="1:12">
      <c r="A18" s="219">
        <v>39</v>
      </c>
      <c r="B18" s="253">
        <v>1</v>
      </c>
      <c r="C18" s="254" t="s">
        <v>580</v>
      </c>
      <c r="D18" s="255">
        <v>3</v>
      </c>
      <c r="E18" s="255"/>
      <c r="F18" s="254" t="s">
        <v>415</v>
      </c>
      <c r="G18" s="254" t="s">
        <v>392</v>
      </c>
      <c r="H18" s="255" t="s">
        <v>43</v>
      </c>
      <c r="I18" s="759" t="s">
        <v>556</v>
      </c>
      <c r="J18" s="248" t="s">
        <v>310</v>
      </c>
      <c r="K18" s="248" t="s">
        <v>583</v>
      </c>
      <c r="L18" s="219"/>
    </row>
    <row r="19" spans="1:12">
      <c r="A19" s="219">
        <v>40</v>
      </c>
      <c r="B19" s="253">
        <v>1</v>
      </c>
      <c r="C19" s="254" t="s">
        <v>578</v>
      </c>
      <c r="D19" s="255">
        <v>3</v>
      </c>
      <c r="E19" s="260"/>
      <c r="F19" s="254" t="s">
        <v>421</v>
      </c>
      <c r="G19" s="254" t="s">
        <v>410</v>
      </c>
      <c r="H19" s="255" t="s">
        <v>43</v>
      </c>
      <c r="I19" s="759" t="s">
        <v>558</v>
      </c>
      <c r="J19" s="248" t="s">
        <v>310</v>
      </c>
      <c r="K19" s="248" t="s">
        <v>583</v>
      </c>
      <c r="L19" s="219"/>
    </row>
    <row r="20" spans="1:12">
      <c r="A20" s="219">
        <v>0</v>
      </c>
      <c r="B20" s="259"/>
      <c r="C20" s="259"/>
      <c r="D20" s="259"/>
      <c r="E20" s="259"/>
      <c r="F20" s="259"/>
      <c r="G20" s="259"/>
      <c r="H20" s="259"/>
      <c r="I20" s="259"/>
      <c r="J20" s="264"/>
      <c r="K20" s="264"/>
      <c r="L20" s="219"/>
    </row>
    <row r="21" spans="1:12">
      <c r="A21" s="219">
        <v>41</v>
      </c>
      <c r="B21" s="253">
        <v>1</v>
      </c>
      <c r="C21" s="254" t="s">
        <v>578</v>
      </c>
      <c r="D21" s="255">
        <v>5</v>
      </c>
      <c r="E21" s="260"/>
      <c r="F21" s="254" t="s">
        <v>421</v>
      </c>
      <c r="G21" s="254" t="s">
        <v>13</v>
      </c>
      <c r="H21" s="255" t="s">
        <v>37</v>
      </c>
      <c r="I21" s="759" t="s">
        <v>549</v>
      </c>
      <c r="J21" s="248" t="s">
        <v>584</v>
      </c>
      <c r="K21" s="248" t="s">
        <v>585</v>
      </c>
      <c r="L21" s="219">
        <v>20</v>
      </c>
    </row>
    <row r="22" spans="1:12">
      <c r="A22" s="219">
        <v>42</v>
      </c>
      <c r="B22" s="253">
        <v>1</v>
      </c>
      <c r="C22" s="254" t="s">
        <v>579</v>
      </c>
      <c r="D22" s="255">
        <v>4</v>
      </c>
      <c r="E22" s="257"/>
      <c r="F22" s="254" t="s">
        <v>445</v>
      </c>
      <c r="G22" s="254" t="s">
        <v>388</v>
      </c>
      <c r="H22" s="255" t="s">
        <v>37</v>
      </c>
      <c r="I22" s="759" t="s">
        <v>553</v>
      </c>
      <c r="J22" s="248" t="s">
        <v>584</v>
      </c>
      <c r="K22" s="248" t="s">
        <v>585</v>
      </c>
      <c r="L22" s="219"/>
    </row>
    <row r="23" spans="1:12">
      <c r="A23" s="219">
        <v>43</v>
      </c>
      <c r="B23" s="253">
        <v>1</v>
      </c>
      <c r="C23" s="254" t="s">
        <v>586</v>
      </c>
      <c r="D23" s="255">
        <v>3</v>
      </c>
      <c r="E23" s="255"/>
      <c r="F23" s="254" t="s">
        <v>415</v>
      </c>
      <c r="G23" s="254" t="s">
        <v>390</v>
      </c>
      <c r="H23" s="255" t="s">
        <v>37</v>
      </c>
      <c r="I23" s="759" t="s">
        <v>555</v>
      </c>
      <c r="J23" s="248" t="s">
        <v>584</v>
      </c>
      <c r="K23" s="248" t="s">
        <v>585</v>
      </c>
      <c r="L23" s="219"/>
    </row>
    <row r="24" spans="1:12">
      <c r="A24" s="219">
        <v>44</v>
      </c>
      <c r="B24" s="253">
        <v>1</v>
      </c>
      <c r="C24" s="254" t="s">
        <v>581</v>
      </c>
      <c r="D24" s="255">
        <v>3</v>
      </c>
      <c r="E24" s="255"/>
      <c r="F24" s="254" t="s">
        <v>391</v>
      </c>
      <c r="G24" s="254" t="s">
        <v>426</v>
      </c>
      <c r="H24" s="255" t="s">
        <v>43</v>
      </c>
      <c r="I24" s="759" t="s">
        <v>556</v>
      </c>
      <c r="J24" s="248" t="s">
        <v>584</v>
      </c>
      <c r="K24" s="248" t="s">
        <v>585</v>
      </c>
      <c r="L24" s="219"/>
    </row>
    <row r="25" spans="1:12">
      <c r="A25" s="219">
        <v>45</v>
      </c>
      <c r="B25" s="253">
        <v>1</v>
      </c>
      <c r="C25" s="254" t="s">
        <v>18</v>
      </c>
      <c r="D25" s="255">
        <v>3</v>
      </c>
      <c r="E25" s="255"/>
      <c r="F25" s="258" t="s">
        <v>389</v>
      </c>
      <c r="G25" s="254" t="s">
        <v>168</v>
      </c>
      <c r="H25" s="255" t="s">
        <v>43</v>
      </c>
      <c r="I25" s="759" t="s">
        <v>558</v>
      </c>
      <c r="J25" s="248" t="s">
        <v>584</v>
      </c>
      <c r="K25" s="248" t="s">
        <v>585</v>
      </c>
      <c r="L25" s="219"/>
    </row>
    <row r="26" spans="1:12">
      <c r="A26" s="219">
        <v>0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19"/>
    </row>
    <row r="27" spans="1:12">
      <c r="A27" s="219">
        <v>46</v>
      </c>
      <c r="B27" s="253">
        <v>3</v>
      </c>
      <c r="C27" s="254" t="s">
        <v>100</v>
      </c>
      <c r="D27" s="255">
        <v>3</v>
      </c>
      <c r="E27" s="255" t="s">
        <v>587</v>
      </c>
      <c r="F27" s="254" t="s">
        <v>391</v>
      </c>
      <c r="G27" s="254" t="s">
        <v>374</v>
      </c>
      <c r="H27" s="255" t="s">
        <v>15</v>
      </c>
      <c r="I27" s="759" t="s">
        <v>537</v>
      </c>
      <c r="J27" s="248" t="s">
        <v>96</v>
      </c>
      <c r="K27" s="248" t="s">
        <v>588</v>
      </c>
      <c r="L27" s="219">
        <v>13</v>
      </c>
    </row>
    <row r="28" spans="1:12">
      <c r="A28" s="219">
        <v>47</v>
      </c>
      <c r="B28" s="253">
        <v>3</v>
      </c>
      <c r="C28" s="254" t="s">
        <v>102</v>
      </c>
      <c r="D28" s="255">
        <v>3</v>
      </c>
      <c r="E28" s="255" t="s">
        <v>589</v>
      </c>
      <c r="F28" s="254" t="s">
        <v>590</v>
      </c>
      <c r="G28" s="254" t="s">
        <v>591</v>
      </c>
      <c r="H28" s="255" t="s">
        <v>15</v>
      </c>
      <c r="I28" s="759" t="s">
        <v>542</v>
      </c>
      <c r="J28" s="248" t="s">
        <v>96</v>
      </c>
      <c r="K28" s="248" t="s">
        <v>588</v>
      </c>
      <c r="L28" s="219"/>
    </row>
    <row r="29" spans="1:12">
      <c r="A29" s="219">
        <v>48</v>
      </c>
      <c r="B29" s="253">
        <v>3</v>
      </c>
      <c r="C29" s="254" t="s">
        <v>97</v>
      </c>
      <c r="D29" s="255">
        <v>3</v>
      </c>
      <c r="E29" s="255" t="s">
        <v>592</v>
      </c>
      <c r="F29" s="254" t="s">
        <v>66</v>
      </c>
      <c r="G29" s="254" t="s">
        <v>135</v>
      </c>
      <c r="H29" s="255" t="s">
        <v>24</v>
      </c>
      <c r="I29" s="759" t="s">
        <v>537</v>
      </c>
      <c r="J29" s="248" t="s">
        <v>96</v>
      </c>
      <c r="K29" s="248" t="s">
        <v>588</v>
      </c>
      <c r="L29" s="219"/>
    </row>
    <row r="30" spans="1:12">
      <c r="A30" s="219">
        <v>0</v>
      </c>
      <c r="B30" s="259"/>
      <c r="C30" s="259"/>
      <c r="D30" s="259"/>
      <c r="E30" s="259"/>
      <c r="F30" s="259"/>
      <c r="G30" s="259"/>
      <c r="H30" s="259"/>
      <c r="I30" s="259"/>
      <c r="J30" s="264"/>
      <c r="K30" s="264"/>
      <c r="L30" s="219"/>
    </row>
    <row r="31" spans="1:12">
      <c r="A31" s="199">
        <v>49</v>
      </c>
      <c r="B31" s="253">
        <v>3</v>
      </c>
      <c r="C31" s="254" t="s">
        <v>102</v>
      </c>
      <c r="D31" s="255">
        <v>3</v>
      </c>
      <c r="E31" s="255" t="s">
        <v>589</v>
      </c>
      <c r="F31" s="254" t="s">
        <v>590</v>
      </c>
      <c r="G31" s="254" t="s">
        <v>591</v>
      </c>
      <c r="H31" s="255" t="s">
        <v>37</v>
      </c>
      <c r="I31" s="759" t="s">
        <v>549</v>
      </c>
      <c r="J31" s="248" t="s">
        <v>107</v>
      </c>
      <c r="K31" s="248" t="s">
        <v>593</v>
      </c>
      <c r="L31" s="199">
        <v>18</v>
      </c>
    </row>
    <row r="32" spans="1:12">
      <c r="A32" s="199">
        <v>50</v>
      </c>
      <c r="B32" s="253">
        <v>3</v>
      </c>
      <c r="C32" s="254" t="s">
        <v>97</v>
      </c>
      <c r="D32" s="255">
        <v>3</v>
      </c>
      <c r="E32" s="255" t="s">
        <v>592</v>
      </c>
      <c r="F32" s="254" t="s">
        <v>391</v>
      </c>
      <c r="G32" s="254" t="s">
        <v>135</v>
      </c>
      <c r="H32" s="255" t="s">
        <v>37</v>
      </c>
      <c r="I32" s="759" t="s">
        <v>553</v>
      </c>
      <c r="J32" s="248" t="s">
        <v>107</v>
      </c>
      <c r="K32" s="248" t="s">
        <v>593</v>
      </c>
    </row>
    <row r="33" spans="1:12">
      <c r="A33" s="199">
        <v>51</v>
      </c>
      <c r="B33" s="253">
        <v>3</v>
      </c>
      <c r="C33" s="254" t="s">
        <v>100</v>
      </c>
      <c r="D33" s="255">
        <v>3</v>
      </c>
      <c r="E33" s="255" t="s">
        <v>587</v>
      </c>
      <c r="F33" s="254" t="s">
        <v>374</v>
      </c>
      <c r="G33" s="254" t="s">
        <v>427</v>
      </c>
      <c r="H33" s="255" t="s">
        <v>43</v>
      </c>
      <c r="I33" s="759" t="s">
        <v>556</v>
      </c>
      <c r="J33" s="248" t="s">
        <v>107</v>
      </c>
      <c r="K33" s="248" t="s">
        <v>593</v>
      </c>
    </row>
    <row r="34" spans="1:12">
      <c r="A34" s="199">
        <v>0</v>
      </c>
      <c r="B34" s="262"/>
      <c r="C34" s="217"/>
      <c r="D34" s="259"/>
      <c r="E34" s="259"/>
      <c r="F34" s="263"/>
      <c r="G34" s="217"/>
      <c r="H34" s="259"/>
      <c r="I34" s="259"/>
      <c r="J34" s="264"/>
      <c r="K34" s="264"/>
    </row>
    <row r="35" spans="1:12">
      <c r="A35" s="199">
        <v>52</v>
      </c>
      <c r="B35" s="253">
        <v>3</v>
      </c>
      <c r="C35" s="254" t="s">
        <v>97</v>
      </c>
      <c r="D35" s="255">
        <v>3</v>
      </c>
      <c r="E35" s="255" t="s">
        <v>592</v>
      </c>
      <c r="F35" s="254" t="s">
        <v>391</v>
      </c>
      <c r="G35" s="254" t="s">
        <v>135</v>
      </c>
      <c r="H35" s="255" t="s">
        <v>37</v>
      </c>
      <c r="I35" s="759" t="s">
        <v>549</v>
      </c>
      <c r="J35" s="248" t="s">
        <v>112</v>
      </c>
      <c r="K35" s="248" t="s">
        <v>594</v>
      </c>
      <c r="L35" s="199">
        <v>19</v>
      </c>
    </row>
    <row r="36" spans="1:12">
      <c r="A36" s="199">
        <v>53</v>
      </c>
      <c r="B36" s="253">
        <v>3</v>
      </c>
      <c r="C36" s="254" t="s">
        <v>100</v>
      </c>
      <c r="D36" s="255">
        <v>3</v>
      </c>
      <c r="E36" s="255" t="s">
        <v>587</v>
      </c>
      <c r="F36" s="254" t="s">
        <v>374</v>
      </c>
      <c r="G36" s="254" t="s">
        <v>427</v>
      </c>
      <c r="H36" s="255" t="s">
        <v>37</v>
      </c>
      <c r="I36" s="759" t="s">
        <v>553</v>
      </c>
      <c r="J36" s="248" t="s">
        <v>112</v>
      </c>
      <c r="K36" s="248" t="s">
        <v>594</v>
      </c>
    </row>
    <row r="37" spans="1:12">
      <c r="A37" s="199">
        <v>54</v>
      </c>
      <c r="B37" s="253">
        <v>3</v>
      </c>
      <c r="C37" s="254" t="s">
        <v>102</v>
      </c>
      <c r="D37" s="255">
        <v>3</v>
      </c>
      <c r="E37" s="255" t="s">
        <v>589</v>
      </c>
      <c r="F37" s="254" t="s">
        <v>590</v>
      </c>
      <c r="G37" s="254" t="s">
        <v>591</v>
      </c>
      <c r="H37" s="255" t="s">
        <v>43</v>
      </c>
      <c r="I37" s="759" t="s">
        <v>556</v>
      </c>
      <c r="J37" s="248" t="s">
        <v>112</v>
      </c>
      <c r="K37" s="248" t="s">
        <v>594</v>
      </c>
    </row>
    <row r="39" spans="1:12">
      <c r="F39" s="173"/>
      <c r="G39" s="173"/>
    </row>
    <row r="149" spans="6:7">
      <c r="F149" s="177"/>
      <c r="G149" s="177"/>
    </row>
    <row r="150" spans="6:7">
      <c r="F150" s="177"/>
      <c r="G150" s="177"/>
    </row>
  </sheetData>
  <pageMargins left="0.39305555555555599" right="0.196527777777778" top="0.196527777777778" bottom="0.196527777777778" header="0.31458333333333299" footer="0.31458333333333299"/>
  <pageSetup paperSize="9" scale="89" orientation="landscape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2:L130"/>
  <sheetViews>
    <sheetView workbookViewId="0">
      <selection activeCell="B17" sqref="B17"/>
    </sheetView>
  </sheetViews>
  <sheetFormatPr defaultColWidth="9" defaultRowHeight="15"/>
  <cols>
    <col min="1" max="1" width="3.7109375" customWidth="1"/>
    <col min="2" max="2" width="4.5703125" style="230" customWidth="1"/>
    <col min="3" max="3" width="37.140625" customWidth="1"/>
    <col min="4" max="4" width="3.85546875" style="230" customWidth="1"/>
    <col min="5" max="5" width="12.42578125" hidden="1" customWidth="1"/>
    <col min="6" max="6" width="31.28515625" customWidth="1"/>
    <col min="7" max="7" width="33.5703125" customWidth="1"/>
    <col min="8" max="8" width="6.28515625" style="231" customWidth="1"/>
    <col min="9" max="9" width="10.85546875" style="231" customWidth="1"/>
    <col min="10" max="10" width="9.28515625" style="230" customWidth="1"/>
    <col min="11" max="11" width="6.85546875" customWidth="1"/>
    <col min="12" max="12" width="3.42578125" customWidth="1"/>
    <col min="13" max="13" width="33.5703125" customWidth="1"/>
  </cols>
  <sheetData>
    <row r="2" spans="1:12">
      <c r="B2" s="174" t="s">
        <v>1</v>
      </c>
      <c r="C2" s="174" t="s">
        <v>2</v>
      </c>
      <c r="D2" s="174" t="s">
        <v>3</v>
      </c>
      <c r="E2" s="179" t="s">
        <v>532</v>
      </c>
      <c r="F2" s="174" t="s">
        <v>5</v>
      </c>
      <c r="G2" s="174" t="s">
        <v>5</v>
      </c>
      <c r="H2" s="174" t="s">
        <v>6</v>
      </c>
      <c r="I2" s="174" t="s">
        <v>7</v>
      </c>
      <c r="J2" s="174" t="s">
        <v>533</v>
      </c>
      <c r="K2" s="174" t="s">
        <v>534</v>
      </c>
    </row>
    <row r="3" spans="1:12">
      <c r="A3">
        <v>55</v>
      </c>
      <c r="B3" s="232">
        <v>1</v>
      </c>
      <c r="C3" s="233" t="s">
        <v>595</v>
      </c>
      <c r="D3" s="234">
        <v>2</v>
      </c>
      <c r="E3" s="235" t="s">
        <v>596</v>
      </c>
      <c r="F3" s="236" t="s">
        <v>380</v>
      </c>
      <c r="G3" s="237" t="s">
        <v>413</v>
      </c>
      <c r="H3" s="238" t="s">
        <v>37</v>
      </c>
      <c r="I3" s="760" t="s">
        <v>549</v>
      </c>
      <c r="J3" s="175" t="s">
        <v>207</v>
      </c>
      <c r="K3" s="175" t="s">
        <v>597</v>
      </c>
      <c r="L3">
        <v>17</v>
      </c>
    </row>
    <row r="4" spans="1:12">
      <c r="A4">
        <v>56</v>
      </c>
      <c r="B4" s="238">
        <v>1</v>
      </c>
      <c r="C4" s="239" t="s">
        <v>167</v>
      </c>
      <c r="D4" s="234">
        <v>3</v>
      </c>
      <c r="E4" s="176" t="s">
        <v>598</v>
      </c>
      <c r="F4" s="240" t="s">
        <v>422</v>
      </c>
      <c r="G4" s="241" t="s">
        <v>169</v>
      </c>
      <c r="H4" s="238" t="s">
        <v>37</v>
      </c>
      <c r="I4" s="760" t="s">
        <v>553</v>
      </c>
      <c r="J4" s="175" t="s">
        <v>207</v>
      </c>
      <c r="K4" s="175" t="s">
        <v>597</v>
      </c>
    </row>
    <row r="5" spans="1:12">
      <c r="A5">
        <v>57</v>
      </c>
      <c r="B5" s="238">
        <v>1</v>
      </c>
      <c r="C5" s="242" t="s">
        <v>599</v>
      </c>
      <c r="D5" s="234">
        <v>3</v>
      </c>
      <c r="E5" s="176"/>
      <c r="F5" s="240" t="s">
        <v>410</v>
      </c>
      <c r="G5" s="243" t="s">
        <v>428</v>
      </c>
      <c r="H5" s="238" t="s">
        <v>37</v>
      </c>
      <c r="I5" s="238" t="s">
        <v>555</v>
      </c>
      <c r="J5" s="175" t="s">
        <v>207</v>
      </c>
      <c r="K5" s="175" t="s">
        <v>597</v>
      </c>
    </row>
    <row r="6" spans="1:12">
      <c r="A6">
        <v>58</v>
      </c>
      <c r="B6" s="238">
        <v>1</v>
      </c>
      <c r="C6" s="239" t="s">
        <v>600</v>
      </c>
      <c r="D6" s="244">
        <v>3</v>
      </c>
      <c r="E6" s="176" t="s">
        <v>544</v>
      </c>
      <c r="F6" s="240" t="s">
        <v>414</v>
      </c>
      <c r="G6" s="237" t="s">
        <v>423</v>
      </c>
      <c r="H6" s="238" t="s">
        <v>43</v>
      </c>
      <c r="I6" s="760" t="s">
        <v>556</v>
      </c>
      <c r="J6" s="175" t="s">
        <v>207</v>
      </c>
      <c r="K6" s="175" t="s">
        <v>597</v>
      </c>
    </row>
    <row r="7" spans="1:12">
      <c r="A7">
        <v>59</v>
      </c>
      <c r="B7" s="238">
        <v>1</v>
      </c>
      <c r="C7" s="242" t="s">
        <v>601</v>
      </c>
      <c r="D7" s="244">
        <v>3</v>
      </c>
      <c r="E7" s="245" t="s">
        <v>544</v>
      </c>
      <c r="F7" s="240" t="s">
        <v>412</v>
      </c>
      <c r="G7" s="243" t="s">
        <v>425</v>
      </c>
      <c r="H7" s="238" t="s">
        <v>43</v>
      </c>
      <c r="I7" s="760" t="s">
        <v>558</v>
      </c>
      <c r="J7" s="175" t="s">
        <v>207</v>
      </c>
      <c r="K7" s="175" t="s">
        <v>597</v>
      </c>
    </row>
    <row r="8" spans="1:12">
      <c r="A8" s="246">
        <v>0</v>
      </c>
      <c r="B8" s="246"/>
      <c r="C8" s="246"/>
      <c r="D8" s="246"/>
      <c r="E8" s="246"/>
      <c r="F8" s="246"/>
      <c r="G8" s="246"/>
      <c r="H8" s="246"/>
      <c r="I8" s="246"/>
      <c r="J8" s="249"/>
      <c r="K8" s="176"/>
    </row>
    <row r="9" spans="1:12">
      <c r="A9">
        <v>60</v>
      </c>
      <c r="B9" s="238">
        <v>3</v>
      </c>
      <c r="C9" s="239" t="s">
        <v>602</v>
      </c>
      <c r="D9" s="244">
        <v>4</v>
      </c>
      <c r="E9" s="245" t="s">
        <v>603</v>
      </c>
      <c r="F9" s="240" t="s">
        <v>422</v>
      </c>
      <c r="G9" s="237" t="s">
        <v>413</v>
      </c>
      <c r="H9" s="238" t="s">
        <v>37</v>
      </c>
      <c r="I9" s="760" t="s">
        <v>549</v>
      </c>
      <c r="J9" s="175" t="s">
        <v>604</v>
      </c>
      <c r="K9" s="175" t="s">
        <v>605</v>
      </c>
      <c r="L9">
        <v>13</v>
      </c>
    </row>
    <row r="10" spans="1:12">
      <c r="A10">
        <v>61</v>
      </c>
      <c r="B10" s="238">
        <v>3</v>
      </c>
      <c r="C10" s="242" t="s">
        <v>606</v>
      </c>
      <c r="D10" s="244">
        <v>3</v>
      </c>
      <c r="E10" s="247" t="s">
        <v>603</v>
      </c>
      <c r="F10" s="241" t="s">
        <v>169</v>
      </c>
      <c r="G10" s="240" t="s">
        <v>443</v>
      </c>
      <c r="H10" s="238" t="s">
        <v>37</v>
      </c>
      <c r="I10" s="760" t="s">
        <v>553</v>
      </c>
      <c r="J10" s="175" t="s">
        <v>604</v>
      </c>
      <c r="K10" s="175" t="s">
        <v>605</v>
      </c>
    </row>
    <row r="11" spans="1:12" ht="30">
      <c r="A11">
        <v>62</v>
      </c>
      <c r="B11" s="238">
        <v>3</v>
      </c>
      <c r="C11" s="233" t="s">
        <v>222</v>
      </c>
      <c r="D11" s="234">
        <v>3</v>
      </c>
      <c r="E11" s="176" t="s">
        <v>607</v>
      </c>
      <c r="F11" s="240" t="s">
        <v>414</v>
      </c>
      <c r="G11" s="236" t="s">
        <v>380</v>
      </c>
      <c r="H11" s="238" t="s">
        <v>37</v>
      </c>
      <c r="I11" s="238" t="s">
        <v>555</v>
      </c>
      <c r="J11" s="175" t="s">
        <v>604</v>
      </c>
      <c r="K11" s="175" t="s">
        <v>605</v>
      </c>
    </row>
    <row r="12" spans="1:12">
      <c r="A12">
        <v>63</v>
      </c>
      <c r="B12" s="238">
        <v>3</v>
      </c>
      <c r="C12" s="242" t="s">
        <v>226</v>
      </c>
      <c r="D12" s="244">
        <v>2</v>
      </c>
      <c r="E12" s="248" t="s">
        <v>608</v>
      </c>
      <c r="F12" s="243" t="s">
        <v>421</v>
      </c>
      <c r="G12" s="240" t="s">
        <v>412</v>
      </c>
      <c r="H12" s="238" t="s">
        <v>43</v>
      </c>
      <c r="I12" s="760" t="s">
        <v>556</v>
      </c>
      <c r="J12" s="175" t="s">
        <v>604</v>
      </c>
      <c r="K12" s="175" t="s">
        <v>605</v>
      </c>
    </row>
    <row r="13" spans="1:12">
      <c r="A13">
        <v>0</v>
      </c>
      <c r="B13"/>
      <c r="D13"/>
      <c r="H13"/>
      <c r="I13"/>
      <c r="J13"/>
    </row>
    <row r="14" spans="1:12">
      <c r="A14">
        <v>64</v>
      </c>
      <c r="B14" s="232">
        <v>3</v>
      </c>
      <c r="C14" s="242" t="s">
        <v>606</v>
      </c>
      <c r="D14" s="244">
        <v>2</v>
      </c>
      <c r="E14" s="247" t="s">
        <v>609</v>
      </c>
      <c r="F14" s="243" t="s">
        <v>425</v>
      </c>
      <c r="G14" s="240" t="s">
        <v>443</v>
      </c>
      <c r="H14" s="238" t="s">
        <v>37</v>
      </c>
      <c r="I14" s="760" t="s">
        <v>549</v>
      </c>
      <c r="J14" s="175" t="s">
        <v>610</v>
      </c>
      <c r="K14" s="175" t="s">
        <v>611</v>
      </c>
      <c r="L14">
        <v>12</v>
      </c>
    </row>
    <row r="15" spans="1:12">
      <c r="A15">
        <v>65</v>
      </c>
      <c r="B15" s="232">
        <v>3</v>
      </c>
      <c r="C15" s="242" t="s">
        <v>226</v>
      </c>
      <c r="D15" s="244">
        <v>2</v>
      </c>
      <c r="E15" s="248" t="s">
        <v>608</v>
      </c>
      <c r="F15" s="243" t="s">
        <v>421</v>
      </c>
      <c r="G15" s="240" t="s">
        <v>412</v>
      </c>
      <c r="H15" s="238" t="s">
        <v>37</v>
      </c>
      <c r="I15" s="760" t="s">
        <v>553</v>
      </c>
      <c r="J15" s="175" t="s">
        <v>610</v>
      </c>
      <c r="K15" s="175" t="s">
        <v>611</v>
      </c>
    </row>
    <row r="16" spans="1:12">
      <c r="A16">
        <v>66</v>
      </c>
      <c r="B16" s="232">
        <v>3</v>
      </c>
      <c r="C16" s="239" t="s">
        <v>602</v>
      </c>
      <c r="D16" s="244">
        <v>3</v>
      </c>
      <c r="E16" s="245" t="s">
        <v>609</v>
      </c>
      <c r="F16" s="240" t="s">
        <v>422</v>
      </c>
      <c r="G16" s="237" t="s">
        <v>413</v>
      </c>
      <c r="H16" s="238" t="s">
        <v>37</v>
      </c>
      <c r="I16" s="238" t="s">
        <v>555</v>
      </c>
      <c r="J16" s="175" t="s">
        <v>610</v>
      </c>
      <c r="K16" s="175" t="s">
        <v>611</v>
      </c>
    </row>
    <row r="17" spans="1:11" ht="30">
      <c r="A17">
        <v>67</v>
      </c>
      <c r="B17" s="232">
        <v>3</v>
      </c>
      <c r="C17" s="233" t="s">
        <v>222</v>
      </c>
      <c r="D17" s="234">
        <v>2</v>
      </c>
      <c r="E17" s="176" t="s">
        <v>603</v>
      </c>
      <c r="F17" s="240" t="s">
        <v>414</v>
      </c>
      <c r="G17" s="241" t="s">
        <v>169</v>
      </c>
      <c r="H17" s="238" t="s">
        <v>43</v>
      </c>
      <c r="I17" s="760" t="s">
        <v>556</v>
      </c>
      <c r="J17" s="175" t="s">
        <v>610</v>
      </c>
      <c r="K17" s="175" t="s">
        <v>611</v>
      </c>
    </row>
    <row r="18" spans="1:11">
      <c r="A18" s="231"/>
      <c r="B18" s="231"/>
      <c r="C18" s="231"/>
      <c r="D18" s="231"/>
      <c r="E18" s="231"/>
      <c r="F18" s="231"/>
      <c r="G18" s="231"/>
    </row>
    <row r="19" spans="1:11">
      <c r="A19" s="231"/>
      <c r="B19" s="231"/>
      <c r="C19" s="231"/>
      <c r="D19" s="231"/>
      <c r="E19" s="231"/>
      <c r="F19" s="231"/>
      <c r="G19" s="231"/>
    </row>
    <row r="20" spans="1:11" s="177" customFormat="1" ht="12.75">
      <c r="A20" s="203"/>
      <c r="B20" s="203"/>
      <c r="C20" s="203"/>
      <c r="D20" s="203"/>
      <c r="E20" s="203"/>
      <c r="F20" s="173"/>
      <c r="G20" s="173"/>
      <c r="H20" s="203"/>
      <c r="I20" s="203"/>
      <c r="J20" s="203"/>
    </row>
    <row r="21" spans="1:11" s="177" customFormat="1">
      <c r="A21"/>
      <c r="B21" s="203"/>
      <c r="D21" s="203"/>
      <c r="F21" s="173"/>
      <c r="G21" s="173"/>
      <c r="H21" s="203"/>
      <c r="I21" s="203"/>
      <c r="J21" s="203"/>
    </row>
    <row r="22" spans="1:11" s="177" customFormat="1" ht="12.75">
      <c r="B22" s="203"/>
      <c r="D22" s="203"/>
      <c r="F22" s="173"/>
      <c r="G22" s="173"/>
      <c r="H22" s="203"/>
      <c r="I22" s="203"/>
      <c r="J22" s="203"/>
    </row>
    <row r="23" spans="1:11">
      <c r="A23" s="177"/>
      <c r="F23" s="173"/>
      <c r="G23" s="173"/>
    </row>
    <row r="24" spans="1:11">
      <c r="A24" s="177"/>
      <c r="F24" s="173"/>
      <c r="G24" s="173"/>
    </row>
    <row r="25" spans="1:11">
      <c r="F25" s="173"/>
      <c r="G25" s="173"/>
    </row>
    <row r="26" spans="1:11">
      <c r="F26" s="173"/>
      <c r="G26" s="173"/>
    </row>
    <row r="27" spans="1:11">
      <c r="F27" s="173"/>
      <c r="G27" s="173"/>
    </row>
    <row r="28" spans="1:11">
      <c r="F28" s="173"/>
      <c r="G28" s="173"/>
    </row>
    <row r="29" spans="1:11">
      <c r="F29" s="173"/>
      <c r="G29" s="173"/>
    </row>
    <row r="30" spans="1:11">
      <c r="F30" s="173"/>
      <c r="G30" s="173"/>
    </row>
    <row r="31" spans="1:11">
      <c r="F31" s="173"/>
      <c r="G31" s="173"/>
    </row>
    <row r="32" spans="1:11">
      <c r="F32" s="173"/>
      <c r="G32" s="173"/>
    </row>
    <row r="33" spans="6:7">
      <c r="F33" s="173"/>
      <c r="G33" s="173"/>
    </row>
    <row r="34" spans="6:7">
      <c r="F34" s="173"/>
      <c r="G34" s="173"/>
    </row>
    <row r="35" spans="6:7">
      <c r="F35" s="173"/>
      <c r="G35" s="173"/>
    </row>
    <row r="36" spans="6:7">
      <c r="F36" s="173"/>
      <c r="G36" s="173"/>
    </row>
    <row r="37" spans="6:7">
      <c r="F37" s="173"/>
      <c r="G37" s="173"/>
    </row>
    <row r="38" spans="6:7">
      <c r="F38" s="173"/>
      <c r="G38" s="173"/>
    </row>
    <row r="39" spans="6:7">
      <c r="F39" s="173"/>
      <c r="G39" s="173"/>
    </row>
    <row r="40" spans="6:7">
      <c r="F40" s="173"/>
      <c r="G40" s="173"/>
    </row>
    <row r="41" spans="6:7">
      <c r="F41" s="173"/>
      <c r="G41" s="173"/>
    </row>
    <row r="42" spans="6:7">
      <c r="F42" s="173"/>
      <c r="G42" s="173"/>
    </row>
    <row r="43" spans="6:7">
      <c r="F43" s="173"/>
      <c r="G43" s="173"/>
    </row>
    <row r="44" spans="6:7">
      <c r="F44" s="173"/>
      <c r="G44" s="173"/>
    </row>
    <row r="45" spans="6:7">
      <c r="F45" s="173"/>
      <c r="G45" s="173"/>
    </row>
    <row r="46" spans="6:7">
      <c r="F46" s="173"/>
      <c r="G46" s="173"/>
    </row>
    <row r="47" spans="6:7">
      <c r="F47" s="173"/>
      <c r="G47" s="173"/>
    </row>
    <row r="48" spans="6:7">
      <c r="F48" s="173"/>
      <c r="G48" s="173"/>
    </row>
    <row r="49" spans="6:7">
      <c r="F49" s="173"/>
      <c r="G49" s="173"/>
    </row>
    <row r="50" spans="6:7">
      <c r="F50" s="173"/>
      <c r="G50" s="173"/>
    </row>
    <row r="51" spans="6:7">
      <c r="F51" s="173"/>
      <c r="G51" s="173"/>
    </row>
    <row r="52" spans="6:7">
      <c r="F52" s="173"/>
      <c r="G52" s="173"/>
    </row>
    <row r="53" spans="6:7">
      <c r="F53" s="173"/>
      <c r="G53" s="173"/>
    </row>
    <row r="54" spans="6:7">
      <c r="F54" s="173"/>
      <c r="G54" s="173"/>
    </row>
    <row r="55" spans="6:7">
      <c r="F55" s="173"/>
      <c r="G55" s="173"/>
    </row>
    <row r="56" spans="6:7">
      <c r="F56" s="173"/>
      <c r="G56" s="173"/>
    </row>
    <row r="57" spans="6:7">
      <c r="F57" s="173"/>
      <c r="G57" s="173"/>
    </row>
    <row r="58" spans="6:7">
      <c r="F58" s="173"/>
      <c r="G58" s="173"/>
    </row>
    <row r="59" spans="6:7">
      <c r="F59" s="173"/>
      <c r="G59" s="173"/>
    </row>
    <row r="60" spans="6:7">
      <c r="F60" s="173"/>
      <c r="G60" s="173"/>
    </row>
    <row r="61" spans="6:7">
      <c r="F61" s="173"/>
      <c r="G61" s="173"/>
    </row>
    <row r="62" spans="6:7">
      <c r="F62" s="173"/>
      <c r="G62" s="173"/>
    </row>
    <row r="63" spans="6:7">
      <c r="F63" s="173"/>
      <c r="G63" s="173"/>
    </row>
    <row r="64" spans="6:7">
      <c r="F64" s="173"/>
      <c r="G64" s="173"/>
    </row>
    <row r="65" spans="6:7">
      <c r="F65" s="173"/>
      <c r="G65" s="173"/>
    </row>
    <row r="66" spans="6:7">
      <c r="F66" s="173"/>
      <c r="G66" s="173"/>
    </row>
    <row r="67" spans="6:7">
      <c r="F67" s="173"/>
      <c r="G67" s="173"/>
    </row>
    <row r="68" spans="6:7">
      <c r="F68" s="173"/>
      <c r="G68" s="173"/>
    </row>
    <row r="69" spans="6:7">
      <c r="F69" s="173"/>
      <c r="G69" s="173"/>
    </row>
    <row r="70" spans="6:7">
      <c r="F70" s="173"/>
      <c r="G70" s="173"/>
    </row>
    <row r="71" spans="6:7">
      <c r="F71" s="173"/>
      <c r="G71" s="173"/>
    </row>
    <row r="72" spans="6:7">
      <c r="F72" s="173"/>
      <c r="G72" s="173"/>
    </row>
    <row r="73" spans="6:7">
      <c r="F73" s="173"/>
      <c r="G73" s="173"/>
    </row>
    <row r="74" spans="6:7">
      <c r="F74" s="173"/>
      <c r="G74" s="173"/>
    </row>
    <row r="75" spans="6:7">
      <c r="F75" s="173"/>
      <c r="G75" s="173"/>
    </row>
    <row r="76" spans="6:7">
      <c r="F76" s="173"/>
      <c r="G76" s="173"/>
    </row>
    <row r="77" spans="6:7">
      <c r="F77" s="173"/>
      <c r="G77" s="173"/>
    </row>
    <row r="78" spans="6:7">
      <c r="F78" s="173"/>
      <c r="G78" s="173"/>
    </row>
    <row r="79" spans="6:7">
      <c r="F79" s="173"/>
      <c r="G79" s="173"/>
    </row>
    <row r="80" spans="6:7">
      <c r="F80" s="173"/>
      <c r="G80" s="173"/>
    </row>
    <row r="81" spans="6:7">
      <c r="F81" s="173"/>
      <c r="G81" s="173"/>
    </row>
    <row r="82" spans="6:7">
      <c r="F82" s="173"/>
      <c r="G82" s="173"/>
    </row>
    <row r="83" spans="6:7">
      <c r="F83" s="173"/>
      <c r="G83" s="173"/>
    </row>
    <row r="84" spans="6:7">
      <c r="F84" s="173"/>
      <c r="G84" s="173"/>
    </row>
    <row r="85" spans="6:7">
      <c r="F85" s="173"/>
      <c r="G85" s="173"/>
    </row>
    <row r="86" spans="6:7">
      <c r="F86" s="173"/>
      <c r="G86" s="173"/>
    </row>
    <row r="87" spans="6:7">
      <c r="F87" s="173"/>
      <c r="G87" s="173"/>
    </row>
    <row r="88" spans="6:7">
      <c r="F88" s="173"/>
      <c r="G88" s="173"/>
    </row>
    <row r="89" spans="6:7">
      <c r="F89" s="173"/>
      <c r="G89" s="173"/>
    </row>
    <row r="90" spans="6:7">
      <c r="F90" s="173"/>
      <c r="G90" s="173"/>
    </row>
    <row r="91" spans="6:7">
      <c r="F91" s="173"/>
      <c r="G91" s="173"/>
    </row>
    <row r="92" spans="6:7">
      <c r="F92" s="173"/>
      <c r="G92" s="173"/>
    </row>
    <row r="93" spans="6:7">
      <c r="F93" s="173"/>
      <c r="G93" s="173"/>
    </row>
    <row r="94" spans="6:7">
      <c r="F94" s="173"/>
      <c r="G94" s="173"/>
    </row>
    <row r="95" spans="6:7">
      <c r="F95" s="173"/>
      <c r="G95" s="173"/>
    </row>
    <row r="96" spans="6:7">
      <c r="F96" s="173"/>
      <c r="G96" s="173"/>
    </row>
    <row r="97" spans="6:7">
      <c r="F97" s="173"/>
      <c r="G97" s="173"/>
    </row>
    <row r="98" spans="6:7">
      <c r="F98" s="173"/>
      <c r="G98" s="173"/>
    </row>
    <row r="99" spans="6:7">
      <c r="F99" s="173"/>
      <c r="G99" s="173"/>
    </row>
    <row r="100" spans="6:7">
      <c r="F100" s="173"/>
      <c r="G100" s="173"/>
    </row>
    <row r="101" spans="6:7">
      <c r="F101" s="173"/>
      <c r="G101" s="173"/>
    </row>
    <row r="102" spans="6:7">
      <c r="F102" s="173"/>
      <c r="G102" s="173"/>
    </row>
    <row r="103" spans="6:7">
      <c r="F103" s="173"/>
      <c r="G103" s="173"/>
    </row>
    <row r="104" spans="6:7">
      <c r="F104" s="173"/>
      <c r="G104" s="173"/>
    </row>
    <row r="105" spans="6:7">
      <c r="F105" s="173"/>
      <c r="G105" s="173"/>
    </row>
    <row r="106" spans="6:7">
      <c r="F106" s="173"/>
      <c r="G106" s="173"/>
    </row>
    <row r="107" spans="6:7">
      <c r="F107" s="173"/>
      <c r="G107" s="173"/>
    </row>
    <row r="108" spans="6:7">
      <c r="F108" s="173"/>
      <c r="G108" s="173"/>
    </row>
    <row r="109" spans="6:7">
      <c r="F109" s="173"/>
      <c r="G109" s="173"/>
    </row>
    <row r="110" spans="6:7">
      <c r="F110" s="173"/>
      <c r="G110" s="173"/>
    </row>
    <row r="111" spans="6:7">
      <c r="F111" s="173"/>
      <c r="G111" s="173"/>
    </row>
    <row r="112" spans="6:7">
      <c r="F112" s="173"/>
      <c r="G112" s="173"/>
    </row>
    <row r="113" spans="6:7">
      <c r="F113" s="173"/>
      <c r="G113" s="173"/>
    </row>
    <row r="114" spans="6:7">
      <c r="F114" s="173"/>
      <c r="G114" s="173"/>
    </row>
    <row r="115" spans="6:7">
      <c r="F115" s="173"/>
      <c r="G115" s="173"/>
    </row>
    <row r="116" spans="6:7">
      <c r="F116" s="173"/>
      <c r="G116" s="173"/>
    </row>
    <row r="117" spans="6:7">
      <c r="F117" s="173"/>
      <c r="G117" s="173"/>
    </row>
    <row r="118" spans="6:7">
      <c r="F118" s="173"/>
      <c r="G118" s="173"/>
    </row>
    <row r="119" spans="6:7">
      <c r="F119" s="173"/>
      <c r="G119" s="173"/>
    </row>
    <row r="120" spans="6:7">
      <c r="F120" s="173"/>
      <c r="G120" s="173"/>
    </row>
    <row r="121" spans="6:7">
      <c r="F121" s="173"/>
      <c r="G121" s="173"/>
    </row>
    <row r="122" spans="6:7">
      <c r="F122" s="173"/>
      <c r="G122" s="173"/>
    </row>
    <row r="123" spans="6:7">
      <c r="F123" s="173"/>
      <c r="G123" s="173"/>
    </row>
    <row r="124" spans="6:7">
      <c r="F124" s="173"/>
      <c r="G124" s="173"/>
    </row>
    <row r="125" spans="6:7">
      <c r="F125" s="173"/>
      <c r="G125" s="173"/>
    </row>
    <row r="126" spans="6:7">
      <c r="F126" s="173"/>
      <c r="G126" s="173"/>
    </row>
    <row r="127" spans="6:7">
      <c r="F127" s="173"/>
      <c r="G127" s="173"/>
    </row>
    <row r="128" spans="6:7">
      <c r="F128" s="173"/>
      <c r="G128" s="173"/>
    </row>
    <row r="129" spans="6:7">
      <c r="F129" s="177"/>
      <c r="G129" s="177"/>
    </row>
    <row r="130" spans="6:7">
      <c r="F130" s="177"/>
      <c r="G130" s="177"/>
    </row>
  </sheetData>
  <pageMargins left="0.39305555555555599" right="0.196527777777778" top="0.74791666666666701" bottom="0.74791666666666701" header="0.31458333333333299" footer="0.31458333333333299"/>
  <pageSetup paperSize="9" orientation="landscape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P147"/>
  <sheetViews>
    <sheetView workbookViewId="0">
      <selection activeCell="D6" sqref="D6"/>
    </sheetView>
  </sheetViews>
  <sheetFormatPr defaultColWidth="9.140625" defaultRowHeight="15"/>
  <cols>
    <col min="1" max="1" width="4.140625" style="220" customWidth="1"/>
    <col min="2" max="2" width="4.5703125" style="220" customWidth="1"/>
    <col min="3" max="3" width="40.7109375" style="220" customWidth="1"/>
    <col min="4" max="4" width="3.85546875" style="220" customWidth="1"/>
    <col min="5" max="5" width="11.5703125" style="220" customWidth="1"/>
    <col min="6" max="6" width="31.140625" style="220" customWidth="1"/>
    <col min="7" max="7" width="27.7109375" style="220" customWidth="1"/>
    <col min="8" max="8" width="7.42578125" style="220" customWidth="1"/>
    <col min="9" max="9" width="10.85546875" style="220" customWidth="1"/>
    <col min="10" max="10" width="9.28515625" style="220" customWidth="1"/>
    <col min="11" max="11" width="6.85546875" style="220" customWidth="1"/>
    <col min="12" max="12" width="3.42578125" style="220" customWidth="1"/>
    <col min="13" max="16384" width="9.140625" style="220"/>
  </cols>
  <sheetData>
    <row r="1" spans="1:15">
      <c r="G1" s="221"/>
    </row>
    <row r="2" spans="1:15">
      <c r="B2" s="174" t="s">
        <v>1</v>
      </c>
      <c r="C2" s="174" t="s">
        <v>2</v>
      </c>
      <c r="D2" s="174" t="s">
        <v>3</v>
      </c>
      <c r="E2" s="174" t="s">
        <v>532</v>
      </c>
      <c r="F2" s="174" t="s">
        <v>5</v>
      </c>
      <c r="G2" s="174" t="s">
        <v>5</v>
      </c>
      <c r="H2" s="174" t="s">
        <v>6</v>
      </c>
      <c r="I2" s="174" t="s">
        <v>7</v>
      </c>
      <c r="J2" s="174" t="s">
        <v>533</v>
      </c>
      <c r="K2" s="174" t="s">
        <v>534</v>
      </c>
    </row>
    <row r="3" spans="1:15">
      <c r="A3" s="220">
        <v>68</v>
      </c>
      <c r="B3" s="222">
        <v>1</v>
      </c>
      <c r="C3" s="223" t="s">
        <v>612</v>
      </c>
      <c r="D3" s="224">
        <v>3</v>
      </c>
      <c r="E3" s="224" t="s">
        <v>613</v>
      </c>
      <c r="F3" s="223" t="s">
        <v>13</v>
      </c>
      <c r="G3" s="225" t="s">
        <v>283</v>
      </c>
      <c r="H3" s="222" t="s">
        <v>15</v>
      </c>
      <c r="I3" s="761" t="s">
        <v>537</v>
      </c>
      <c r="J3" s="175" t="s">
        <v>230</v>
      </c>
      <c r="K3" s="175" t="s">
        <v>614</v>
      </c>
      <c r="L3" s="220">
        <v>14</v>
      </c>
    </row>
    <row r="4" spans="1:15">
      <c r="A4" s="220">
        <v>69</v>
      </c>
      <c r="B4" s="222">
        <v>1</v>
      </c>
      <c r="C4" s="223" t="s">
        <v>213</v>
      </c>
      <c r="D4" s="224">
        <v>2</v>
      </c>
      <c r="E4" s="224" t="s">
        <v>615</v>
      </c>
      <c r="F4" s="225" t="s">
        <v>378</v>
      </c>
      <c r="G4" s="225" t="s">
        <v>168</v>
      </c>
      <c r="H4" s="222" t="s">
        <v>15</v>
      </c>
      <c r="I4" s="761" t="s">
        <v>542</v>
      </c>
      <c r="J4" s="175" t="s">
        <v>230</v>
      </c>
      <c r="K4" s="175" t="s">
        <v>614</v>
      </c>
    </row>
    <row r="5" spans="1:15">
      <c r="A5" s="220">
        <v>70</v>
      </c>
      <c r="B5" s="222">
        <v>1</v>
      </c>
      <c r="C5" s="223" t="s">
        <v>616</v>
      </c>
      <c r="D5" s="224">
        <v>3</v>
      </c>
      <c r="E5" s="224" t="s">
        <v>617</v>
      </c>
      <c r="F5" s="225" t="s">
        <v>380</v>
      </c>
      <c r="G5" s="225" t="s">
        <v>408</v>
      </c>
      <c r="H5" s="222" t="s">
        <v>24</v>
      </c>
      <c r="I5" s="761" t="s">
        <v>537</v>
      </c>
      <c r="J5" s="175" t="s">
        <v>230</v>
      </c>
      <c r="K5" s="175" t="s">
        <v>614</v>
      </c>
    </row>
    <row r="6" spans="1:15">
      <c r="A6" s="220">
        <v>71</v>
      </c>
      <c r="B6" s="222">
        <v>1</v>
      </c>
      <c r="C6" s="223" t="s">
        <v>190</v>
      </c>
      <c r="D6" s="224">
        <v>2</v>
      </c>
      <c r="E6" s="224" t="s">
        <v>618</v>
      </c>
      <c r="F6" s="225" t="s">
        <v>406</v>
      </c>
      <c r="G6" s="225" t="s">
        <v>405</v>
      </c>
      <c r="H6" s="222" t="s">
        <v>24</v>
      </c>
      <c r="I6" s="761" t="s">
        <v>542</v>
      </c>
      <c r="J6" s="175" t="s">
        <v>230</v>
      </c>
      <c r="K6" s="175" t="s">
        <v>614</v>
      </c>
    </row>
    <row r="7" spans="1:15">
      <c r="A7" s="220">
        <v>72</v>
      </c>
      <c r="B7" s="222">
        <v>1</v>
      </c>
      <c r="C7" s="223" t="s">
        <v>619</v>
      </c>
      <c r="D7" s="224">
        <v>3</v>
      </c>
      <c r="E7" s="226" t="s">
        <v>620</v>
      </c>
      <c r="F7" s="225" t="s">
        <v>407</v>
      </c>
      <c r="G7" s="225" t="s">
        <v>197</v>
      </c>
      <c r="H7" s="222" t="s">
        <v>31</v>
      </c>
      <c r="I7" s="222" t="s">
        <v>537</v>
      </c>
      <c r="J7" s="175" t="s">
        <v>230</v>
      </c>
      <c r="K7" s="175" t="s">
        <v>614</v>
      </c>
    </row>
    <row r="8" spans="1:15">
      <c r="A8" s="220">
        <v>0</v>
      </c>
      <c r="B8" s="172"/>
      <c r="C8" s="172"/>
      <c r="D8" s="172"/>
      <c r="E8" s="172"/>
      <c r="F8" s="172"/>
      <c r="G8" s="172"/>
      <c r="H8" s="172"/>
      <c r="I8" s="172"/>
      <c r="J8" s="229"/>
      <c r="K8" s="229"/>
      <c r="N8"/>
      <c r="O8"/>
    </row>
    <row r="9" spans="1:15">
      <c r="A9" s="220">
        <v>73</v>
      </c>
      <c r="B9" s="222">
        <v>1</v>
      </c>
      <c r="C9" s="223" t="s">
        <v>213</v>
      </c>
      <c r="D9" s="224">
        <v>3</v>
      </c>
      <c r="E9" s="224" t="s">
        <v>618</v>
      </c>
      <c r="F9" s="225" t="s">
        <v>168</v>
      </c>
      <c r="G9" s="223" t="s">
        <v>424</v>
      </c>
      <c r="H9" s="222" t="s">
        <v>37</v>
      </c>
      <c r="I9" s="761" t="s">
        <v>549</v>
      </c>
      <c r="J9" s="175" t="s">
        <v>243</v>
      </c>
      <c r="K9" s="175" t="s">
        <v>621</v>
      </c>
      <c r="L9" s="220">
        <v>20</v>
      </c>
      <c r="N9"/>
      <c r="O9"/>
    </row>
    <row r="10" spans="1:15">
      <c r="A10" s="220">
        <v>74</v>
      </c>
      <c r="B10" s="222">
        <v>1</v>
      </c>
      <c r="C10" s="223" t="s">
        <v>612</v>
      </c>
      <c r="D10" s="224">
        <v>3</v>
      </c>
      <c r="E10" s="224" t="s">
        <v>620</v>
      </c>
      <c r="F10" s="223" t="s">
        <v>410</v>
      </c>
      <c r="G10" s="225" t="s">
        <v>423</v>
      </c>
      <c r="H10" s="222" t="s">
        <v>37</v>
      </c>
      <c r="I10" s="761" t="s">
        <v>553</v>
      </c>
      <c r="J10" s="175" t="s">
        <v>243</v>
      </c>
      <c r="K10" s="175" t="s">
        <v>621</v>
      </c>
      <c r="N10"/>
      <c r="O10"/>
    </row>
    <row r="11" spans="1:15">
      <c r="A11" s="220">
        <v>75</v>
      </c>
      <c r="B11" s="222">
        <v>1</v>
      </c>
      <c r="C11" s="223" t="s">
        <v>190</v>
      </c>
      <c r="D11" s="224">
        <v>3</v>
      </c>
      <c r="E11" s="224" t="s">
        <v>622</v>
      </c>
      <c r="F11" s="225" t="s">
        <v>406</v>
      </c>
      <c r="G11" s="225" t="s">
        <v>405</v>
      </c>
      <c r="H11" s="222" t="s">
        <v>37</v>
      </c>
      <c r="I11" s="761" t="s">
        <v>555</v>
      </c>
      <c r="J11" s="175" t="s">
        <v>243</v>
      </c>
      <c r="K11" s="175" t="s">
        <v>621</v>
      </c>
      <c r="N11"/>
      <c r="O11"/>
    </row>
    <row r="12" spans="1:15">
      <c r="A12" s="220">
        <v>76</v>
      </c>
      <c r="B12" s="222">
        <v>1</v>
      </c>
      <c r="C12" s="223" t="s">
        <v>623</v>
      </c>
      <c r="D12" s="224">
        <v>3</v>
      </c>
      <c r="E12" s="224" t="s">
        <v>615</v>
      </c>
      <c r="F12" s="225" t="s">
        <v>407</v>
      </c>
      <c r="G12" s="225" t="s">
        <v>197</v>
      </c>
      <c r="H12" s="222" t="s">
        <v>43</v>
      </c>
      <c r="I12" s="761" t="s">
        <v>556</v>
      </c>
      <c r="J12" s="175" t="s">
        <v>243</v>
      </c>
      <c r="K12" s="175" t="s">
        <v>621</v>
      </c>
      <c r="N12"/>
      <c r="O12"/>
    </row>
    <row r="13" spans="1:15">
      <c r="A13" s="220">
        <v>77</v>
      </c>
      <c r="B13" s="222">
        <v>1</v>
      </c>
      <c r="C13" s="223" t="s">
        <v>616</v>
      </c>
      <c r="D13" s="224">
        <v>3</v>
      </c>
      <c r="E13" s="227" t="s">
        <v>617</v>
      </c>
      <c r="F13" s="225" t="s">
        <v>380</v>
      </c>
      <c r="G13" s="225" t="s">
        <v>408</v>
      </c>
      <c r="H13" s="222" t="s">
        <v>43</v>
      </c>
      <c r="I13" s="222" t="s">
        <v>558</v>
      </c>
      <c r="J13" s="175" t="s">
        <v>243</v>
      </c>
      <c r="K13" s="175" t="s">
        <v>621</v>
      </c>
    </row>
    <row r="14" spans="1:15">
      <c r="A14" s="220">
        <v>0</v>
      </c>
      <c r="B14" s="172"/>
      <c r="C14" s="172"/>
      <c r="D14" s="172"/>
      <c r="E14" s="172"/>
      <c r="F14" s="172"/>
      <c r="G14" s="172"/>
      <c r="H14" s="172"/>
      <c r="I14" s="172"/>
      <c r="J14" s="229"/>
      <c r="K14" s="229"/>
    </row>
    <row r="15" spans="1:15">
      <c r="A15" s="220">
        <v>78</v>
      </c>
      <c r="B15" s="222">
        <v>3</v>
      </c>
      <c r="C15" s="223" t="s">
        <v>624</v>
      </c>
      <c r="D15" s="224">
        <v>2</v>
      </c>
      <c r="E15" s="224" t="s">
        <v>625</v>
      </c>
      <c r="F15" s="225" t="s">
        <v>407</v>
      </c>
      <c r="G15" s="225" t="s">
        <v>409</v>
      </c>
      <c r="H15" s="222" t="s">
        <v>15</v>
      </c>
      <c r="I15" s="761" t="s">
        <v>537</v>
      </c>
      <c r="J15" s="175" t="s">
        <v>194</v>
      </c>
      <c r="K15" s="175" t="s">
        <v>626</v>
      </c>
      <c r="L15" s="220">
        <v>12</v>
      </c>
    </row>
    <row r="16" spans="1:15">
      <c r="A16" s="220">
        <v>79</v>
      </c>
      <c r="B16" s="222">
        <v>3</v>
      </c>
      <c r="C16" s="223" t="s">
        <v>256</v>
      </c>
      <c r="D16" s="224">
        <v>2</v>
      </c>
      <c r="E16" s="228" t="s">
        <v>627</v>
      </c>
      <c r="F16" s="225" t="s">
        <v>407</v>
      </c>
      <c r="G16" s="225" t="s">
        <v>409</v>
      </c>
      <c r="H16" s="222" t="s">
        <v>15</v>
      </c>
      <c r="I16" s="761" t="s">
        <v>542</v>
      </c>
      <c r="J16" s="175" t="s">
        <v>194</v>
      </c>
      <c r="K16" s="175" t="s">
        <v>626</v>
      </c>
    </row>
    <row r="17" spans="1:16">
      <c r="A17" s="220">
        <v>80</v>
      </c>
      <c r="B17" s="222">
        <v>3</v>
      </c>
      <c r="C17" s="223" t="s">
        <v>628</v>
      </c>
      <c r="D17" s="224">
        <v>2</v>
      </c>
      <c r="E17" s="224" t="s">
        <v>629</v>
      </c>
      <c r="F17" s="225" t="s">
        <v>403</v>
      </c>
      <c r="G17" s="225" t="s">
        <v>419</v>
      </c>
      <c r="H17" s="222" t="s">
        <v>24</v>
      </c>
      <c r="I17" s="761" t="s">
        <v>537</v>
      </c>
      <c r="J17" s="175" t="s">
        <v>194</v>
      </c>
      <c r="K17" s="175" t="s">
        <v>626</v>
      </c>
    </row>
    <row r="18" spans="1:16">
      <c r="A18" s="220">
        <v>81</v>
      </c>
      <c r="B18" s="222">
        <v>3</v>
      </c>
      <c r="C18" s="223" t="s">
        <v>630</v>
      </c>
      <c r="D18" s="224">
        <v>2</v>
      </c>
      <c r="E18" s="228" t="s">
        <v>631</v>
      </c>
      <c r="F18" s="225" t="s">
        <v>448</v>
      </c>
      <c r="G18" s="225" t="s">
        <v>258</v>
      </c>
      <c r="H18" s="222" t="s">
        <v>24</v>
      </c>
      <c r="I18" s="761" t="s">
        <v>542</v>
      </c>
      <c r="J18" s="175" t="s">
        <v>194</v>
      </c>
      <c r="K18" s="175" t="s">
        <v>626</v>
      </c>
    </row>
    <row r="19" spans="1:16">
      <c r="A19" s="220">
        <v>82</v>
      </c>
      <c r="B19" s="222">
        <v>3</v>
      </c>
      <c r="C19" s="223" t="s">
        <v>252</v>
      </c>
      <c r="D19" s="224">
        <v>2</v>
      </c>
      <c r="E19" s="228" t="s">
        <v>632</v>
      </c>
      <c r="F19" s="225" t="s">
        <v>406</v>
      </c>
      <c r="G19" s="225" t="s">
        <v>409</v>
      </c>
      <c r="H19" s="222" t="s">
        <v>31</v>
      </c>
      <c r="I19" s="222" t="s">
        <v>537</v>
      </c>
      <c r="J19" s="175" t="s">
        <v>194</v>
      </c>
      <c r="K19" s="175" t="s">
        <v>626</v>
      </c>
    </row>
    <row r="20" spans="1:16" s="219" customFormat="1">
      <c r="A20" s="220">
        <v>0</v>
      </c>
      <c r="B20" s="172"/>
      <c r="C20" s="172"/>
      <c r="D20" s="172"/>
      <c r="E20" s="172"/>
      <c r="F20" s="172"/>
      <c r="G20" s="172"/>
      <c r="H20" s="172"/>
      <c r="I20" s="172"/>
      <c r="J20" s="229"/>
      <c r="K20" s="229"/>
      <c r="L20" s="220"/>
      <c r="M20" s="220"/>
      <c r="N20" s="220"/>
      <c r="O20" s="220"/>
    </row>
    <row r="21" spans="1:16" s="219" customFormat="1">
      <c r="A21" s="220">
        <v>83</v>
      </c>
      <c r="B21" s="222">
        <v>3</v>
      </c>
      <c r="C21" s="223" t="s">
        <v>628</v>
      </c>
      <c r="D21" s="224">
        <v>2</v>
      </c>
      <c r="E21" s="228" t="s">
        <v>625</v>
      </c>
      <c r="F21" s="225" t="s">
        <v>403</v>
      </c>
      <c r="G21" s="225" t="s">
        <v>419</v>
      </c>
      <c r="H21" s="222" t="s">
        <v>37</v>
      </c>
      <c r="I21" s="761" t="s">
        <v>549</v>
      </c>
      <c r="J21" s="175" t="s">
        <v>206</v>
      </c>
      <c r="K21" s="175" t="s">
        <v>588</v>
      </c>
      <c r="L21" s="220">
        <v>17</v>
      </c>
      <c r="M21" s="220"/>
      <c r="N21" s="220"/>
      <c r="O21" s="220"/>
      <c r="P21" s="220"/>
    </row>
    <row r="22" spans="1:16" s="219" customFormat="1">
      <c r="A22" s="220">
        <v>84</v>
      </c>
      <c r="B22" s="222">
        <v>3</v>
      </c>
      <c r="C22" s="223" t="s">
        <v>624</v>
      </c>
      <c r="D22" s="224">
        <v>2</v>
      </c>
      <c r="E22" s="224" t="s">
        <v>627</v>
      </c>
      <c r="F22" s="225" t="s">
        <v>405</v>
      </c>
      <c r="G22" s="225" t="s">
        <v>407</v>
      </c>
      <c r="H22" s="222" t="s">
        <v>37</v>
      </c>
      <c r="I22" s="761" t="s">
        <v>553</v>
      </c>
      <c r="J22" s="175" t="s">
        <v>206</v>
      </c>
      <c r="K22" s="175" t="s">
        <v>588</v>
      </c>
      <c r="M22" s="220"/>
      <c r="N22" s="220"/>
      <c r="O22" s="220"/>
      <c r="P22" s="220"/>
    </row>
    <row r="23" spans="1:16">
      <c r="A23" s="220">
        <v>85</v>
      </c>
      <c r="B23" s="222">
        <v>3</v>
      </c>
      <c r="C23" s="223" t="s">
        <v>256</v>
      </c>
      <c r="D23" s="224">
        <v>2</v>
      </c>
      <c r="E23" s="224" t="s">
        <v>629</v>
      </c>
      <c r="F23" s="225" t="s">
        <v>408</v>
      </c>
      <c r="G23" s="225" t="s">
        <v>409</v>
      </c>
      <c r="H23" s="222" t="s">
        <v>37</v>
      </c>
      <c r="I23" s="761" t="s">
        <v>555</v>
      </c>
      <c r="J23" s="175" t="s">
        <v>206</v>
      </c>
      <c r="K23" s="175" t="s">
        <v>588</v>
      </c>
    </row>
    <row r="24" spans="1:16">
      <c r="A24" s="220">
        <v>86</v>
      </c>
      <c r="B24" s="222">
        <v>3</v>
      </c>
      <c r="C24" s="223" t="s">
        <v>252</v>
      </c>
      <c r="D24" s="224">
        <v>2</v>
      </c>
      <c r="E24" s="224" t="s">
        <v>631</v>
      </c>
      <c r="F24" s="225" t="s">
        <v>406</v>
      </c>
      <c r="G24" s="225" t="s">
        <v>380</v>
      </c>
      <c r="H24" s="222" t="s">
        <v>43</v>
      </c>
      <c r="I24" s="761" t="s">
        <v>556</v>
      </c>
      <c r="J24" s="175" t="s">
        <v>206</v>
      </c>
      <c r="K24" s="175" t="s">
        <v>588</v>
      </c>
    </row>
    <row r="25" spans="1:16">
      <c r="A25" s="220">
        <v>87</v>
      </c>
      <c r="B25" s="222">
        <v>3</v>
      </c>
      <c r="C25" s="223" t="s">
        <v>630</v>
      </c>
      <c r="D25" s="224">
        <v>2</v>
      </c>
      <c r="E25" s="224" t="s">
        <v>632</v>
      </c>
      <c r="F25" s="225" t="s">
        <v>448</v>
      </c>
      <c r="G25" s="225" t="s">
        <v>258</v>
      </c>
      <c r="H25" s="222" t="s">
        <v>43</v>
      </c>
      <c r="I25" s="222" t="s">
        <v>558</v>
      </c>
      <c r="J25" s="175" t="s">
        <v>206</v>
      </c>
      <c r="K25" s="175" t="s">
        <v>588</v>
      </c>
    </row>
    <row r="26" spans="1:16" s="219" customFormat="1">
      <c r="A26" s="220">
        <v>0</v>
      </c>
      <c r="B26" s="172"/>
      <c r="C26" s="172"/>
      <c r="D26" s="172"/>
      <c r="E26" s="172"/>
      <c r="F26" s="172"/>
      <c r="G26" s="172"/>
      <c r="H26" s="172"/>
      <c r="I26" s="172"/>
      <c r="J26" s="229"/>
      <c r="K26" s="229"/>
      <c r="L26" s="220"/>
      <c r="M26" s="220"/>
      <c r="N26" s="220"/>
      <c r="O26" s="220"/>
    </row>
    <row r="27" spans="1:16" s="219" customFormat="1">
      <c r="A27" s="220">
        <v>88</v>
      </c>
      <c r="B27" s="222">
        <v>3</v>
      </c>
      <c r="C27" s="223" t="s">
        <v>256</v>
      </c>
      <c r="D27" s="224">
        <v>2</v>
      </c>
      <c r="E27" s="228" t="s">
        <v>625</v>
      </c>
      <c r="F27" s="225" t="s">
        <v>408</v>
      </c>
      <c r="G27" s="225" t="s">
        <v>409</v>
      </c>
      <c r="H27" s="222" t="s">
        <v>37</v>
      </c>
      <c r="I27" s="761" t="s">
        <v>549</v>
      </c>
      <c r="J27" s="175" t="s">
        <v>633</v>
      </c>
      <c r="K27" s="175" t="s">
        <v>561</v>
      </c>
      <c r="L27" s="220">
        <v>19</v>
      </c>
      <c r="M27" s="220"/>
      <c r="N27" s="220"/>
      <c r="O27" s="220"/>
      <c r="P27" s="220"/>
    </row>
    <row r="28" spans="1:16" s="219" customFormat="1">
      <c r="A28" s="220">
        <v>89</v>
      </c>
      <c r="B28" s="222">
        <v>3</v>
      </c>
      <c r="C28" s="223" t="s">
        <v>628</v>
      </c>
      <c r="D28" s="224">
        <v>2</v>
      </c>
      <c r="E28" s="224" t="s">
        <v>627</v>
      </c>
      <c r="F28" s="225" t="s">
        <v>403</v>
      </c>
      <c r="G28" s="225" t="s">
        <v>169</v>
      </c>
      <c r="H28" s="222" t="s">
        <v>37</v>
      </c>
      <c r="I28" s="761" t="s">
        <v>553</v>
      </c>
      <c r="J28" s="175" t="s">
        <v>633</v>
      </c>
      <c r="K28" s="175" t="s">
        <v>561</v>
      </c>
      <c r="M28" s="220"/>
      <c r="N28" s="220"/>
      <c r="O28" s="220"/>
      <c r="P28" s="220"/>
    </row>
    <row r="29" spans="1:16">
      <c r="A29" s="220">
        <v>90</v>
      </c>
      <c r="B29" s="222">
        <v>3</v>
      </c>
      <c r="C29" s="223" t="s">
        <v>624</v>
      </c>
      <c r="D29" s="224">
        <v>2</v>
      </c>
      <c r="E29" s="224" t="s">
        <v>629</v>
      </c>
      <c r="F29" s="225" t="s">
        <v>405</v>
      </c>
      <c r="G29" s="225" t="s">
        <v>409</v>
      </c>
      <c r="H29" s="222" t="s">
        <v>37</v>
      </c>
      <c r="I29" s="761" t="s">
        <v>555</v>
      </c>
      <c r="J29" s="175" t="s">
        <v>633</v>
      </c>
      <c r="K29" s="175" t="s">
        <v>561</v>
      </c>
    </row>
    <row r="30" spans="1:16">
      <c r="A30" s="220">
        <v>91</v>
      </c>
      <c r="B30" s="222">
        <v>3</v>
      </c>
      <c r="C30" s="223" t="s">
        <v>630</v>
      </c>
      <c r="D30" s="224">
        <v>2</v>
      </c>
      <c r="E30" s="224" t="s">
        <v>631</v>
      </c>
      <c r="F30" s="225" t="s">
        <v>448</v>
      </c>
      <c r="G30" s="225" t="s">
        <v>258</v>
      </c>
      <c r="H30" s="222" t="s">
        <v>43</v>
      </c>
      <c r="I30" s="761" t="s">
        <v>556</v>
      </c>
      <c r="J30" s="175" t="s">
        <v>633</v>
      </c>
      <c r="K30" s="175" t="s">
        <v>561</v>
      </c>
    </row>
    <row r="31" spans="1:16">
      <c r="A31" s="220">
        <v>92</v>
      </c>
      <c r="B31" s="222">
        <v>3</v>
      </c>
      <c r="C31" s="223" t="s">
        <v>252</v>
      </c>
      <c r="D31" s="224">
        <v>2</v>
      </c>
      <c r="E31" s="224" t="s">
        <v>632</v>
      </c>
      <c r="F31" s="225" t="s">
        <v>406</v>
      </c>
      <c r="G31" s="225" t="s">
        <v>238</v>
      </c>
      <c r="H31" s="222" t="s">
        <v>43</v>
      </c>
      <c r="I31" s="222" t="s">
        <v>558</v>
      </c>
      <c r="J31" s="175" t="s">
        <v>633</v>
      </c>
      <c r="K31" s="175" t="s">
        <v>561</v>
      </c>
    </row>
    <row r="32" spans="1:16">
      <c r="B32" s="213"/>
      <c r="C32" s="213"/>
      <c r="D32" s="213"/>
      <c r="E32" s="213"/>
      <c r="F32" s="213"/>
      <c r="G32" s="213"/>
      <c r="H32" s="208"/>
      <c r="I32" s="213"/>
    </row>
    <row r="36" spans="6:7">
      <c r="F36" s="173"/>
      <c r="G36" s="173"/>
    </row>
    <row r="37" spans="6:7">
      <c r="F37" s="173"/>
      <c r="G37" s="173"/>
    </row>
    <row r="38" spans="6:7">
      <c r="F38" s="173"/>
      <c r="G38" s="173"/>
    </row>
    <row r="39" spans="6:7">
      <c r="F39" s="173"/>
      <c r="G39" s="173"/>
    </row>
    <row r="40" spans="6:7">
      <c r="F40" s="173"/>
      <c r="G40" s="173"/>
    </row>
    <row r="41" spans="6:7">
      <c r="F41" s="173"/>
      <c r="G41" s="173"/>
    </row>
    <row r="42" spans="6:7">
      <c r="F42" s="173"/>
      <c r="G42" s="173"/>
    </row>
    <row r="43" spans="6:7">
      <c r="F43" s="173"/>
      <c r="G43" s="173"/>
    </row>
    <row r="44" spans="6:7">
      <c r="F44" s="173"/>
      <c r="G44" s="173"/>
    </row>
    <row r="45" spans="6:7">
      <c r="F45" s="173"/>
      <c r="G45" s="173"/>
    </row>
    <row r="46" spans="6:7">
      <c r="F46" s="173"/>
      <c r="G46" s="173"/>
    </row>
    <row r="47" spans="6:7">
      <c r="F47" s="173"/>
      <c r="G47" s="173"/>
    </row>
    <row r="48" spans="6:7">
      <c r="F48" s="173"/>
      <c r="G48" s="173"/>
    </row>
    <row r="49" spans="6:7">
      <c r="F49" s="173"/>
      <c r="G49" s="173"/>
    </row>
    <row r="50" spans="6:7">
      <c r="F50" s="173"/>
      <c r="G50" s="173"/>
    </row>
    <row r="51" spans="6:7">
      <c r="F51" s="173"/>
      <c r="G51" s="173"/>
    </row>
    <row r="52" spans="6:7">
      <c r="F52" s="173"/>
      <c r="G52" s="173"/>
    </row>
    <row r="53" spans="6:7">
      <c r="F53" s="173"/>
      <c r="G53" s="173"/>
    </row>
    <row r="54" spans="6:7">
      <c r="F54" s="173"/>
      <c r="G54" s="173"/>
    </row>
    <row r="55" spans="6:7">
      <c r="F55" s="173"/>
      <c r="G55" s="173"/>
    </row>
    <row r="56" spans="6:7">
      <c r="F56" s="173"/>
      <c r="G56" s="173"/>
    </row>
    <row r="57" spans="6:7">
      <c r="F57" s="173"/>
      <c r="G57" s="173"/>
    </row>
    <row r="58" spans="6:7">
      <c r="F58" s="173"/>
      <c r="G58" s="173"/>
    </row>
    <row r="59" spans="6:7">
      <c r="F59" s="173"/>
      <c r="G59" s="173"/>
    </row>
    <row r="60" spans="6:7">
      <c r="F60" s="173"/>
      <c r="G60" s="173"/>
    </row>
    <row r="61" spans="6:7">
      <c r="F61" s="173"/>
      <c r="G61" s="173"/>
    </row>
    <row r="62" spans="6:7">
      <c r="F62" s="173"/>
      <c r="G62" s="173"/>
    </row>
    <row r="63" spans="6:7">
      <c r="F63" s="173"/>
      <c r="G63" s="173"/>
    </row>
    <row r="64" spans="6:7">
      <c r="F64" s="173"/>
      <c r="G64" s="173"/>
    </row>
    <row r="65" spans="6:7">
      <c r="F65" s="173"/>
      <c r="G65" s="173"/>
    </row>
    <row r="66" spans="6:7">
      <c r="F66" s="173"/>
      <c r="G66" s="173"/>
    </row>
    <row r="67" spans="6:7">
      <c r="F67" s="173"/>
      <c r="G67" s="173"/>
    </row>
    <row r="68" spans="6:7">
      <c r="F68" s="173"/>
      <c r="G68" s="173"/>
    </row>
    <row r="69" spans="6:7">
      <c r="F69" s="173"/>
      <c r="G69" s="173"/>
    </row>
    <row r="70" spans="6:7">
      <c r="F70" s="173"/>
      <c r="G70" s="173"/>
    </row>
    <row r="71" spans="6:7">
      <c r="F71" s="173"/>
      <c r="G71" s="173"/>
    </row>
    <row r="72" spans="6:7">
      <c r="F72" s="173"/>
      <c r="G72" s="173"/>
    </row>
    <row r="73" spans="6:7">
      <c r="F73" s="173"/>
      <c r="G73" s="173"/>
    </row>
    <row r="74" spans="6:7">
      <c r="F74" s="173"/>
      <c r="G74" s="173"/>
    </row>
    <row r="75" spans="6:7">
      <c r="F75" s="173"/>
      <c r="G75" s="173"/>
    </row>
    <row r="76" spans="6:7">
      <c r="F76" s="173"/>
      <c r="G76" s="173"/>
    </row>
    <row r="77" spans="6:7">
      <c r="F77" s="173"/>
      <c r="G77" s="173"/>
    </row>
    <row r="78" spans="6:7">
      <c r="F78" s="173"/>
      <c r="G78" s="173"/>
    </row>
    <row r="79" spans="6:7">
      <c r="F79" s="173"/>
      <c r="G79" s="173"/>
    </row>
    <row r="80" spans="6:7">
      <c r="F80" s="173"/>
      <c r="G80" s="173"/>
    </row>
    <row r="81" spans="6:7">
      <c r="F81" s="173"/>
      <c r="G81" s="173"/>
    </row>
    <row r="82" spans="6:7">
      <c r="F82" s="173"/>
      <c r="G82" s="173"/>
    </row>
    <row r="83" spans="6:7">
      <c r="F83" s="173"/>
      <c r="G83" s="173"/>
    </row>
    <row r="84" spans="6:7">
      <c r="F84" s="173"/>
      <c r="G84" s="173"/>
    </row>
    <row r="85" spans="6:7">
      <c r="F85" s="173"/>
      <c r="G85" s="173"/>
    </row>
    <row r="86" spans="6:7">
      <c r="F86" s="173"/>
      <c r="G86" s="173"/>
    </row>
    <row r="87" spans="6:7">
      <c r="F87" s="173"/>
      <c r="G87" s="173"/>
    </row>
    <row r="88" spans="6:7">
      <c r="F88" s="173"/>
      <c r="G88" s="173"/>
    </row>
    <row r="89" spans="6:7">
      <c r="F89" s="173"/>
      <c r="G89" s="173"/>
    </row>
    <row r="90" spans="6:7">
      <c r="F90" s="173"/>
      <c r="G90" s="173"/>
    </row>
    <row r="91" spans="6:7">
      <c r="F91" s="173"/>
      <c r="G91" s="173"/>
    </row>
    <row r="92" spans="6:7">
      <c r="F92" s="173"/>
      <c r="G92" s="173"/>
    </row>
    <row r="93" spans="6:7">
      <c r="F93" s="173"/>
      <c r="G93" s="173"/>
    </row>
    <row r="94" spans="6:7">
      <c r="F94" s="173"/>
      <c r="G94" s="173"/>
    </row>
    <row r="95" spans="6:7">
      <c r="F95" s="173"/>
      <c r="G95" s="173"/>
    </row>
    <row r="96" spans="6:7">
      <c r="F96" s="173"/>
      <c r="G96" s="173"/>
    </row>
    <row r="97" spans="6:7">
      <c r="F97" s="173"/>
      <c r="G97" s="173"/>
    </row>
    <row r="98" spans="6:7">
      <c r="F98" s="173"/>
      <c r="G98" s="173"/>
    </row>
    <row r="99" spans="6:7">
      <c r="F99" s="173"/>
      <c r="G99" s="173"/>
    </row>
    <row r="100" spans="6:7">
      <c r="F100" s="173"/>
      <c r="G100" s="173"/>
    </row>
    <row r="101" spans="6:7">
      <c r="F101" s="173"/>
      <c r="G101" s="173"/>
    </row>
    <row r="102" spans="6:7">
      <c r="F102" s="173"/>
      <c r="G102" s="173"/>
    </row>
    <row r="103" spans="6:7">
      <c r="F103" s="173"/>
      <c r="G103" s="173"/>
    </row>
    <row r="104" spans="6:7">
      <c r="F104" s="173"/>
      <c r="G104" s="173"/>
    </row>
    <row r="105" spans="6:7">
      <c r="F105" s="173"/>
      <c r="G105" s="173"/>
    </row>
    <row r="106" spans="6:7">
      <c r="F106" s="173"/>
      <c r="G106" s="173"/>
    </row>
    <row r="107" spans="6:7">
      <c r="F107" s="173"/>
      <c r="G107" s="173"/>
    </row>
    <row r="108" spans="6:7">
      <c r="F108" s="173"/>
      <c r="G108" s="173"/>
    </row>
    <row r="109" spans="6:7">
      <c r="F109" s="173"/>
      <c r="G109" s="173"/>
    </row>
    <row r="110" spans="6:7">
      <c r="F110" s="173"/>
      <c r="G110" s="173"/>
    </row>
    <row r="111" spans="6:7">
      <c r="F111" s="173"/>
      <c r="G111" s="173"/>
    </row>
    <row r="112" spans="6:7">
      <c r="F112" s="173"/>
      <c r="G112" s="173"/>
    </row>
    <row r="113" spans="6:7">
      <c r="F113" s="173"/>
      <c r="G113" s="173"/>
    </row>
    <row r="114" spans="6:7">
      <c r="F114" s="173"/>
      <c r="G114" s="173"/>
    </row>
    <row r="115" spans="6:7">
      <c r="F115" s="173"/>
      <c r="G115" s="173"/>
    </row>
    <row r="116" spans="6:7">
      <c r="F116" s="173"/>
      <c r="G116" s="173"/>
    </row>
    <row r="117" spans="6:7">
      <c r="F117" s="173"/>
      <c r="G117" s="173"/>
    </row>
    <row r="118" spans="6:7">
      <c r="F118" s="173"/>
      <c r="G118" s="173"/>
    </row>
    <row r="119" spans="6:7">
      <c r="F119" s="173"/>
      <c r="G119" s="173"/>
    </row>
    <row r="120" spans="6:7">
      <c r="F120" s="173"/>
      <c r="G120" s="173"/>
    </row>
    <row r="121" spans="6:7">
      <c r="F121" s="173"/>
      <c r="G121" s="173"/>
    </row>
    <row r="122" spans="6:7">
      <c r="F122" s="173"/>
      <c r="G122" s="173"/>
    </row>
    <row r="123" spans="6:7">
      <c r="F123" s="173"/>
      <c r="G123" s="173"/>
    </row>
    <row r="124" spans="6:7">
      <c r="F124" s="173"/>
      <c r="G124" s="173"/>
    </row>
    <row r="125" spans="6:7">
      <c r="F125" s="173"/>
      <c r="G125" s="173"/>
    </row>
    <row r="126" spans="6:7">
      <c r="F126" s="173"/>
      <c r="G126" s="173"/>
    </row>
    <row r="127" spans="6:7">
      <c r="F127" s="173"/>
      <c r="G127" s="173"/>
    </row>
    <row r="128" spans="6:7">
      <c r="F128" s="173"/>
      <c r="G128" s="173"/>
    </row>
    <row r="129" spans="6:7">
      <c r="F129" s="173"/>
      <c r="G129" s="173"/>
    </row>
    <row r="130" spans="6:7">
      <c r="F130" s="173"/>
      <c r="G130" s="173"/>
    </row>
    <row r="131" spans="6:7">
      <c r="F131" s="173"/>
      <c r="G131" s="173"/>
    </row>
    <row r="132" spans="6:7">
      <c r="F132" s="173"/>
      <c r="G132" s="173"/>
    </row>
    <row r="133" spans="6:7">
      <c r="F133" s="173"/>
      <c r="G133" s="173"/>
    </row>
    <row r="134" spans="6:7">
      <c r="F134" s="173"/>
      <c r="G134" s="173"/>
    </row>
    <row r="135" spans="6:7">
      <c r="F135" s="173"/>
      <c r="G135" s="173"/>
    </row>
    <row r="136" spans="6:7">
      <c r="F136" s="173"/>
      <c r="G136" s="173"/>
    </row>
    <row r="137" spans="6:7">
      <c r="F137" s="173"/>
      <c r="G137" s="173"/>
    </row>
    <row r="138" spans="6:7">
      <c r="F138" s="173"/>
      <c r="G138" s="173"/>
    </row>
    <row r="139" spans="6:7">
      <c r="F139" s="173"/>
      <c r="G139" s="173"/>
    </row>
    <row r="140" spans="6:7">
      <c r="F140" s="173"/>
      <c r="G140" s="173"/>
    </row>
    <row r="141" spans="6:7">
      <c r="F141" s="173"/>
      <c r="G141" s="173"/>
    </row>
    <row r="142" spans="6:7">
      <c r="F142" s="173"/>
      <c r="G142" s="173"/>
    </row>
    <row r="143" spans="6:7">
      <c r="F143" s="173"/>
      <c r="G143" s="173"/>
    </row>
    <row r="144" spans="6:7">
      <c r="F144" s="173"/>
      <c r="G144" s="173"/>
    </row>
    <row r="145" spans="6:7">
      <c r="F145" s="173"/>
      <c r="G145" s="173"/>
    </row>
    <row r="146" spans="6:7">
      <c r="F146" s="177"/>
      <c r="G146" s="177"/>
    </row>
    <row r="147" spans="6:7">
      <c r="F147" s="177"/>
      <c r="G147" s="177"/>
    </row>
  </sheetData>
  <pageMargins left="0.39305555555555599" right="0.196527777777778" top="0.53958333333333297" bottom="0.74791666666666701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17</vt:i4>
      </vt:variant>
    </vt:vector>
  </HeadingPairs>
  <TitlesOfParts>
    <vt:vector size="41" baseType="lpstr">
      <vt:lpstr>Draft Mata Kuliah</vt:lpstr>
      <vt:lpstr>Print</vt:lpstr>
      <vt:lpstr>REKAP (2)</vt:lpstr>
      <vt:lpstr>REKAP</vt:lpstr>
      <vt:lpstr>JADWAL</vt:lpstr>
      <vt:lpstr>MPIS2</vt:lpstr>
      <vt:lpstr>PAI</vt:lpstr>
      <vt:lpstr>HK</vt:lpstr>
      <vt:lpstr>ES</vt:lpstr>
      <vt:lpstr>KPI</vt:lpstr>
      <vt:lpstr>PGMI</vt:lpstr>
      <vt:lpstr>PBA</vt:lpstr>
      <vt:lpstr>DOKTOR</vt:lpstr>
      <vt:lpstr>SI</vt:lpstr>
      <vt:lpstr>J-MPI2</vt:lpstr>
      <vt:lpstr>J-PAI</vt:lpstr>
      <vt:lpstr>J-HK</vt:lpstr>
      <vt:lpstr>J-ES</vt:lpstr>
      <vt:lpstr>J-KPI</vt:lpstr>
      <vt:lpstr>J-PGMI</vt:lpstr>
      <vt:lpstr>J-PBA</vt:lpstr>
      <vt:lpstr>J-DOKTOR</vt:lpstr>
      <vt:lpstr>Sheet1</vt:lpstr>
      <vt:lpstr>Sheet2</vt:lpstr>
      <vt:lpstr>DDUA</vt:lpstr>
      <vt:lpstr>DOK</vt:lpstr>
      <vt:lpstr>DSATU</vt:lpstr>
      <vt:lpstr>DTIGA</vt:lpstr>
      <vt:lpstr>ES</vt:lpstr>
      <vt:lpstr>HK</vt:lpstr>
      <vt:lpstr>JADWAL</vt:lpstr>
      <vt:lpstr>KPI</vt:lpstr>
      <vt:lpstr>MPI</vt:lpstr>
      <vt:lpstr>NamaSK</vt:lpstr>
      <vt:lpstr>PAI</vt:lpstr>
      <vt:lpstr>PBA</vt:lpstr>
      <vt:lpstr>PGMI</vt:lpstr>
      <vt:lpstr>MPIS2!Print_Area</vt:lpstr>
      <vt:lpstr>Print!Print_Titles</vt:lpstr>
      <vt:lpstr>'REKAP (2)'!Print_Titles</vt:lpstr>
      <vt:lpstr>Trf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acerpps</dc:creator>
  <cp:lastModifiedBy>Zulaiha ir</cp:lastModifiedBy>
  <cp:lastPrinted>2019-08-29T09:57:00Z</cp:lastPrinted>
  <dcterms:created xsi:type="dcterms:W3CDTF">2017-07-25T07:44:00Z</dcterms:created>
  <dcterms:modified xsi:type="dcterms:W3CDTF">2020-01-28T03:30:07Z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