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Z:\_Data pps.iainjbr@gmail.com\2021 AKADEMIK\Jadwal Semester Genap 2020-2021\"/>
    </mc:Choice>
  </mc:AlternateContent>
  <xr:revisionPtr revIDLastSave="0" documentId="13_ncr:1_{CC8CB684-C529-4529-A7A5-62590DAB1948}" xr6:coauthVersionLast="46" xr6:coauthVersionMax="46" xr10:uidLastSave="{00000000-0000-0000-0000-000000000000}"/>
  <bookViews>
    <workbookView xWindow="15" yWindow="0" windowWidth="20475" windowHeight="10920" tabRatio="699" firstSheet="1" activeTab="5" xr2:uid="{00000000-000D-0000-FFFF-FFFF00000000}"/>
  </bookViews>
  <sheets>
    <sheet name="Draft Mata Kuliah" sheetId="5" state="hidden" r:id="rId1"/>
    <sheet name="Print" sheetId="31" r:id="rId2"/>
    <sheet name="REKAP (2)" sheetId="30" r:id="rId3"/>
    <sheet name="REKAP" sheetId="28" state="hidden" r:id="rId4"/>
    <sheet name="JADWAL" sheetId="26" r:id="rId5"/>
    <sheet name="MPIS2" sheetId="8" r:id="rId6"/>
    <sheet name="PAI" sheetId="9" r:id="rId7"/>
    <sheet name="HK" sheetId="10" r:id="rId8"/>
    <sheet name="ES" sheetId="11" r:id="rId9"/>
    <sheet name="KPI" sheetId="12" r:id="rId10"/>
    <sheet name="PGMI" sheetId="13" r:id="rId11"/>
    <sheet name="PBA" sheetId="15" r:id="rId12"/>
    <sheet name="SI" sheetId="34" r:id="rId13"/>
    <sheet name="S3-MPI" sheetId="25" r:id="rId14"/>
    <sheet name="S3-PAI" sheetId="19" r:id="rId15"/>
    <sheet name="Sheet1" sheetId="35" r:id="rId16"/>
  </sheets>
  <definedNames>
    <definedName name="_xlnm._FilterDatabase" localSheetId="0" hidden="1">'Draft Mata Kuliah'!$A$2:$K$128</definedName>
    <definedName name="_xlnm._FilterDatabase" localSheetId="5" hidden="1">MPIS2!$B$2:$M$6</definedName>
    <definedName name="_xlnm._FilterDatabase" localSheetId="3" hidden="1">REKAP!$A$3:$G$16</definedName>
    <definedName name="_xlnm._FilterDatabase" localSheetId="2" hidden="1">'REKAP (2)'!$A$7:$G$112</definedName>
    <definedName name="DDUA">JADWAL!$G$1:$G$108</definedName>
    <definedName name="DOK">'S3-MPI'!$A$3:$M$7</definedName>
    <definedName name="DSATU">JADWAL!$F$1:$F$108</definedName>
    <definedName name="DTIGA">JADWAL!$H$1:$H$108</definedName>
    <definedName name="ES">ES!$A$3:$M$10</definedName>
    <definedName name="HK">HK!$A$3:$M$17</definedName>
    <definedName name="JADWAL">JADWAL!$A$1:$L$108</definedName>
    <definedName name="KPI">KPI!$A$3:$K$13</definedName>
    <definedName name="MPI">MPIS2!$A$3:$M$13</definedName>
    <definedName name="NamaSK">'REKAP (2)'!$A$8:$C$395</definedName>
    <definedName name="PAI">PAI!$A$3:$M$14</definedName>
    <definedName name="PBA">PBA!$A$3:$M$6</definedName>
    <definedName name="PGMI">PGMI!$A$7:$M$11</definedName>
    <definedName name="_xlnm.Print_Area" localSheetId="5">MPIS2!$B$1:$N$10</definedName>
    <definedName name="_xlnm.Print_Area" localSheetId="1">Print!$A$1:$I$1372</definedName>
    <definedName name="_xlnm.Print_Titles" localSheetId="1">Print!$1:$7</definedName>
    <definedName name="_xlnm.Print_Titles" localSheetId="2">'REKAP (2)'!$7:$7</definedName>
    <definedName name="Trf">'REKAP (2)'!$AA$8:$AC$17</definedName>
  </definedNames>
  <calcPr calcId="181029"/>
</workbook>
</file>

<file path=xl/calcChain.xml><?xml version="1.0" encoding="utf-8"?>
<calcChain xmlns="http://schemas.openxmlformats.org/spreadsheetml/2006/main">
  <c r="K97" i="26" l="1"/>
  <c r="J97" i="26"/>
  <c r="I97" i="26"/>
  <c r="H97" i="26"/>
  <c r="G97" i="26"/>
  <c r="P97" i="26" s="1"/>
  <c r="F97" i="26"/>
  <c r="O97" i="26" s="1"/>
  <c r="E97" i="26"/>
  <c r="D97" i="26"/>
  <c r="C97" i="26"/>
  <c r="B97" i="26"/>
  <c r="K96" i="26"/>
  <c r="J96" i="26"/>
  <c r="I96" i="26"/>
  <c r="H96" i="26"/>
  <c r="G96" i="26"/>
  <c r="P96" i="26" s="1"/>
  <c r="F96" i="26"/>
  <c r="O96" i="26" s="1"/>
  <c r="E96" i="26"/>
  <c r="D96" i="26"/>
  <c r="C96" i="26"/>
  <c r="B96" i="26"/>
  <c r="K95" i="26"/>
  <c r="J95" i="26"/>
  <c r="I95" i="26"/>
  <c r="H95" i="26"/>
  <c r="G95" i="26"/>
  <c r="P95" i="26" s="1"/>
  <c r="F95" i="26"/>
  <c r="O95" i="26" s="1"/>
  <c r="E95" i="26"/>
  <c r="D95" i="26"/>
  <c r="C95" i="26"/>
  <c r="B95" i="26"/>
  <c r="K94" i="26"/>
  <c r="J94" i="26"/>
  <c r="I94" i="26"/>
  <c r="H94" i="26"/>
  <c r="G94" i="26"/>
  <c r="P94" i="26" s="1"/>
  <c r="F94" i="26"/>
  <c r="O94" i="26" s="1"/>
  <c r="E94" i="26"/>
  <c r="D94" i="26"/>
  <c r="C94" i="26"/>
  <c r="B94" i="26"/>
  <c r="K93" i="26"/>
  <c r="J93" i="26"/>
  <c r="I93" i="26"/>
  <c r="H93" i="26"/>
  <c r="G93" i="26"/>
  <c r="P93" i="26" s="1"/>
  <c r="F93" i="26"/>
  <c r="O93" i="26" s="1"/>
  <c r="E93" i="26"/>
  <c r="D93" i="26"/>
  <c r="C93" i="26"/>
  <c r="B93" i="26"/>
  <c r="K92" i="26"/>
  <c r="J92" i="26"/>
  <c r="I92" i="26"/>
  <c r="H92" i="26"/>
  <c r="G92" i="26"/>
  <c r="P92" i="26" s="1"/>
  <c r="F92" i="26"/>
  <c r="O92" i="26" s="1"/>
  <c r="E92" i="26"/>
  <c r="D92" i="26"/>
  <c r="C92" i="26"/>
  <c r="B92" i="26"/>
  <c r="K91" i="26"/>
  <c r="J91" i="26"/>
  <c r="I91" i="26"/>
  <c r="H91" i="26"/>
  <c r="G91" i="26"/>
  <c r="P91" i="26" s="1"/>
  <c r="F91" i="26"/>
  <c r="O91" i="26" s="1"/>
  <c r="E91" i="26"/>
  <c r="D91" i="26"/>
  <c r="C91" i="26"/>
  <c r="B91" i="26"/>
  <c r="K90" i="26"/>
  <c r="J90" i="26"/>
  <c r="I90" i="26"/>
  <c r="H90" i="26"/>
  <c r="G90" i="26"/>
  <c r="P90" i="26" s="1"/>
  <c r="F90" i="26"/>
  <c r="O90" i="26" s="1"/>
  <c r="E90" i="26"/>
  <c r="D90" i="26"/>
  <c r="C90" i="26"/>
  <c r="B90" i="26"/>
  <c r="K89" i="26"/>
  <c r="J89" i="26"/>
  <c r="I89" i="26"/>
  <c r="H89" i="26"/>
  <c r="G89" i="26"/>
  <c r="P89" i="26" s="1"/>
  <c r="F89" i="26"/>
  <c r="O89" i="26" s="1"/>
  <c r="E89" i="26"/>
  <c r="D89" i="26"/>
  <c r="C89" i="26"/>
  <c r="B89" i="26"/>
  <c r="P88" i="26"/>
  <c r="K88" i="26"/>
  <c r="J88" i="26"/>
  <c r="I88" i="26"/>
  <c r="G88" i="26"/>
  <c r="F88" i="26"/>
  <c r="O88" i="26" s="1"/>
  <c r="E88" i="26"/>
  <c r="D88" i="26"/>
  <c r="C88" i="26"/>
  <c r="B88" i="26"/>
  <c r="O87" i="26"/>
  <c r="K87" i="26"/>
  <c r="J87" i="26"/>
  <c r="I87" i="26"/>
  <c r="G87" i="26"/>
  <c r="P87" i="26" s="1"/>
  <c r="F87" i="26"/>
  <c r="E87" i="26"/>
  <c r="D87" i="26"/>
  <c r="C87" i="26"/>
  <c r="B87" i="26"/>
  <c r="K86" i="26"/>
  <c r="J86" i="26"/>
  <c r="I86" i="26"/>
  <c r="G86" i="26"/>
  <c r="P86" i="26" s="1"/>
  <c r="F86" i="26"/>
  <c r="O86" i="26" s="1"/>
  <c r="E86" i="26"/>
  <c r="D86" i="26"/>
  <c r="C86" i="26"/>
  <c r="B86" i="26"/>
  <c r="K85" i="26"/>
  <c r="J85" i="26"/>
  <c r="P85" i="26" s="1"/>
  <c r="I85" i="26"/>
  <c r="G85" i="26"/>
  <c r="F85" i="26"/>
  <c r="O85" i="26" s="1"/>
  <c r="E85" i="26"/>
  <c r="D85" i="26"/>
  <c r="C85" i="26"/>
  <c r="B85" i="26"/>
  <c r="K84" i="26"/>
  <c r="J84" i="26"/>
  <c r="I84" i="26"/>
  <c r="O84" i="26" s="1"/>
  <c r="G84" i="26"/>
  <c r="P84" i="26" s="1"/>
  <c r="F84" i="26"/>
  <c r="E84" i="26"/>
  <c r="D84" i="26"/>
  <c r="C84" i="26"/>
  <c r="B84" i="26"/>
  <c r="K83" i="26"/>
  <c r="J83" i="26"/>
  <c r="I83" i="26"/>
  <c r="G83" i="26"/>
  <c r="P83" i="26" s="1"/>
  <c r="F83" i="26"/>
  <c r="O83" i="26" s="1"/>
  <c r="E83" i="26"/>
  <c r="D83" i="26"/>
  <c r="C83" i="26"/>
  <c r="B83" i="26"/>
  <c r="P82" i="26"/>
  <c r="K82" i="26"/>
  <c r="J82" i="26"/>
  <c r="I82" i="26"/>
  <c r="G82" i="26"/>
  <c r="F82" i="26"/>
  <c r="O82" i="26" s="1"/>
  <c r="E82" i="26"/>
  <c r="D82" i="26"/>
  <c r="C82" i="26"/>
  <c r="B82" i="26"/>
  <c r="O81" i="26"/>
  <c r="K81" i="26"/>
  <c r="J81" i="26"/>
  <c r="I81" i="26"/>
  <c r="G81" i="26"/>
  <c r="P81" i="26" s="1"/>
  <c r="F81" i="26"/>
  <c r="E81" i="26"/>
  <c r="D81" i="26"/>
  <c r="C81" i="26"/>
  <c r="B81" i="26"/>
  <c r="K80" i="26"/>
  <c r="J80" i="26"/>
  <c r="I80" i="26"/>
  <c r="G80" i="26"/>
  <c r="P80" i="26" s="1"/>
  <c r="F80" i="26"/>
  <c r="O80" i="26" s="1"/>
  <c r="E80" i="26"/>
  <c r="D80" i="26"/>
  <c r="C80" i="26"/>
  <c r="B80" i="26"/>
  <c r="K79" i="26"/>
  <c r="J79" i="26"/>
  <c r="P79" i="26" s="1"/>
  <c r="I79" i="26"/>
  <c r="G79" i="26"/>
  <c r="F79" i="26"/>
  <c r="O79" i="26" s="1"/>
  <c r="E79" i="26"/>
  <c r="D79" i="26"/>
  <c r="C79" i="26"/>
  <c r="B79" i="26"/>
  <c r="K78" i="26"/>
  <c r="J78" i="26"/>
  <c r="I78" i="26"/>
  <c r="O78" i="26" s="1"/>
  <c r="G78" i="26"/>
  <c r="P78" i="26" s="1"/>
  <c r="F78" i="26"/>
  <c r="E78" i="26"/>
  <c r="D78" i="26"/>
  <c r="C78" i="26"/>
  <c r="B78" i="26"/>
  <c r="K77" i="26"/>
  <c r="J77" i="26"/>
  <c r="I77" i="26"/>
  <c r="G77" i="26"/>
  <c r="P77" i="26" s="1"/>
  <c r="F77" i="26"/>
  <c r="O77" i="26" s="1"/>
  <c r="E77" i="26"/>
  <c r="D77" i="26"/>
  <c r="C77" i="26"/>
  <c r="B77" i="26"/>
  <c r="P76" i="26"/>
  <c r="K76" i="26"/>
  <c r="J76" i="26"/>
  <c r="I76" i="26"/>
  <c r="G76" i="26"/>
  <c r="F76" i="26"/>
  <c r="O76" i="26" s="1"/>
  <c r="E76" i="26"/>
  <c r="D76" i="26"/>
  <c r="C76" i="26"/>
  <c r="B76" i="26"/>
  <c r="O75" i="26"/>
  <c r="K75" i="26"/>
  <c r="J75" i="26"/>
  <c r="I75" i="26"/>
  <c r="G75" i="26"/>
  <c r="P75" i="26" s="1"/>
  <c r="F75" i="26"/>
  <c r="E75" i="26"/>
  <c r="D75" i="26"/>
  <c r="C75" i="26"/>
  <c r="B75" i="26"/>
  <c r="K74" i="26"/>
  <c r="J74" i="26"/>
  <c r="I74" i="26"/>
  <c r="G74" i="26"/>
  <c r="P74" i="26" s="1"/>
  <c r="F74" i="26"/>
  <c r="O74" i="26" s="1"/>
  <c r="E74" i="26"/>
  <c r="D74" i="26"/>
  <c r="C74" i="26"/>
  <c r="B74" i="26"/>
  <c r="K73" i="26"/>
  <c r="J73" i="26"/>
  <c r="P73" i="26" s="1"/>
  <c r="I73" i="26"/>
  <c r="G73" i="26"/>
  <c r="F73" i="26"/>
  <c r="O73" i="26" s="1"/>
  <c r="E73" i="26"/>
  <c r="D73" i="26"/>
  <c r="C73" i="26"/>
  <c r="B73" i="26"/>
  <c r="K72" i="26"/>
  <c r="J72" i="26"/>
  <c r="I72" i="26"/>
  <c r="O72" i="26" s="1"/>
  <c r="G72" i="26"/>
  <c r="P72" i="26" s="1"/>
  <c r="F72" i="26"/>
  <c r="E72" i="26"/>
  <c r="D72" i="26"/>
  <c r="C72" i="26"/>
  <c r="B72" i="26"/>
  <c r="K71" i="26"/>
  <c r="J71" i="26"/>
  <c r="I71" i="26"/>
  <c r="G71" i="26"/>
  <c r="P71" i="26" s="1"/>
  <c r="F71" i="26"/>
  <c r="O71" i="26" s="1"/>
  <c r="E71" i="26"/>
  <c r="D71" i="26"/>
  <c r="C71" i="26"/>
  <c r="B71" i="26"/>
  <c r="P70" i="26"/>
  <c r="K70" i="26"/>
  <c r="J70" i="26"/>
  <c r="I70" i="26"/>
  <c r="G70" i="26"/>
  <c r="F70" i="26"/>
  <c r="O70" i="26" s="1"/>
  <c r="E70" i="26"/>
  <c r="D70" i="26"/>
  <c r="C70" i="26"/>
  <c r="B70" i="26"/>
  <c r="O69" i="26"/>
  <c r="K69" i="26"/>
  <c r="J69" i="26"/>
  <c r="I69" i="26"/>
  <c r="G69" i="26"/>
  <c r="P69" i="26" s="1"/>
  <c r="F69" i="26"/>
  <c r="E69" i="26"/>
  <c r="D69" i="26"/>
  <c r="C69" i="26"/>
  <c r="B69" i="26"/>
  <c r="K68" i="26"/>
  <c r="J68" i="26"/>
  <c r="I68" i="26"/>
  <c r="G68" i="26"/>
  <c r="P68" i="26" s="1"/>
  <c r="F68" i="26"/>
  <c r="O68" i="26" s="1"/>
  <c r="E68" i="26"/>
  <c r="D68" i="26"/>
  <c r="C68" i="26"/>
  <c r="B68" i="26"/>
  <c r="K67" i="26"/>
  <c r="J67" i="26"/>
  <c r="P67" i="26" s="1"/>
  <c r="I67" i="26"/>
  <c r="G67" i="26"/>
  <c r="F67" i="26"/>
  <c r="O67" i="26" s="1"/>
  <c r="E67" i="26"/>
  <c r="D67" i="26"/>
  <c r="C67" i="26"/>
  <c r="B67" i="26"/>
  <c r="K66" i="26"/>
  <c r="J66" i="26"/>
  <c r="I66" i="26"/>
  <c r="G66" i="26"/>
  <c r="F66" i="26"/>
  <c r="E66" i="26"/>
  <c r="D66" i="26"/>
  <c r="C66" i="26"/>
  <c r="B66" i="26"/>
  <c r="O65" i="26"/>
  <c r="K65" i="26"/>
  <c r="J65" i="26"/>
  <c r="I65" i="26"/>
  <c r="G65" i="26"/>
  <c r="P65" i="26" s="1"/>
  <c r="F65" i="26"/>
  <c r="E65" i="26"/>
  <c r="D65" i="26"/>
  <c r="C65" i="26"/>
  <c r="B65" i="26"/>
  <c r="K64" i="26"/>
  <c r="J64" i="26"/>
  <c r="I64" i="26"/>
  <c r="G64" i="26"/>
  <c r="P64" i="26" s="1"/>
  <c r="F64" i="26"/>
  <c r="O64" i="26" s="1"/>
  <c r="E64" i="26"/>
  <c r="D64" i="26"/>
  <c r="C64" i="26"/>
  <c r="B64" i="26"/>
  <c r="K63" i="26"/>
  <c r="J63" i="26"/>
  <c r="P63" i="26" s="1"/>
  <c r="I63" i="26"/>
  <c r="G63" i="26"/>
  <c r="F63" i="26"/>
  <c r="O63" i="26" s="1"/>
  <c r="E63" i="26"/>
  <c r="D63" i="26"/>
  <c r="C63" i="26"/>
  <c r="B63" i="26"/>
  <c r="K62" i="26"/>
  <c r="J62" i="26"/>
  <c r="I62" i="26"/>
  <c r="G62" i="26"/>
  <c r="F62" i="26"/>
  <c r="E62" i="26"/>
  <c r="D62" i="26"/>
  <c r="C62" i="26"/>
  <c r="B62" i="26"/>
  <c r="K61" i="26"/>
  <c r="J61" i="26"/>
  <c r="I61" i="26"/>
  <c r="G61" i="26"/>
  <c r="F61" i="26"/>
  <c r="E61" i="26"/>
  <c r="D61" i="26"/>
  <c r="C61" i="26"/>
  <c r="B61" i="26"/>
  <c r="K60" i="26"/>
  <c r="J60" i="26"/>
  <c r="I60" i="26"/>
  <c r="G60" i="26"/>
  <c r="F60" i="26"/>
  <c r="E60" i="26"/>
  <c r="D60" i="26"/>
  <c r="C60" i="26"/>
  <c r="B60" i="26"/>
  <c r="O59" i="26"/>
  <c r="K59" i="26"/>
  <c r="J59" i="26"/>
  <c r="I59" i="26"/>
  <c r="G59" i="26"/>
  <c r="P59" i="26" s="1"/>
  <c r="F59" i="26"/>
  <c r="E59" i="26"/>
  <c r="D59" i="26"/>
  <c r="C59" i="26"/>
  <c r="B59" i="26"/>
  <c r="K58" i="26"/>
  <c r="J58" i="26"/>
  <c r="I58" i="26"/>
  <c r="G58" i="26"/>
  <c r="P58" i="26" s="1"/>
  <c r="F58" i="26"/>
  <c r="O58" i="26" s="1"/>
  <c r="E58" i="26"/>
  <c r="D58" i="26"/>
  <c r="C58" i="26"/>
  <c r="B58" i="26"/>
  <c r="K57" i="26"/>
  <c r="J57" i="26"/>
  <c r="P57" i="26" s="1"/>
  <c r="I57" i="26"/>
  <c r="G57" i="26"/>
  <c r="F57" i="26"/>
  <c r="O57" i="26" s="1"/>
  <c r="E57" i="26"/>
  <c r="D57" i="26"/>
  <c r="C57" i="26"/>
  <c r="B57" i="26"/>
  <c r="K56" i="26"/>
  <c r="J56" i="26"/>
  <c r="I56" i="26"/>
  <c r="P56" i="26" s="1"/>
  <c r="G56" i="26"/>
  <c r="F56" i="26"/>
  <c r="E56" i="26"/>
  <c r="D56" i="26"/>
  <c r="C56" i="26"/>
  <c r="B56" i="26"/>
  <c r="O55" i="26"/>
  <c r="K55" i="26"/>
  <c r="J55" i="26"/>
  <c r="I55" i="26"/>
  <c r="G55" i="26"/>
  <c r="P55" i="26" s="1"/>
  <c r="F55" i="26"/>
  <c r="E55" i="26"/>
  <c r="D55" i="26"/>
  <c r="C55" i="26"/>
  <c r="B55" i="26"/>
  <c r="P54" i="26"/>
  <c r="K54" i="26"/>
  <c r="J54" i="26"/>
  <c r="I54" i="26"/>
  <c r="G54" i="26"/>
  <c r="F54" i="26"/>
  <c r="O54" i="26" s="1"/>
  <c r="E54" i="26"/>
  <c r="D54" i="26"/>
  <c r="C54" i="26"/>
  <c r="B54" i="26"/>
  <c r="O53" i="26"/>
  <c r="K53" i="26"/>
  <c r="J53" i="26"/>
  <c r="I53" i="26"/>
  <c r="G53" i="26"/>
  <c r="P53" i="26" s="1"/>
  <c r="F53" i="26"/>
  <c r="E53" i="26"/>
  <c r="D53" i="26"/>
  <c r="C53" i="26"/>
  <c r="B53" i="26"/>
  <c r="K52" i="26"/>
  <c r="J52" i="26"/>
  <c r="I52" i="26"/>
  <c r="G52" i="26"/>
  <c r="P52" i="26" s="1"/>
  <c r="F52" i="26"/>
  <c r="O52" i="26" s="1"/>
  <c r="E52" i="26"/>
  <c r="D52" i="26"/>
  <c r="C52" i="26"/>
  <c r="B52" i="26"/>
  <c r="K51" i="26"/>
  <c r="J51" i="26"/>
  <c r="I51" i="26"/>
  <c r="G51" i="26"/>
  <c r="P51" i="26" s="1"/>
  <c r="F51" i="26"/>
  <c r="O51" i="26" s="1"/>
  <c r="E51" i="26"/>
  <c r="D51" i="26"/>
  <c r="C51" i="26"/>
  <c r="B51" i="26"/>
  <c r="K50" i="26"/>
  <c r="J50" i="26"/>
  <c r="I50" i="26"/>
  <c r="P50" i="26" s="1"/>
  <c r="G50" i="26"/>
  <c r="F50" i="26"/>
  <c r="O50" i="26" s="1"/>
  <c r="E50" i="26"/>
  <c r="D50" i="26"/>
  <c r="C50" i="26"/>
  <c r="B50" i="26"/>
  <c r="O49" i="26"/>
  <c r="K49" i="26"/>
  <c r="J49" i="26"/>
  <c r="I49" i="26"/>
  <c r="G49" i="26"/>
  <c r="P49" i="26" s="1"/>
  <c r="F49" i="26"/>
  <c r="E49" i="26"/>
  <c r="D49" i="26"/>
  <c r="C49" i="26"/>
  <c r="B49" i="26"/>
  <c r="K48" i="26"/>
  <c r="J48" i="26"/>
  <c r="I48" i="26"/>
  <c r="G48" i="26"/>
  <c r="F48" i="26"/>
  <c r="E48" i="26"/>
  <c r="D48" i="26"/>
  <c r="C48" i="26"/>
  <c r="B48" i="26"/>
  <c r="K47" i="26"/>
  <c r="J47" i="26"/>
  <c r="I47" i="26"/>
  <c r="G47" i="26"/>
  <c r="F47" i="26"/>
  <c r="E47" i="26"/>
  <c r="D47" i="26"/>
  <c r="C47" i="26"/>
  <c r="B47" i="26"/>
  <c r="K46" i="26"/>
  <c r="J46" i="26"/>
  <c r="I46" i="26"/>
  <c r="G46" i="26"/>
  <c r="F46" i="26"/>
  <c r="E46" i="26"/>
  <c r="D46" i="26"/>
  <c r="C46" i="26"/>
  <c r="B46" i="26"/>
  <c r="K45" i="26"/>
  <c r="J45" i="26"/>
  <c r="I45" i="26"/>
  <c r="G45" i="26"/>
  <c r="F45" i="26"/>
  <c r="E45" i="26"/>
  <c r="D45" i="26"/>
  <c r="C45" i="26"/>
  <c r="B45" i="26"/>
  <c r="P44" i="26"/>
  <c r="K44" i="26"/>
  <c r="J44" i="26"/>
  <c r="I44" i="26"/>
  <c r="G44" i="26"/>
  <c r="F44" i="26"/>
  <c r="O44" i="26" s="1"/>
  <c r="E44" i="26"/>
  <c r="D44" i="26"/>
  <c r="C44" i="26"/>
  <c r="B44" i="26"/>
  <c r="O43" i="26"/>
  <c r="K43" i="26"/>
  <c r="J43" i="26"/>
  <c r="I43" i="26"/>
  <c r="G43" i="26"/>
  <c r="P43" i="26" s="1"/>
  <c r="F43" i="26"/>
  <c r="E43" i="26"/>
  <c r="D43" i="26"/>
  <c r="C43" i="26"/>
  <c r="B43" i="26"/>
  <c r="K42" i="26"/>
  <c r="J42" i="26"/>
  <c r="I42" i="26"/>
  <c r="G42" i="26"/>
  <c r="P42" i="26" s="1"/>
  <c r="F42" i="26"/>
  <c r="O42" i="26" s="1"/>
  <c r="E42" i="26"/>
  <c r="D42" i="26"/>
  <c r="C42" i="26"/>
  <c r="B42" i="26"/>
  <c r="K41" i="26"/>
  <c r="J41" i="26"/>
  <c r="I41" i="26"/>
  <c r="G41" i="26"/>
  <c r="P41" i="26" s="1"/>
  <c r="F41" i="26"/>
  <c r="O41" i="26" s="1"/>
  <c r="E41" i="26"/>
  <c r="D41" i="26"/>
  <c r="C41" i="26"/>
  <c r="B41" i="26"/>
  <c r="K40" i="26"/>
  <c r="J40" i="26"/>
  <c r="I40" i="26"/>
  <c r="G40" i="26"/>
  <c r="F40" i="26"/>
  <c r="E40" i="26"/>
  <c r="D40" i="26"/>
  <c r="C40" i="26"/>
  <c r="B40" i="26"/>
  <c r="O39" i="26"/>
  <c r="K39" i="26"/>
  <c r="J39" i="26"/>
  <c r="I39" i="26"/>
  <c r="G39" i="26"/>
  <c r="P39" i="26" s="1"/>
  <c r="F39" i="26"/>
  <c r="E39" i="26"/>
  <c r="D39" i="26"/>
  <c r="C39" i="26"/>
  <c r="B39" i="26"/>
  <c r="K38" i="26"/>
  <c r="J38" i="26"/>
  <c r="I38" i="26"/>
  <c r="G38" i="26"/>
  <c r="P38" i="26" s="1"/>
  <c r="F38" i="26"/>
  <c r="O38" i="26" s="1"/>
  <c r="E38" i="26"/>
  <c r="D38" i="26"/>
  <c r="C38" i="26"/>
  <c r="B38" i="26"/>
  <c r="K37" i="26"/>
  <c r="J37" i="26"/>
  <c r="I37" i="26"/>
  <c r="G37" i="26"/>
  <c r="P37" i="26" s="1"/>
  <c r="F37" i="26"/>
  <c r="O37" i="26" s="1"/>
  <c r="E37" i="26"/>
  <c r="D37" i="26"/>
  <c r="C37" i="26"/>
  <c r="B37" i="26"/>
  <c r="K36" i="26"/>
  <c r="J36" i="26"/>
  <c r="I36" i="26"/>
  <c r="P36" i="26" s="1"/>
  <c r="G36" i="26"/>
  <c r="F36" i="26"/>
  <c r="O36" i="26" s="1"/>
  <c r="E36" i="26"/>
  <c r="D36" i="26"/>
  <c r="C36" i="26"/>
  <c r="B36" i="26"/>
  <c r="O35" i="26"/>
  <c r="K35" i="26"/>
  <c r="J35" i="26"/>
  <c r="I35" i="26"/>
  <c r="G35" i="26"/>
  <c r="P35" i="26" s="1"/>
  <c r="F35" i="26"/>
  <c r="E35" i="26"/>
  <c r="D35" i="26"/>
  <c r="C35" i="26"/>
  <c r="B35" i="26"/>
  <c r="P34" i="26"/>
  <c r="K34" i="26"/>
  <c r="J34" i="26"/>
  <c r="I34" i="26"/>
  <c r="G34" i="26"/>
  <c r="F34" i="26"/>
  <c r="O34" i="26" s="1"/>
  <c r="E34" i="26"/>
  <c r="D34" i="26"/>
  <c r="C34" i="26"/>
  <c r="B34" i="26"/>
  <c r="O33" i="26"/>
  <c r="K33" i="26"/>
  <c r="J33" i="26"/>
  <c r="I33" i="26"/>
  <c r="G33" i="26"/>
  <c r="P33" i="26" s="1"/>
  <c r="F33" i="26"/>
  <c r="E33" i="26"/>
  <c r="D33" i="26"/>
  <c r="C33" i="26"/>
  <c r="B33" i="26"/>
  <c r="K32" i="26"/>
  <c r="J32" i="26"/>
  <c r="I32" i="26"/>
  <c r="G32" i="26"/>
  <c r="P32" i="26" s="1"/>
  <c r="F32" i="26"/>
  <c r="O32" i="26" s="1"/>
  <c r="E32" i="26"/>
  <c r="D32" i="26"/>
  <c r="C32" i="26"/>
  <c r="B32" i="26"/>
  <c r="K31" i="26"/>
  <c r="J31" i="26"/>
  <c r="I31" i="26"/>
  <c r="G31" i="26"/>
  <c r="P31" i="26" s="1"/>
  <c r="F31" i="26"/>
  <c r="O31" i="26" s="1"/>
  <c r="E31" i="26"/>
  <c r="D31" i="26"/>
  <c r="C31" i="26"/>
  <c r="B31" i="26"/>
  <c r="K30" i="26"/>
  <c r="J30" i="26"/>
  <c r="I30" i="26"/>
  <c r="G30" i="26"/>
  <c r="F30" i="26"/>
  <c r="E30" i="26"/>
  <c r="D30" i="26"/>
  <c r="C30" i="26"/>
  <c r="B30" i="26"/>
  <c r="K29" i="26"/>
  <c r="J29" i="26"/>
  <c r="I29" i="26"/>
  <c r="G29" i="26"/>
  <c r="F29" i="26"/>
  <c r="E29" i="26"/>
  <c r="D29" i="26"/>
  <c r="C29" i="26"/>
  <c r="B29" i="26"/>
  <c r="K28" i="26"/>
  <c r="J28" i="26"/>
  <c r="I28" i="26"/>
  <c r="P28" i="26" s="1"/>
  <c r="G28" i="26"/>
  <c r="F28" i="26"/>
  <c r="O28" i="26" s="1"/>
  <c r="E28" i="26"/>
  <c r="D28" i="26"/>
  <c r="C28" i="26"/>
  <c r="B28" i="26"/>
  <c r="O27" i="26"/>
  <c r="K27" i="26"/>
  <c r="J27" i="26"/>
  <c r="I27" i="26"/>
  <c r="G27" i="26"/>
  <c r="P27" i="26" s="1"/>
  <c r="F27" i="26"/>
  <c r="E27" i="26"/>
  <c r="D27" i="26"/>
  <c r="C27" i="26"/>
  <c r="B27" i="26"/>
  <c r="K26" i="26"/>
  <c r="J26" i="26"/>
  <c r="I26" i="26"/>
  <c r="G26" i="26"/>
  <c r="F26" i="26"/>
  <c r="E26" i="26"/>
  <c r="D26" i="26"/>
  <c r="C26" i="26"/>
  <c r="B26" i="26"/>
  <c r="K25" i="26"/>
  <c r="J25" i="26"/>
  <c r="I25" i="26"/>
  <c r="G25" i="26"/>
  <c r="F25" i="26"/>
  <c r="E25" i="26"/>
  <c r="D25" i="26"/>
  <c r="C25" i="26"/>
  <c r="B25" i="26"/>
  <c r="P24" i="26"/>
  <c r="K24" i="26"/>
  <c r="J24" i="26"/>
  <c r="I24" i="26"/>
  <c r="G24" i="26"/>
  <c r="F24" i="26"/>
  <c r="O24" i="26" s="1"/>
  <c r="E24" i="26"/>
  <c r="D24" i="26"/>
  <c r="C24" i="26"/>
  <c r="B24" i="26"/>
  <c r="O23" i="26"/>
  <c r="K23" i="26"/>
  <c r="J23" i="26"/>
  <c r="I23" i="26"/>
  <c r="G23" i="26"/>
  <c r="P23" i="26" s="1"/>
  <c r="F23" i="26"/>
  <c r="E23" i="26"/>
  <c r="D23" i="26"/>
  <c r="C23" i="26"/>
  <c r="B23" i="26"/>
  <c r="K22" i="26"/>
  <c r="J22" i="26"/>
  <c r="I22" i="26"/>
  <c r="G22" i="26"/>
  <c r="P22" i="26" s="1"/>
  <c r="F22" i="26"/>
  <c r="O22" i="26" s="1"/>
  <c r="E22" i="26"/>
  <c r="D22" i="26"/>
  <c r="C22" i="26"/>
  <c r="B22" i="26"/>
  <c r="K21" i="26"/>
  <c r="J21" i="26"/>
  <c r="I21" i="26"/>
  <c r="G21" i="26"/>
  <c r="P21" i="26" s="1"/>
  <c r="F21" i="26"/>
  <c r="O21" i="26" s="1"/>
  <c r="E21" i="26"/>
  <c r="D21" i="26"/>
  <c r="C21" i="26"/>
  <c r="B21" i="26"/>
  <c r="K20" i="26"/>
  <c r="J20" i="26"/>
  <c r="I20" i="26"/>
  <c r="P20" i="26" s="1"/>
  <c r="G20" i="26"/>
  <c r="F20" i="26"/>
  <c r="O20" i="26" s="1"/>
  <c r="E20" i="26"/>
  <c r="D20" i="26"/>
  <c r="C20" i="26"/>
  <c r="B20" i="26"/>
  <c r="O19" i="26"/>
  <c r="K19" i="26"/>
  <c r="J19" i="26"/>
  <c r="I19" i="26"/>
  <c r="G19" i="26"/>
  <c r="P19" i="26" s="1"/>
  <c r="F19" i="26"/>
  <c r="E19" i="26"/>
  <c r="D19" i="26"/>
  <c r="C19" i="26"/>
  <c r="B19" i="26"/>
  <c r="P18" i="26"/>
  <c r="K18" i="26"/>
  <c r="J18" i="26"/>
  <c r="I18" i="26"/>
  <c r="G18" i="26"/>
  <c r="F18" i="26"/>
  <c r="O18" i="26" s="1"/>
  <c r="E18" i="26"/>
  <c r="D18" i="26"/>
  <c r="C18" i="26"/>
  <c r="B18" i="26"/>
  <c r="O17" i="26"/>
  <c r="K17" i="26"/>
  <c r="J17" i="26"/>
  <c r="I17" i="26"/>
  <c r="G17" i="26"/>
  <c r="P17" i="26" s="1"/>
  <c r="F17" i="26"/>
  <c r="E17" i="26"/>
  <c r="D17" i="26"/>
  <c r="C17" i="26"/>
  <c r="B17" i="26"/>
  <c r="K16" i="26"/>
  <c r="J16" i="26"/>
  <c r="I16" i="26"/>
  <c r="G16" i="26"/>
  <c r="P16" i="26" s="1"/>
  <c r="F16" i="26"/>
  <c r="O16" i="26" s="1"/>
  <c r="E16" i="26"/>
  <c r="D16" i="26"/>
  <c r="C16" i="26"/>
  <c r="B16" i="26"/>
  <c r="K15" i="26"/>
  <c r="J15" i="26"/>
  <c r="I15" i="26"/>
  <c r="G15" i="26"/>
  <c r="P15" i="26" s="1"/>
  <c r="F15" i="26"/>
  <c r="O15" i="26" s="1"/>
  <c r="E15" i="26"/>
  <c r="D15" i="26"/>
  <c r="C15" i="26"/>
  <c r="B15" i="26"/>
  <c r="K14" i="26"/>
  <c r="J14" i="26"/>
  <c r="I14" i="26"/>
  <c r="P14" i="26" s="1"/>
  <c r="G14" i="26"/>
  <c r="F14" i="26"/>
  <c r="O14" i="26" s="1"/>
  <c r="E14" i="26"/>
  <c r="D14" i="26"/>
  <c r="C14" i="26"/>
  <c r="B14" i="26"/>
  <c r="O13" i="26"/>
  <c r="K13" i="26"/>
  <c r="J13" i="26"/>
  <c r="I13" i="26"/>
  <c r="G13" i="26"/>
  <c r="P13" i="26" s="1"/>
  <c r="F13" i="26"/>
  <c r="E13" i="26"/>
  <c r="D13" i="26"/>
  <c r="C13" i="26"/>
  <c r="B13" i="26"/>
  <c r="P12" i="26"/>
  <c r="K12" i="26"/>
  <c r="J12" i="26"/>
  <c r="I12" i="26"/>
  <c r="G12" i="26"/>
  <c r="F12" i="26"/>
  <c r="O12" i="26" s="1"/>
  <c r="E12" i="26"/>
  <c r="D12" i="26"/>
  <c r="C12" i="26"/>
  <c r="B12" i="26"/>
  <c r="O11" i="26"/>
  <c r="K11" i="26"/>
  <c r="J11" i="26"/>
  <c r="I11" i="26"/>
  <c r="G11" i="26"/>
  <c r="P11" i="26" s="1"/>
  <c r="F11" i="26"/>
  <c r="E11" i="26"/>
  <c r="D11" i="26"/>
  <c r="C11" i="26"/>
  <c r="B11" i="26"/>
  <c r="K10" i="26"/>
  <c r="J10" i="26"/>
  <c r="I10" i="26"/>
  <c r="G10" i="26"/>
  <c r="P10" i="26" s="1"/>
  <c r="F10" i="26"/>
  <c r="O10" i="26" s="1"/>
  <c r="E10" i="26"/>
  <c r="D10" i="26"/>
  <c r="C10" i="26"/>
  <c r="B10" i="26"/>
  <c r="K9" i="26"/>
  <c r="J9" i="26"/>
  <c r="I9" i="26"/>
  <c r="G9" i="26"/>
  <c r="P9" i="26" s="1"/>
  <c r="F9" i="26"/>
  <c r="O9" i="26" s="1"/>
  <c r="E9" i="26"/>
  <c r="D9" i="26"/>
  <c r="C9" i="26"/>
  <c r="B9" i="26"/>
  <c r="K8" i="26"/>
  <c r="J8" i="26"/>
  <c r="I8" i="26"/>
  <c r="P8" i="26" s="1"/>
  <c r="G8" i="26"/>
  <c r="F8" i="26"/>
  <c r="O8" i="26" s="1"/>
  <c r="E8" i="26"/>
  <c r="D8" i="26"/>
  <c r="C8" i="26"/>
  <c r="B8" i="26"/>
  <c r="O7" i="26"/>
  <c r="K7" i="26"/>
  <c r="J7" i="26"/>
  <c r="I7" i="26"/>
  <c r="G7" i="26"/>
  <c r="P7" i="26" s="1"/>
  <c r="F7" i="26"/>
  <c r="E7" i="26"/>
  <c r="D7" i="26"/>
  <c r="C7" i="26"/>
  <c r="B7" i="26"/>
  <c r="P6" i="26"/>
  <c r="K6" i="26"/>
  <c r="J6" i="26"/>
  <c r="I6" i="26"/>
  <c r="G6" i="26"/>
  <c r="F6" i="26"/>
  <c r="O6" i="26" s="1"/>
  <c r="E6" i="26"/>
  <c r="D6" i="26"/>
  <c r="C6" i="26"/>
  <c r="B6" i="26"/>
  <c r="O5" i="26"/>
  <c r="K5" i="26"/>
  <c r="J5" i="26"/>
  <c r="I5" i="26"/>
  <c r="G5" i="26"/>
  <c r="P5" i="26" s="1"/>
  <c r="F5" i="26"/>
  <c r="E5" i="26"/>
  <c r="D5" i="26"/>
  <c r="C5" i="26"/>
  <c r="B5" i="26"/>
  <c r="K4" i="26"/>
  <c r="J4" i="26"/>
  <c r="I4" i="26"/>
  <c r="G4" i="26"/>
  <c r="P4" i="26" s="1"/>
  <c r="F4" i="26"/>
  <c r="O4" i="26" s="1"/>
  <c r="E4" i="26"/>
  <c r="D4" i="26"/>
  <c r="C4" i="26"/>
  <c r="B4" i="26"/>
  <c r="K3" i="26"/>
  <c r="J3" i="26"/>
  <c r="I3" i="26"/>
  <c r="G3" i="26"/>
  <c r="P3" i="26" s="1"/>
  <c r="F3" i="26"/>
  <c r="O3" i="26" s="1"/>
  <c r="E3" i="26"/>
  <c r="D3" i="26"/>
  <c r="C3" i="26"/>
  <c r="B3" i="26"/>
  <c r="K2" i="26"/>
  <c r="J2" i="26"/>
  <c r="I2" i="26"/>
  <c r="P2" i="26" s="1"/>
  <c r="G2" i="26"/>
  <c r="F2" i="26"/>
  <c r="O2" i="26" s="1"/>
  <c r="E2" i="26"/>
  <c r="D2" i="26"/>
  <c r="C2" i="26"/>
  <c r="B2" i="26"/>
  <c r="O1" i="26"/>
  <c r="K1" i="26"/>
  <c r="J1" i="26"/>
  <c r="I1" i="26"/>
  <c r="G1" i="26"/>
  <c r="P1" i="26" s="1"/>
  <c r="F1" i="26"/>
  <c r="E1" i="26"/>
  <c r="D1" i="26"/>
  <c r="C1" i="26"/>
  <c r="B1" i="26"/>
  <c r="F110" i="28"/>
  <c r="E110" i="28"/>
  <c r="D110" i="28"/>
  <c r="G110" i="28" s="1"/>
  <c r="F109" i="28"/>
  <c r="E109" i="28"/>
  <c r="D109" i="28"/>
  <c r="G109" i="28" s="1"/>
  <c r="F108" i="28"/>
  <c r="E108" i="28"/>
  <c r="D108" i="28"/>
  <c r="G108" i="28" s="1"/>
  <c r="F107" i="28"/>
  <c r="E107" i="28"/>
  <c r="D107" i="28"/>
  <c r="G107" i="28" s="1"/>
  <c r="F106" i="28"/>
  <c r="E106" i="28"/>
  <c r="D106" i="28"/>
  <c r="G106" i="28" s="1"/>
  <c r="F105" i="28"/>
  <c r="E105" i="28"/>
  <c r="D105" i="28"/>
  <c r="G105" i="28" s="1"/>
  <c r="F104" i="28"/>
  <c r="E104" i="28"/>
  <c r="D104" i="28"/>
  <c r="G104" i="28" s="1"/>
  <c r="F103" i="28"/>
  <c r="E103" i="28"/>
  <c r="D103" i="28"/>
  <c r="G103" i="28" s="1"/>
  <c r="F102" i="28"/>
  <c r="E102" i="28"/>
  <c r="D102" i="28"/>
  <c r="G102" i="28" s="1"/>
  <c r="F101" i="28"/>
  <c r="E101" i="28"/>
  <c r="D101" i="28"/>
  <c r="G101" i="28" s="1"/>
  <c r="F100" i="28"/>
  <c r="E100" i="28"/>
  <c r="D100" i="28"/>
  <c r="G100" i="28" s="1"/>
  <c r="F99" i="28"/>
  <c r="E99" i="28"/>
  <c r="D99" i="28"/>
  <c r="G99" i="28" s="1"/>
  <c r="F98" i="28"/>
  <c r="E98" i="28"/>
  <c r="D98" i="28"/>
  <c r="G98" i="28" s="1"/>
  <c r="F97" i="28"/>
  <c r="E97" i="28"/>
  <c r="D97" i="28"/>
  <c r="G97" i="28" s="1"/>
  <c r="F96" i="28"/>
  <c r="E96" i="28"/>
  <c r="D96" i="28"/>
  <c r="G96" i="28" s="1"/>
  <c r="F95" i="28"/>
  <c r="E95" i="28"/>
  <c r="D95" i="28"/>
  <c r="G95" i="28" s="1"/>
  <c r="F94" i="28"/>
  <c r="E94" i="28"/>
  <c r="D94" i="28"/>
  <c r="G94" i="28" s="1"/>
  <c r="F93" i="28"/>
  <c r="E93" i="28"/>
  <c r="D93" i="28"/>
  <c r="G93" i="28" s="1"/>
  <c r="F92" i="28"/>
  <c r="E92" i="28"/>
  <c r="D92" i="28"/>
  <c r="G92" i="28" s="1"/>
  <c r="F91" i="28"/>
  <c r="E91" i="28"/>
  <c r="D91" i="28"/>
  <c r="G91" i="28" s="1"/>
  <c r="F90" i="28"/>
  <c r="E90" i="28"/>
  <c r="D90" i="28"/>
  <c r="G90" i="28" s="1"/>
  <c r="F89" i="28"/>
  <c r="E89" i="28"/>
  <c r="D89" i="28"/>
  <c r="G89" i="28" s="1"/>
  <c r="F88" i="28"/>
  <c r="E88" i="28"/>
  <c r="D88" i="28"/>
  <c r="G88" i="28" s="1"/>
  <c r="F87" i="28"/>
  <c r="E87" i="28"/>
  <c r="D87" i="28"/>
  <c r="G87" i="28" s="1"/>
  <c r="F86" i="28"/>
  <c r="E86" i="28"/>
  <c r="D86" i="28"/>
  <c r="G86" i="28" s="1"/>
  <c r="F85" i="28"/>
  <c r="E85" i="28"/>
  <c r="D85" i="28"/>
  <c r="G85" i="28" s="1"/>
  <c r="F84" i="28"/>
  <c r="E84" i="28"/>
  <c r="D84" i="28"/>
  <c r="G84" i="28" s="1"/>
  <c r="F83" i="28"/>
  <c r="E83" i="28"/>
  <c r="D83" i="28"/>
  <c r="G83" i="28" s="1"/>
  <c r="F82" i="28"/>
  <c r="E82" i="28"/>
  <c r="D82" i="28"/>
  <c r="G82" i="28" s="1"/>
  <c r="F81" i="28"/>
  <c r="E81" i="28"/>
  <c r="D81" i="28"/>
  <c r="G81" i="28" s="1"/>
  <c r="F80" i="28"/>
  <c r="E80" i="28"/>
  <c r="D80" i="28"/>
  <c r="G80" i="28" s="1"/>
  <c r="F79" i="28"/>
  <c r="E79" i="28"/>
  <c r="D79" i="28"/>
  <c r="G79" i="28" s="1"/>
  <c r="F78" i="28"/>
  <c r="E78" i="28"/>
  <c r="D78" i="28"/>
  <c r="G78" i="28" s="1"/>
  <c r="F77" i="28"/>
  <c r="E77" i="28"/>
  <c r="D77" i="28"/>
  <c r="G77" i="28" s="1"/>
  <c r="F76" i="28"/>
  <c r="G76" i="28" s="1"/>
  <c r="E76" i="28"/>
  <c r="D76" i="28"/>
  <c r="F75" i="28"/>
  <c r="E75" i="28"/>
  <c r="D75" i="28"/>
  <c r="G75" i="28" s="1"/>
  <c r="F71" i="28"/>
  <c r="E71" i="28"/>
  <c r="D71" i="28"/>
  <c r="G71" i="28" s="1"/>
  <c r="F70" i="28"/>
  <c r="G70" i="28" s="1"/>
  <c r="E70" i="28"/>
  <c r="D70" i="28"/>
  <c r="F69" i="28"/>
  <c r="E69" i="28"/>
  <c r="D69" i="28"/>
  <c r="G69" i="28" s="1"/>
  <c r="F68" i="28"/>
  <c r="E68" i="28"/>
  <c r="D68" i="28"/>
  <c r="G68" i="28" s="1"/>
  <c r="F67" i="28"/>
  <c r="G67" i="28" s="1"/>
  <c r="E67" i="28"/>
  <c r="D67" i="28"/>
  <c r="F66" i="28"/>
  <c r="E66" i="28"/>
  <c r="D66" i="28"/>
  <c r="G66" i="28" s="1"/>
  <c r="F65" i="28"/>
  <c r="E65" i="28"/>
  <c r="D65" i="28"/>
  <c r="G65" i="28" s="1"/>
  <c r="F64" i="28"/>
  <c r="G64" i="28" s="1"/>
  <c r="E64" i="28"/>
  <c r="D64" i="28"/>
  <c r="F63" i="28"/>
  <c r="E63" i="28"/>
  <c r="D63" i="28"/>
  <c r="G63" i="28" s="1"/>
  <c r="F62" i="28"/>
  <c r="E62" i="28"/>
  <c r="D62" i="28"/>
  <c r="G62" i="28" s="1"/>
  <c r="F61" i="28"/>
  <c r="G61" i="28" s="1"/>
  <c r="E61" i="28"/>
  <c r="D61" i="28"/>
  <c r="F60" i="28"/>
  <c r="E60" i="28"/>
  <c r="D60" i="28"/>
  <c r="G60" i="28" s="1"/>
  <c r="F59" i="28"/>
  <c r="E59" i="28"/>
  <c r="D59" i="28"/>
  <c r="G59" i="28" s="1"/>
  <c r="F58" i="28"/>
  <c r="G58" i="28" s="1"/>
  <c r="E58" i="28"/>
  <c r="D58" i="28"/>
  <c r="F57" i="28"/>
  <c r="E57" i="28"/>
  <c r="D57" i="28"/>
  <c r="G57" i="28" s="1"/>
  <c r="F56" i="28"/>
  <c r="E56" i="28"/>
  <c r="D56" i="28"/>
  <c r="G56" i="28" s="1"/>
  <c r="F55" i="28"/>
  <c r="G55" i="28" s="1"/>
  <c r="E55" i="28"/>
  <c r="D55" i="28"/>
  <c r="F54" i="28"/>
  <c r="E54" i="28"/>
  <c r="D54" i="28"/>
  <c r="G54" i="28" s="1"/>
  <c r="F53" i="28"/>
  <c r="E53" i="28"/>
  <c r="G53" i="28" s="1"/>
  <c r="D53" i="28"/>
  <c r="F52" i="28"/>
  <c r="G52" i="28" s="1"/>
  <c r="E52" i="28"/>
  <c r="D52" i="28"/>
  <c r="F51" i="28"/>
  <c r="E51" i="28"/>
  <c r="D51" i="28"/>
  <c r="G51" i="28" s="1"/>
  <c r="F50" i="28"/>
  <c r="E50" i="28"/>
  <c r="G50" i="28" s="1"/>
  <c r="D50" i="28"/>
  <c r="F49" i="28"/>
  <c r="G49" i="28" s="1"/>
  <c r="E49" i="28"/>
  <c r="D49" i="28"/>
  <c r="F48" i="28"/>
  <c r="E48" i="28"/>
  <c r="D48" i="28"/>
  <c r="G48" i="28" s="1"/>
  <c r="F47" i="28"/>
  <c r="E47" i="28"/>
  <c r="G47" i="28" s="1"/>
  <c r="D47" i="28"/>
  <c r="F46" i="28"/>
  <c r="G46" i="28" s="1"/>
  <c r="E46" i="28"/>
  <c r="D46" i="28"/>
  <c r="F45" i="28"/>
  <c r="E45" i="28"/>
  <c r="D45" i="28"/>
  <c r="G45" i="28" s="1"/>
  <c r="F44" i="28"/>
  <c r="E44" i="28"/>
  <c r="G44" i="28" s="1"/>
  <c r="D44" i="28"/>
  <c r="F43" i="28"/>
  <c r="G43" i="28" s="1"/>
  <c r="E43" i="28"/>
  <c r="D43" i="28"/>
  <c r="E42" i="28"/>
  <c r="D42" i="28"/>
  <c r="G42" i="28" s="1"/>
  <c r="G41" i="28"/>
  <c r="F41" i="28"/>
  <c r="E41" i="28"/>
  <c r="D41" i="28"/>
  <c r="F40" i="28"/>
  <c r="E40" i="28"/>
  <c r="D40" i="28"/>
  <c r="G40" i="28" s="1"/>
  <c r="F39" i="28"/>
  <c r="E39" i="28"/>
  <c r="D39" i="28"/>
  <c r="G39" i="28" s="1"/>
  <c r="G38" i="28"/>
  <c r="F38" i="28"/>
  <c r="E38" i="28"/>
  <c r="D38" i="28"/>
  <c r="F37" i="28"/>
  <c r="E37" i="28"/>
  <c r="D37" i="28"/>
  <c r="G37" i="28" s="1"/>
  <c r="F36" i="28"/>
  <c r="E36" i="28"/>
  <c r="D36" i="28"/>
  <c r="G36" i="28" s="1"/>
  <c r="G35" i="28"/>
  <c r="F35" i="28"/>
  <c r="E35" i="28"/>
  <c r="D35" i="28"/>
  <c r="F34" i="28"/>
  <c r="E34" i="28"/>
  <c r="D34" i="28"/>
  <c r="G34" i="28" s="1"/>
  <c r="F33" i="28"/>
  <c r="E33" i="28"/>
  <c r="D33" i="28"/>
  <c r="G33" i="28" s="1"/>
  <c r="G32" i="28"/>
  <c r="F32" i="28"/>
  <c r="E32" i="28"/>
  <c r="D32" i="28"/>
  <c r="F31" i="28"/>
  <c r="E31" i="28"/>
  <c r="D31" i="28"/>
  <c r="G31" i="28" s="1"/>
  <c r="F30" i="28"/>
  <c r="E30" i="28"/>
  <c r="D30" i="28"/>
  <c r="G30" i="28" s="1"/>
  <c r="G29" i="28"/>
  <c r="F29" i="28"/>
  <c r="E29" i="28"/>
  <c r="D29" i="28"/>
  <c r="F28" i="28"/>
  <c r="E28" i="28"/>
  <c r="D28" i="28"/>
  <c r="G28" i="28" s="1"/>
  <c r="F27" i="28"/>
  <c r="E27" i="28"/>
  <c r="D27" i="28"/>
  <c r="G27" i="28" s="1"/>
  <c r="G26" i="28"/>
  <c r="F26" i="28"/>
  <c r="E26" i="28"/>
  <c r="D26" i="28"/>
  <c r="E25" i="28"/>
  <c r="D25" i="28"/>
  <c r="G25" i="28" s="1"/>
  <c r="F24" i="28"/>
  <c r="E24" i="28"/>
  <c r="G24" i="28" s="1"/>
  <c r="D24" i="28"/>
  <c r="F23" i="28"/>
  <c r="G23" i="28" s="1"/>
  <c r="E23" i="28"/>
  <c r="D23" i="28"/>
  <c r="F22" i="28"/>
  <c r="E22" i="28"/>
  <c r="D22" i="28"/>
  <c r="G22" i="28" s="1"/>
  <c r="F21" i="28"/>
  <c r="E21" i="28"/>
  <c r="G21" i="28" s="1"/>
  <c r="D21" i="28"/>
  <c r="F20" i="28"/>
  <c r="G20" i="28" s="1"/>
  <c r="E20" i="28"/>
  <c r="D20" i="28"/>
  <c r="F19" i="28"/>
  <c r="E19" i="28"/>
  <c r="D19" i="28"/>
  <c r="G19" i="28" s="1"/>
  <c r="F18" i="28"/>
  <c r="E18" i="28"/>
  <c r="G18" i="28" s="1"/>
  <c r="D18" i="28"/>
  <c r="F17" i="28"/>
  <c r="G17" i="28" s="1"/>
  <c r="E17" i="28"/>
  <c r="D17" i="28"/>
  <c r="F16" i="28"/>
  <c r="E16" i="28"/>
  <c r="D16" i="28"/>
  <c r="G16" i="28" s="1"/>
  <c r="F15" i="28"/>
  <c r="E15" i="28"/>
  <c r="G15" i="28" s="1"/>
  <c r="D15" i="28"/>
  <c r="F14" i="28"/>
  <c r="G14" i="28" s="1"/>
  <c r="E14" i="28"/>
  <c r="D14" i="28"/>
  <c r="F13" i="28"/>
  <c r="E13" i="28"/>
  <c r="D13" i="28"/>
  <c r="G13" i="28" s="1"/>
  <c r="F12" i="28"/>
  <c r="E12" i="28"/>
  <c r="G12" i="28" s="1"/>
  <c r="D12" i="28"/>
  <c r="F11" i="28"/>
  <c r="G11" i="28" s="1"/>
  <c r="E11" i="28"/>
  <c r="D11" i="28"/>
  <c r="F10" i="28"/>
  <c r="E10" i="28"/>
  <c r="D10" i="28"/>
  <c r="G10" i="28" s="1"/>
  <c r="F9" i="28"/>
  <c r="E9" i="28"/>
  <c r="G9" i="28" s="1"/>
  <c r="D9" i="28"/>
  <c r="F8" i="28"/>
  <c r="G8" i="28" s="1"/>
  <c r="E8" i="28"/>
  <c r="D8" i="28"/>
  <c r="F7" i="28"/>
  <c r="E7" i="28"/>
  <c r="D7" i="28"/>
  <c r="G7" i="28" s="1"/>
  <c r="F6" i="28"/>
  <c r="E6" i="28"/>
  <c r="G6" i="28" s="1"/>
  <c r="D6" i="28"/>
  <c r="F5" i="28"/>
  <c r="G5" i="28" s="1"/>
  <c r="E5" i="28"/>
  <c r="D5" i="28"/>
  <c r="F4" i="28"/>
  <c r="E4" i="28"/>
  <c r="D4" i="28"/>
  <c r="G4" i="28" s="1"/>
  <c r="S395" i="30"/>
  <c r="R395" i="30"/>
  <c r="Q395" i="30"/>
  <c r="P395" i="30"/>
  <c r="O395" i="30"/>
  <c r="N395" i="30"/>
  <c r="M395" i="30"/>
  <c r="L395" i="30"/>
  <c r="K395" i="30"/>
  <c r="F395" i="30"/>
  <c r="E395" i="30"/>
  <c r="D395" i="30"/>
  <c r="S394" i="30"/>
  <c r="R394" i="30"/>
  <c r="Q394" i="30"/>
  <c r="P394" i="30"/>
  <c r="O394" i="30"/>
  <c r="N394" i="30"/>
  <c r="M394" i="30"/>
  <c r="L394" i="30"/>
  <c r="K394" i="30"/>
  <c r="F394" i="30"/>
  <c r="G394" i="30" s="1"/>
  <c r="E394" i="30"/>
  <c r="D394" i="30"/>
  <c r="S393" i="30"/>
  <c r="R393" i="30"/>
  <c r="Q393" i="30"/>
  <c r="P393" i="30"/>
  <c r="O393" i="30"/>
  <c r="N393" i="30"/>
  <c r="M393" i="30"/>
  <c r="L393" i="30"/>
  <c r="K393" i="30"/>
  <c r="F393" i="30"/>
  <c r="G393" i="30" s="1"/>
  <c r="E393" i="30"/>
  <c r="D393" i="30"/>
  <c r="S392" i="30"/>
  <c r="R392" i="30"/>
  <c r="Q392" i="30"/>
  <c r="P392" i="30"/>
  <c r="O392" i="30"/>
  <c r="N392" i="30"/>
  <c r="M392" i="30"/>
  <c r="L392" i="30"/>
  <c r="K392" i="30"/>
  <c r="F392" i="30"/>
  <c r="E392" i="30"/>
  <c r="D392" i="30"/>
  <c r="S391" i="30"/>
  <c r="R391" i="30"/>
  <c r="Q391" i="30"/>
  <c r="P391" i="30"/>
  <c r="O391" i="30"/>
  <c r="N391" i="30"/>
  <c r="M391" i="30"/>
  <c r="L391" i="30"/>
  <c r="K391" i="30"/>
  <c r="F391" i="30"/>
  <c r="E391" i="30"/>
  <c r="D391" i="30"/>
  <c r="S390" i="30"/>
  <c r="R390" i="30"/>
  <c r="Q390" i="30"/>
  <c r="P390" i="30"/>
  <c r="O390" i="30"/>
  <c r="N390" i="30"/>
  <c r="M390" i="30"/>
  <c r="L390" i="30"/>
  <c r="K390" i="30"/>
  <c r="F390" i="30"/>
  <c r="E390" i="30"/>
  <c r="D390" i="30"/>
  <c r="S389" i="30"/>
  <c r="R389" i="30"/>
  <c r="Q389" i="30"/>
  <c r="P389" i="30"/>
  <c r="O389" i="30"/>
  <c r="N389" i="30"/>
  <c r="M389" i="30"/>
  <c r="L389" i="30"/>
  <c r="K389" i="30"/>
  <c r="F389" i="30"/>
  <c r="G389" i="30" s="1"/>
  <c r="E389" i="30"/>
  <c r="D389" i="30"/>
  <c r="S388" i="30"/>
  <c r="R388" i="30"/>
  <c r="Q388" i="30"/>
  <c r="P388" i="30"/>
  <c r="O388" i="30"/>
  <c r="N388" i="30"/>
  <c r="M388" i="30"/>
  <c r="L388" i="30"/>
  <c r="K388" i="30"/>
  <c r="G388" i="30"/>
  <c r="F388" i="30"/>
  <c r="E388" i="30"/>
  <c r="D388" i="30"/>
  <c r="S387" i="30"/>
  <c r="R387" i="30"/>
  <c r="Q387" i="30"/>
  <c r="P387" i="30"/>
  <c r="O387" i="30"/>
  <c r="N387" i="30"/>
  <c r="M387" i="30"/>
  <c r="L387" i="30"/>
  <c r="K387" i="30"/>
  <c r="F387" i="30"/>
  <c r="E387" i="30"/>
  <c r="D387" i="30"/>
  <c r="S386" i="30"/>
  <c r="R386" i="30"/>
  <c r="Q386" i="30"/>
  <c r="P386" i="30"/>
  <c r="O386" i="30"/>
  <c r="N386" i="30"/>
  <c r="M386" i="30"/>
  <c r="L386" i="30"/>
  <c r="K386" i="30"/>
  <c r="F386" i="30"/>
  <c r="E386" i="30"/>
  <c r="D386" i="30"/>
  <c r="S385" i="30"/>
  <c r="R385" i="30"/>
  <c r="Q385" i="30"/>
  <c r="P385" i="30"/>
  <c r="O385" i="30"/>
  <c r="N385" i="30"/>
  <c r="M385" i="30"/>
  <c r="L385" i="30"/>
  <c r="K385" i="30"/>
  <c r="F385" i="30"/>
  <c r="E385" i="30"/>
  <c r="D385" i="30"/>
  <c r="S384" i="30"/>
  <c r="R384" i="30"/>
  <c r="Q384" i="30"/>
  <c r="P384" i="30"/>
  <c r="O384" i="30"/>
  <c r="N384" i="30"/>
  <c r="M384" i="30"/>
  <c r="L384" i="30"/>
  <c r="K384" i="30"/>
  <c r="F384" i="30"/>
  <c r="E384" i="30"/>
  <c r="D384" i="30"/>
  <c r="S383" i="30"/>
  <c r="R383" i="30"/>
  <c r="Q383" i="30"/>
  <c r="P383" i="30"/>
  <c r="O383" i="30"/>
  <c r="N383" i="30"/>
  <c r="M383" i="30"/>
  <c r="L383" i="30"/>
  <c r="K383" i="30"/>
  <c r="F383" i="30"/>
  <c r="G383" i="30" s="1"/>
  <c r="E383" i="30"/>
  <c r="D383" i="30"/>
  <c r="S382" i="30"/>
  <c r="R382" i="30"/>
  <c r="Q382" i="30"/>
  <c r="P382" i="30"/>
  <c r="O382" i="30"/>
  <c r="N382" i="30"/>
  <c r="M382" i="30"/>
  <c r="L382" i="30"/>
  <c r="K382" i="30"/>
  <c r="G382" i="30"/>
  <c r="F382" i="30"/>
  <c r="E382" i="30"/>
  <c r="D382" i="30"/>
  <c r="S381" i="30"/>
  <c r="R381" i="30"/>
  <c r="Q381" i="30"/>
  <c r="P381" i="30"/>
  <c r="O381" i="30"/>
  <c r="N381" i="30"/>
  <c r="M381" i="30"/>
  <c r="L381" i="30"/>
  <c r="K381" i="30"/>
  <c r="F381" i="30"/>
  <c r="E381" i="30"/>
  <c r="D381" i="30"/>
  <c r="S380" i="30"/>
  <c r="R380" i="30"/>
  <c r="Q380" i="30"/>
  <c r="P380" i="30"/>
  <c r="O380" i="30"/>
  <c r="N380" i="30"/>
  <c r="M380" i="30"/>
  <c r="L380" i="30"/>
  <c r="K380" i="30"/>
  <c r="F380" i="30"/>
  <c r="E380" i="30"/>
  <c r="D380" i="30"/>
  <c r="S379" i="30"/>
  <c r="R379" i="30"/>
  <c r="Q379" i="30"/>
  <c r="P379" i="30"/>
  <c r="O379" i="30"/>
  <c r="N379" i="30"/>
  <c r="M379" i="30"/>
  <c r="L379" i="30"/>
  <c r="K379" i="30"/>
  <c r="F379" i="30"/>
  <c r="E379" i="30"/>
  <c r="D379" i="30"/>
  <c r="S378" i="30"/>
  <c r="R378" i="30"/>
  <c r="Q378" i="30"/>
  <c r="P378" i="30"/>
  <c r="O378" i="30"/>
  <c r="N378" i="30"/>
  <c r="M378" i="30"/>
  <c r="L378" i="30"/>
  <c r="K378" i="30"/>
  <c r="F378" i="30"/>
  <c r="E378" i="30"/>
  <c r="D378" i="30"/>
  <c r="T377" i="30"/>
  <c r="S377" i="30"/>
  <c r="X377" i="30" s="1"/>
  <c r="Y377" i="30" s="1"/>
  <c r="R377" i="30"/>
  <c r="Q377" i="30"/>
  <c r="P377" i="30"/>
  <c r="O377" i="30"/>
  <c r="N377" i="30"/>
  <c r="M377" i="30"/>
  <c r="L377" i="30"/>
  <c r="K377" i="30"/>
  <c r="F377" i="30"/>
  <c r="E377" i="30"/>
  <c r="D377" i="30"/>
  <c r="G377" i="30" s="1"/>
  <c r="T376" i="30"/>
  <c r="S376" i="30"/>
  <c r="R376" i="30"/>
  <c r="Q376" i="30"/>
  <c r="P376" i="30"/>
  <c r="O376" i="30"/>
  <c r="N376" i="30"/>
  <c r="M376" i="30"/>
  <c r="L376" i="30"/>
  <c r="K376" i="30"/>
  <c r="F376" i="30"/>
  <c r="E376" i="30"/>
  <c r="G376" i="30" s="1"/>
  <c r="T375" i="30"/>
  <c r="S375" i="30"/>
  <c r="R375" i="30"/>
  <c r="Q375" i="30"/>
  <c r="P375" i="30"/>
  <c r="O375" i="30"/>
  <c r="N375" i="30"/>
  <c r="M375" i="30"/>
  <c r="L375" i="30"/>
  <c r="K375" i="30"/>
  <c r="F375" i="30"/>
  <c r="E375" i="30"/>
  <c r="D375" i="30"/>
  <c r="T374" i="30"/>
  <c r="S374" i="30"/>
  <c r="R374" i="30"/>
  <c r="Q374" i="30"/>
  <c r="P374" i="30"/>
  <c r="O374" i="30"/>
  <c r="N374" i="30"/>
  <c r="M374" i="30"/>
  <c r="L374" i="30"/>
  <c r="K374" i="30"/>
  <c r="F374" i="30"/>
  <c r="E374" i="30"/>
  <c r="D374" i="30"/>
  <c r="T373" i="30"/>
  <c r="S373" i="30"/>
  <c r="X373" i="30" s="1"/>
  <c r="Y373" i="30" s="1"/>
  <c r="R373" i="30"/>
  <c r="Q373" i="30"/>
  <c r="P373" i="30"/>
  <c r="O373" i="30"/>
  <c r="N373" i="30"/>
  <c r="M373" i="30"/>
  <c r="L373" i="30"/>
  <c r="K373" i="30"/>
  <c r="F373" i="30"/>
  <c r="G373" i="30" s="1"/>
  <c r="E373" i="30"/>
  <c r="D373" i="30"/>
  <c r="T372" i="30"/>
  <c r="S372" i="30"/>
  <c r="X372" i="30" s="1"/>
  <c r="Y372" i="30" s="1"/>
  <c r="R372" i="30"/>
  <c r="Q372" i="30"/>
  <c r="P372" i="30"/>
  <c r="O372" i="30"/>
  <c r="N372" i="30"/>
  <c r="M372" i="30"/>
  <c r="L372" i="30"/>
  <c r="K372" i="30"/>
  <c r="F372" i="30"/>
  <c r="E372" i="30"/>
  <c r="D372" i="30"/>
  <c r="G372" i="30" s="1"/>
  <c r="T371" i="30"/>
  <c r="S371" i="30"/>
  <c r="R371" i="30"/>
  <c r="Q371" i="30"/>
  <c r="P371" i="30"/>
  <c r="O371" i="30"/>
  <c r="N371" i="30"/>
  <c r="M371" i="30"/>
  <c r="L371" i="30"/>
  <c r="K371" i="30"/>
  <c r="F371" i="30"/>
  <c r="E371" i="30"/>
  <c r="D371" i="30"/>
  <c r="G371" i="30" s="1"/>
  <c r="T370" i="30"/>
  <c r="X370" i="30" s="1"/>
  <c r="Y370" i="30" s="1"/>
  <c r="S370" i="30"/>
  <c r="R370" i="30"/>
  <c r="Q370" i="30"/>
  <c r="P370" i="30"/>
  <c r="O370" i="30"/>
  <c r="N370" i="30"/>
  <c r="M370" i="30"/>
  <c r="L370" i="30"/>
  <c r="K370" i="30"/>
  <c r="F370" i="30"/>
  <c r="E370" i="30"/>
  <c r="D370" i="30"/>
  <c r="T369" i="30"/>
  <c r="S369" i="30"/>
  <c r="R369" i="30"/>
  <c r="Q369" i="30"/>
  <c r="P369" i="30"/>
  <c r="O369" i="30"/>
  <c r="N369" i="30"/>
  <c r="M369" i="30"/>
  <c r="L369" i="30"/>
  <c r="K369" i="30"/>
  <c r="F369" i="30"/>
  <c r="E369" i="30"/>
  <c r="D369" i="30"/>
  <c r="T368" i="30"/>
  <c r="S368" i="30"/>
  <c r="R368" i="30"/>
  <c r="Q368" i="30"/>
  <c r="P368" i="30"/>
  <c r="O368" i="30"/>
  <c r="N368" i="30"/>
  <c r="M368" i="30"/>
  <c r="L368" i="30"/>
  <c r="K368" i="30"/>
  <c r="F368" i="30"/>
  <c r="E368" i="30"/>
  <c r="D368" i="30"/>
  <c r="T367" i="30"/>
  <c r="S367" i="30"/>
  <c r="X367" i="30" s="1"/>
  <c r="Y367" i="30" s="1"/>
  <c r="R367" i="30"/>
  <c r="Q367" i="30"/>
  <c r="P367" i="30"/>
  <c r="O367" i="30"/>
  <c r="N367" i="30"/>
  <c r="M367" i="30"/>
  <c r="L367" i="30"/>
  <c r="K367" i="30"/>
  <c r="F367" i="30"/>
  <c r="E367" i="30"/>
  <c r="D367" i="30"/>
  <c r="G367" i="30" s="1"/>
  <c r="Y366" i="30"/>
  <c r="X366" i="30"/>
  <c r="T366" i="30"/>
  <c r="S366" i="30"/>
  <c r="R366" i="30"/>
  <c r="Q366" i="30"/>
  <c r="P366" i="30"/>
  <c r="O366" i="30"/>
  <c r="N366" i="30"/>
  <c r="M366" i="30"/>
  <c r="L366" i="30"/>
  <c r="K366" i="30"/>
  <c r="G366" i="30"/>
  <c r="F366" i="30"/>
  <c r="E366" i="30"/>
  <c r="D366" i="30"/>
  <c r="T365" i="30"/>
  <c r="S365" i="30"/>
  <c r="X365" i="30" s="1"/>
  <c r="Y365" i="30" s="1"/>
  <c r="R365" i="30"/>
  <c r="Q365" i="30"/>
  <c r="P365" i="30"/>
  <c r="O365" i="30"/>
  <c r="N365" i="30"/>
  <c r="M365" i="30"/>
  <c r="L365" i="30"/>
  <c r="K365" i="30"/>
  <c r="F365" i="30"/>
  <c r="E365" i="30"/>
  <c r="D365" i="30"/>
  <c r="T364" i="30"/>
  <c r="S364" i="30"/>
  <c r="X364" i="30" s="1"/>
  <c r="Y364" i="30" s="1"/>
  <c r="R364" i="30"/>
  <c r="Q364" i="30"/>
  <c r="P364" i="30"/>
  <c r="O364" i="30"/>
  <c r="N364" i="30"/>
  <c r="M364" i="30"/>
  <c r="L364" i="30"/>
  <c r="K364" i="30"/>
  <c r="F364" i="30"/>
  <c r="E364" i="30"/>
  <c r="D364" i="30"/>
  <c r="G364" i="30" s="1"/>
  <c r="X363" i="30"/>
  <c r="T363" i="30"/>
  <c r="S363" i="30"/>
  <c r="R363" i="30"/>
  <c r="Q363" i="30"/>
  <c r="P363" i="30"/>
  <c r="O363" i="30"/>
  <c r="N363" i="30"/>
  <c r="M363" i="30"/>
  <c r="L363" i="30"/>
  <c r="K363" i="30"/>
  <c r="F363" i="30"/>
  <c r="E363" i="30"/>
  <c r="G363" i="30" s="1"/>
  <c r="D363" i="30"/>
  <c r="T362" i="30"/>
  <c r="S362" i="30"/>
  <c r="R362" i="30"/>
  <c r="Q362" i="30"/>
  <c r="P362" i="30"/>
  <c r="O362" i="30"/>
  <c r="N362" i="30"/>
  <c r="M362" i="30"/>
  <c r="L362" i="30"/>
  <c r="K362" i="30"/>
  <c r="F362" i="30"/>
  <c r="E362" i="30"/>
  <c r="D362" i="30"/>
  <c r="T361" i="30"/>
  <c r="S361" i="30"/>
  <c r="X361" i="30" s="1"/>
  <c r="R361" i="30"/>
  <c r="Q361" i="30"/>
  <c r="P361" i="30"/>
  <c r="O361" i="30"/>
  <c r="N361" i="30"/>
  <c r="M361" i="30"/>
  <c r="L361" i="30"/>
  <c r="K361" i="30"/>
  <c r="F361" i="30"/>
  <c r="E361" i="30"/>
  <c r="D361" i="30"/>
  <c r="T360" i="30"/>
  <c r="S360" i="30"/>
  <c r="X360" i="30" s="1"/>
  <c r="R360" i="30"/>
  <c r="Q360" i="30"/>
  <c r="P360" i="30"/>
  <c r="O360" i="30"/>
  <c r="N360" i="30"/>
  <c r="M360" i="30"/>
  <c r="L360" i="30"/>
  <c r="K360" i="30"/>
  <c r="H360" i="30"/>
  <c r="F360" i="30"/>
  <c r="E360" i="30"/>
  <c r="D360" i="30"/>
  <c r="G360" i="30" s="1"/>
  <c r="S359" i="30"/>
  <c r="R359" i="30"/>
  <c r="Q359" i="30"/>
  <c r="P359" i="30"/>
  <c r="O359" i="30"/>
  <c r="N359" i="30"/>
  <c r="M359" i="30"/>
  <c r="L359" i="30"/>
  <c r="K359" i="30"/>
  <c r="H359" i="30"/>
  <c r="F359" i="30"/>
  <c r="E359" i="30"/>
  <c r="G359" i="30" s="1"/>
  <c r="D359" i="30"/>
  <c r="S358" i="30"/>
  <c r="R358" i="30"/>
  <c r="Q358" i="30"/>
  <c r="P358" i="30"/>
  <c r="O358" i="30"/>
  <c r="N358" i="30"/>
  <c r="M358" i="30"/>
  <c r="L358" i="30"/>
  <c r="K358" i="30"/>
  <c r="H358" i="30"/>
  <c r="G358" i="30"/>
  <c r="F358" i="30"/>
  <c r="E358" i="30"/>
  <c r="D358" i="30"/>
  <c r="T357" i="30"/>
  <c r="S357" i="30"/>
  <c r="X357" i="30" s="1"/>
  <c r="R357" i="30"/>
  <c r="Q357" i="30"/>
  <c r="P357" i="30"/>
  <c r="O357" i="30"/>
  <c r="N357" i="30"/>
  <c r="M357" i="30"/>
  <c r="L357" i="30"/>
  <c r="K357" i="30"/>
  <c r="H357" i="30"/>
  <c r="F357" i="30"/>
  <c r="E357" i="30"/>
  <c r="D357" i="30"/>
  <c r="T356" i="30"/>
  <c r="S356" i="30"/>
  <c r="R356" i="30"/>
  <c r="Q356" i="30"/>
  <c r="P356" i="30"/>
  <c r="O356" i="30"/>
  <c r="N356" i="30"/>
  <c r="M356" i="30"/>
  <c r="L356" i="30"/>
  <c r="K356" i="30"/>
  <c r="H356" i="30"/>
  <c r="F356" i="30"/>
  <c r="E356" i="30"/>
  <c r="D356" i="30"/>
  <c r="R355" i="30"/>
  <c r="Q355" i="30"/>
  <c r="P355" i="30"/>
  <c r="O355" i="30"/>
  <c r="N355" i="30"/>
  <c r="M355" i="30"/>
  <c r="L355" i="30"/>
  <c r="K355" i="30"/>
  <c r="H355" i="30"/>
  <c r="F355" i="30"/>
  <c r="E355" i="30"/>
  <c r="D355" i="30"/>
  <c r="R354" i="30"/>
  <c r="Q354" i="30"/>
  <c r="P354" i="30"/>
  <c r="O354" i="30"/>
  <c r="N354" i="30"/>
  <c r="M354" i="30"/>
  <c r="L354" i="30"/>
  <c r="K354" i="30"/>
  <c r="H354" i="30"/>
  <c r="F354" i="30"/>
  <c r="E354" i="30"/>
  <c r="G354" i="30" s="1"/>
  <c r="D354" i="30"/>
  <c r="T353" i="30"/>
  <c r="S353" i="30"/>
  <c r="R353" i="30"/>
  <c r="Q353" i="30"/>
  <c r="P353" i="30"/>
  <c r="O353" i="30"/>
  <c r="N353" i="30"/>
  <c r="M353" i="30"/>
  <c r="L353" i="30"/>
  <c r="K353" i="30"/>
  <c r="H353" i="30"/>
  <c r="F353" i="30"/>
  <c r="E353" i="30"/>
  <c r="D353" i="30"/>
  <c r="T352" i="30"/>
  <c r="S352" i="30"/>
  <c r="X352" i="30" s="1"/>
  <c r="R352" i="30"/>
  <c r="Q352" i="30"/>
  <c r="P352" i="30"/>
  <c r="O352" i="30"/>
  <c r="N352" i="30"/>
  <c r="M352" i="30"/>
  <c r="L352" i="30"/>
  <c r="K352" i="30"/>
  <c r="H352" i="30"/>
  <c r="F352" i="30"/>
  <c r="E352" i="30"/>
  <c r="D352" i="30"/>
  <c r="G352" i="30" s="1"/>
  <c r="S351" i="30"/>
  <c r="R351" i="30"/>
  <c r="Q351" i="30"/>
  <c r="P351" i="30"/>
  <c r="O351" i="30"/>
  <c r="N351" i="30"/>
  <c r="M351" i="30"/>
  <c r="L351" i="30"/>
  <c r="K351" i="30"/>
  <c r="H351" i="30"/>
  <c r="F351" i="30"/>
  <c r="E351" i="30"/>
  <c r="D351" i="30"/>
  <c r="T350" i="30"/>
  <c r="S350" i="30"/>
  <c r="X350" i="30" s="1"/>
  <c r="R350" i="30"/>
  <c r="Q350" i="30"/>
  <c r="P350" i="30"/>
  <c r="O350" i="30"/>
  <c r="N350" i="30"/>
  <c r="M350" i="30"/>
  <c r="L350" i="30"/>
  <c r="K350" i="30"/>
  <c r="H350" i="30"/>
  <c r="T349" i="30"/>
  <c r="S349" i="30"/>
  <c r="X349" i="30" s="1"/>
  <c r="R349" i="30"/>
  <c r="Q349" i="30"/>
  <c r="P349" i="30"/>
  <c r="O349" i="30"/>
  <c r="N349" i="30"/>
  <c r="M349" i="30"/>
  <c r="L349" i="30"/>
  <c r="K349" i="30"/>
  <c r="H349" i="30"/>
  <c r="F349" i="30"/>
  <c r="E349" i="30"/>
  <c r="D349" i="30"/>
  <c r="G349" i="30" s="1"/>
  <c r="X348" i="30"/>
  <c r="Y348" i="30" s="1"/>
  <c r="T348" i="30"/>
  <c r="S348" i="30"/>
  <c r="R348" i="30"/>
  <c r="Q348" i="30"/>
  <c r="P348" i="30"/>
  <c r="O348" i="30"/>
  <c r="N348" i="30"/>
  <c r="M348" i="30"/>
  <c r="L348" i="30"/>
  <c r="K348" i="30"/>
  <c r="H348" i="30"/>
  <c r="G348" i="30"/>
  <c r="F348" i="30"/>
  <c r="E348" i="30"/>
  <c r="D348" i="30"/>
  <c r="T347" i="30"/>
  <c r="S347" i="30"/>
  <c r="X347" i="30" s="1"/>
  <c r="Y347" i="30" s="1"/>
  <c r="R347" i="30"/>
  <c r="Q347" i="30"/>
  <c r="P347" i="30"/>
  <c r="O347" i="30"/>
  <c r="N347" i="30"/>
  <c r="M347" i="30"/>
  <c r="L347" i="30"/>
  <c r="K347" i="30"/>
  <c r="H347" i="30"/>
  <c r="F347" i="30"/>
  <c r="E347" i="30"/>
  <c r="D347" i="30"/>
  <c r="G347" i="30" s="1"/>
  <c r="T346" i="30"/>
  <c r="S346" i="30"/>
  <c r="R346" i="30"/>
  <c r="Q346" i="30"/>
  <c r="P346" i="30"/>
  <c r="O346" i="30"/>
  <c r="N346" i="30"/>
  <c r="M346" i="30"/>
  <c r="L346" i="30"/>
  <c r="K346" i="30"/>
  <c r="H346" i="30"/>
  <c r="T345" i="30"/>
  <c r="S345" i="30"/>
  <c r="R345" i="30"/>
  <c r="Q345" i="30"/>
  <c r="P345" i="30"/>
  <c r="O345" i="30"/>
  <c r="N345" i="30"/>
  <c r="M345" i="30"/>
  <c r="L345" i="30"/>
  <c r="K345" i="30"/>
  <c r="H345" i="30"/>
  <c r="T344" i="30"/>
  <c r="S344" i="30"/>
  <c r="X344" i="30" s="1"/>
  <c r="Y344" i="30" s="1"/>
  <c r="R344" i="30"/>
  <c r="Q344" i="30"/>
  <c r="P344" i="30"/>
  <c r="O344" i="30"/>
  <c r="N344" i="30"/>
  <c r="M344" i="30"/>
  <c r="L344" i="30"/>
  <c r="K344" i="30"/>
  <c r="H344" i="30"/>
  <c r="F344" i="30"/>
  <c r="E344" i="30"/>
  <c r="D344" i="30"/>
  <c r="G344" i="30" s="1"/>
  <c r="X343" i="30"/>
  <c r="T343" i="30"/>
  <c r="S343" i="30"/>
  <c r="R343" i="30"/>
  <c r="Q343" i="30"/>
  <c r="P343" i="30"/>
  <c r="O343" i="30"/>
  <c r="N343" i="30"/>
  <c r="M343" i="30"/>
  <c r="L343" i="30"/>
  <c r="K343" i="30"/>
  <c r="H343" i="30"/>
  <c r="X342" i="30"/>
  <c r="T342" i="30"/>
  <c r="S342" i="30"/>
  <c r="R342" i="30"/>
  <c r="Q342" i="30"/>
  <c r="P342" i="30"/>
  <c r="O342" i="30"/>
  <c r="N342" i="30"/>
  <c r="M342" i="30"/>
  <c r="L342" i="30"/>
  <c r="K342" i="30"/>
  <c r="H342" i="30"/>
  <c r="T341" i="30"/>
  <c r="S341" i="30"/>
  <c r="R341" i="30"/>
  <c r="Q341" i="30"/>
  <c r="P341" i="30"/>
  <c r="O341" i="30"/>
  <c r="N341" i="30"/>
  <c r="M341" i="30"/>
  <c r="L341" i="30"/>
  <c r="K341" i="30"/>
  <c r="H341" i="30"/>
  <c r="F341" i="30"/>
  <c r="E341" i="30"/>
  <c r="D341" i="30"/>
  <c r="T340" i="30"/>
  <c r="S340" i="30"/>
  <c r="X340" i="30" s="1"/>
  <c r="R340" i="30"/>
  <c r="Q340" i="30"/>
  <c r="P340" i="30"/>
  <c r="O340" i="30"/>
  <c r="N340" i="30"/>
  <c r="M340" i="30"/>
  <c r="L340" i="30"/>
  <c r="K340" i="30"/>
  <c r="H340" i="30"/>
  <c r="F340" i="30"/>
  <c r="E340" i="30"/>
  <c r="D340" i="30"/>
  <c r="G340" i="30" s="1"/>
  <c r="X339" i="30"/>
  <c r="T339" i="30"/>
  <c r="S339" i="30"/>
  <c r="R339" i="30"/>
  <c r="Q339" i="30"/>
  <c r="P339" i="30"/>
  <c r="O339" i="30"/>
  <c r="N339" i="30"/>
  <c r="M339" i="30"/>
  <c r="L339" i="30"/>
  <c r="K339" i="30"/>
  <c r="H339" i="30"/>
  <c r="G339" i="30"/>
  <c r="F339" i="30"/>
  <c r="E339" i="30"/>
  <c r="D339" i="30"/>
  <c r="T338" i="30"/>
  <c r="S338" i="30"/>
  <c r="X338" i="30" s="1"/>
  <c r="R338" i="30"/>
  <c r="Q338" i="30"/>
  <c r="P338" i="30"/>
  <c r="O338" i="30"/>
  <c r="N338" i="30"/>
  <c r="M338" i="30"/>
  <c r="L338" i="30"/>
  <c r="K338" i="30"/>
  <c r="H338" i="30"/>
  <c r="F338" i="30"/>
  <c r="E338" i="30"/>
  <c r="D338" i="30"/>
  <c r="G338" i="30" s="1"/>
  <c r="S337" i="30"/>
  <c r="R337" i="30"/>
  <c r="Q337" i="30"/>
  <c r="P337" i="30"/>
  <c r="O337" i="30"/>
  <c r="T336" i="30"/>
  <c r="S336" i="30"/>
  <c r="X336" i="30" s="1"/>
  <c r="Y336" i="30" s="1"/>
  <c r="R336" i="30"/>
  <c r="Q336" i="30"/>
  <c r="P336" i="30"/>
  <c r="O336" i="30"/>
  <c r="N336" i="30"/>
  <c r="M336" i="30"/>
  <c r="L336" i="30"/>
  <c r="K336" i="30"/>
  <c r="F336" i="30"/>
  <c r="E336" i="30"/>
  <c r="D336" i="30"/>
  <c r="G336" i="30" s="1"/>
  <c r="Y335" i="30"/>
  <c r="X335" i="30"/>
  <c r="T335" i="30"/>
  <c r="S335" i="30"/>
  <c r="R335" i="30"/>
  <c r="Q335" i="30"/>
  <c r="P335" i="30"/>
  <c r="O335" i="30"/>
  <c r="N335" i="30"/>
  <c r="M335" i="30"/>
  <c r="L335" i="30"/>
  <c r="K335" i="30"/>
  <c r="G335" i="30"/>
  <c r="F335" i="30"/>
  <c r="E335" i="30"/>
  <c r="D335" i="30"/>
  <c r="T334" i="30"/>
  <c r="S334" i="30"/>
  <c r="X334" i="30" s="1"/>
  <c r="Y334" i="30" s="1"/>
  <c r="R334" i="30"/>
  <c r="Q334" i="30"/>
  <c r="P334" i="30"/>
  <c r="O334" i="30"/>
  <c r="N334" i="30"/>
  <c r="M334" i="30"/>
  <c r="L334" i="30"/>
  <c r="K334" i="30"/>
  <c r="F334" i="30"/>
  <c r="E334" i="30"/>
  <c r="D334" i="30"/>
  <c r="T333" i="30"/>
  <c r="S333" i="30"/>
  <c r="X333" i="30" s="1"/>
  <c r="Y333" i="30" s="1"/>
  <c r="R333" i="30"/>
  <c r="Q333" i="30"/>
  <c r="P333" i="30"/>
  <c r="O333" i="30"/>
  <c r="N333" i="30"/>
  <c r="M333" i="30"/>
  <c r="L333" i="30"/>
  <c r="K333" i="30"/>
  <c r="H333" i="30"/>
  <c r="F333" i="30"/>
  <c r="E333" i="30"/>
  <c r="D333" i="30"/>
  <c r="G333" i="30" s="1"/>
  <c r="Y331" i="30"/>
  <c r="X331" i="30"/>
  <c r="T331" i="30"/>
  <c r="S331" i="30"/>
  <c r="R331" i="30"/>
  <c r="Q331" i="30"/>
  <c r="P331" i="30"/>
  <c r="O331" i="30"/>
  <c r="N331" i="30"/>
  <c r="M331" i="30"/>
  <c r="L331" i="30"/>
  <c r="K331" i="30"/>
  <c r="H331" i="30"/>
  <c r="F331" i="30"/>
  <c r="E331" i="30"/>
  <c r="D331" i="30"/>
  <c r="X330" i="30"/>
  <c r="Y330" i="30" s="1"/>
  <c r="T330" i="30"/>
  <c r="S330" i="30"/>
  <c r="R330" i="30"/>
  <c r="Q330" i="30"/>
  <c r="P330" i="30"/>
  <c r="O330" i="30"/>
  <c r="N330" i="30"/>
  <c r="M330" i="30"/>
  <c r="L330" i="30"/>
  <c r="K330" i="30"/>
  <c r="H330" i="30"/>
  <c r="G330" i="30"/>
  <c r="F330" i="30"/>
  <c r="E330" i="30"/>
  <c r="D330" i="30"/>
  <c r="T329" i="30"/>
  <c r="S329" i="30"/>
  <c r="X329" i="30" s="1"/>
  <c r="Y329" i="30" s="1"/>
  <c r="R329" i="30"/>
  <c r="Q329" i="30"/>
  <c r="P329" i="30"/>
  <c r="O329" i="30"/>
  <c r="N329" i="30"/>
  <c r="M329" i="30"/>
  <c r="L329" i="30"/>
  <c r="K329" i="30"/>
  <c r="H329" i="30"/>
  <c r="F329" i="30"/>
  <c r="E329" i="30"/>
  <c r="D329" i="30"/>
  <c r="G329" i="30" s="1"/>
  <c r="T328" i="30"/>
  <c r="S328" i="30"/>
  <c r="R328" i="30"/>
  <c r="Q328" i="30"/>
  <c r="P328" i="30"/>
  <c r="O328" i="30"/>
  <c r="N328" i="30"/>
  <c r="M328" i="30"/>
  <c r="L328" i="30"/>
  <c r="K328" i="30"/>
  <c r="H328" i="30"/>
  <c r="T327" i="30"/>
  <c r="S327" i="30"/>
  <c r="R327" i="30"/>
  <c r="Q327" i="30"/>
  <c r="P327" i="30"/>
  <c r="O327" i="30"/>
  <c r="N327" i="30"/>
  <c r="M327" i="30"/>
  <c r="L327" i="30"/>
  <c r="K327" i="30"/>
  <c r="H327" i="30"/>
  <c r="T326" i="30"/>
  <c r="S326" i="30"/>
  <c r="R326" i="30"/>
  <c r="Q326" i="30"/>
  <c r="P326" i="30"/>
  <c r="O326" i="30"/>
  <c r="N326" i="30"/>
  <c r="M326" i="30"/>
  <c r="L326" i="30"/>
  <c r="K326" i="30"/>
  <c r="H326" i="30"/>
  <c r="F326" i="30"/>
  <c r="E326" i="30"/>
  <c r="G326" i="30" s="1"/>
  <c r="D326" i="30"/>
  <c r="T325" i="30"/>
  <c r="S325" i="30"/>
  <c r="R325" i="30"/>
  <c r="Q325" i="30"/>
  <c r="P325" i="30"/>
  <c r="O325" i="30"/>
  <c r="N325" i="30"/>
  <c r="M325" i="30"/>
  <c r="L325" i="30"/>
  <c r="K325" i="30"/>
  <c r="H325" i="30"/>
  <c r="T324" i="30"/>
  <c r="S324" i="30"/>
  <c r="R324" i="30"/>
  <c r="Q324" i="30"/>
  <c r="P324" i="30"/>
  <c r="O324" i="30"/>
  <c r="N324" i="30"/>
  <c r="M324" i="30"/>
  <c r="L324" i="30"/>
  <c r="K324" i="30"/>
  <c r="H324" i="30"/>
  <c r="T323" i="30"/>
  <c r="S323" i="30"/>
  <c r="R323" i="30"/>
  <c r="Q323" i="30"/>
  <c r="P323" i="30"/>
  <c r="O323" i="30"/>
  <c r="N323" i="30"/>
  <c r="M323" i="30"/>
  <c r="L323" i="30"/>
  <c r="K323" i="30"/>
  <c r="H323" i="30"/>
  <c r="T322" i="30"/>
  <c r="S322" i="30"/>
  <c r="X322" i="30" s="1"/>
  <c r="Y322" i="30" s="1"/>
  <c r="R322" i="30"/>
  <c r="Q322" i="30"/>
  <c r="P322" i="30"/>
  <c r="O322" i="30"/>
  <c r="N322" i="30"/>
  <c r="M322" i="30"/>
  <c r="L322" i="30"/>
  <c r="K322" i="30"/>
  <c r="H322" i="30"/>
  <c r="F322" i="30"/>
  <c r="E322" i="30"/>
  <c r="D322" i="30"/>
  <c r="G322" i="30" s="1"/>
  <c r="X321" i="30"/>
  <c r="T321" i="30"/>
  <c r="S321" i="30"/>
  <c r="R321" i="30"/>
  <c r="Q321" i="30"/>
  <c r="P321" i="30"/>
  <c r="O321" i="30"/>
  <c r="N321" i="30"/>
  <c r="M321" i="30"/>
  <c r="L321" i="30"/>
  <c r="K321" i="30"/>
  <c r="H321" i="30"/>
  <c r="T320" i="30"/>
  <c r="S320" i="30"/>
  <c r="R320" i="30"/>
  <c r="Q320" i="30"/>
  <c r="P320" i="30"/>
  <c r="O320" i="30"/>
  <c r="N320" i="30"/>
  <c r="M320" i="30"/>
  <c r="L320" i="30"/>
  <c r="K320" i="30"/>
  <c r="H320" i="30"/>
  <c r="F320" i="30"/>
  <c r="E320" i="30"/>
  <c r="D320" i="30"/>
  <c r="T319" i="30"/>
  <c r="S319" i="30"/>
  <c r="X319" i="30" s="1"/>
  <c r="R319" i="30"/>
  <c r="Q319" i="30"/>
  <c r="P319" i="30"/>
  <c r="O319" i="30"/>
  <c r="N319" i="30"/>
  <c r="M319" i="30"/>
  <c r="L319" i="30"/>
  <c r="K319" i="30"/>
  <c r="H319" i="30"/>
  <c r="T318" i="30"/>
  <c r="S318" i="30"/>
  <c r="X318" i="30" s="1"/>
  <c r="R318" i="30"/>
  <c r="Q318" i="30"/>
  <c r="P318" i="30"/>
  <c r="O318" i="30"/>
  <c r="N318" i="30"/>
  <c r="M318" i="30"/>
  <c r="L318" i="30"/>
  <c r="K318" i="30"/>
  <c r="H318" i="30"/>
  <c r="T317" i="30"/>
  <c r="S317" i="30"/>
  <c r="X317" i="30" s="1"/>
  <c r="R317" i="30"/>
  <c r="Q317" i="30"/>
  <c r="P317" i="30"/>
  <c r="O317" i="30"/>
  <c r="N317" i="30"/>
  <c r="M317" i="30"/>
  <c r="L317" i="30"/>
  <c r="K317" i="30"/>
  <c r="H317" i="30"/>
  <c r="T316" i="30"/>
  <c r="S316" i="30"/>
  <c r="X316" i="30" s="1"/>
  <c r="Y316" i="30" s="1"/>
  <c r="R316" i="30"/>
  <c r="Q316" i="30"/>
  <c r="P316" i="30"/>
  <c r="O316" i="30"/>
  <c r="N316" i="30"/>
  <c r="M316" i="30"/>
  <c r="L316" i="30"/>
  <c r="K316" i="30"/>
  <c r="H316" i="30"/>
  <c r="F316" i="30"/>
  <c r="E316" i="30"/>
  <c r="D316" i="30"/>
  <c r="G316" i="30" s="1"/>
  <c r="X315" i="30"/>
  <c r="T315" i="30"/>
  <c r="S315" i="30"/>
  <c r="R315" i="30"/>
  <c r="Q315" i="30"/>
  <c r="P315" i="30"/>
  <c r="O315" i="30"/>
  <c r="N315" i="30"/>
  <c r="M315" i="30"/>
  <c r="L315" i="30"/>
  <c r="K315" i="30"/>
  <c r="H315" i="30"/>
  <c r="X314" i="30"/>
  <c r="T314" i="30"/>
  <c r="S314" i="30"/>
  <c r="R314" i="30"/>
  <c r="Q314" i="30"/>
  <c r="P314" i="30"/>
  <c r="O314" i="30"/>
  <c r="N314" i="30"/>
  <c r="M314" i="30"/>
  <c r="L314" i="30"/>
  <c r="K314" i="30"/>
  <c r="H314" i="30"/>
  <c r="Y313" i="30"/>
  <c r="X313" i="30"/>
  <c r="T313" i="30"/>
  <c r="S313" i="30"/>
  <c r="R313" i="30"/>
  <c r="Q313" i="30"/>
  <c r="P313" i="30"/>
  <c r="O313" i="30"/>
  <c r="N313" i="30"/>
  <c r="M313" i="30"/>
  <c r="L313" i="30"/>
  <c r="K313" i="30"/>
  <c r="H313" i="30"/>
  <c r="F313" i="30"/>
  <c r="E313" i="30"/>
  <c r="D313" i="30"/>
  <c r="G313" i="30" s="1"/>
  <c r="T312" i="30"/>
  <c r="S312" i="30"/>
  <c r="R312" i="30"/>
  <c r="Q312" i="30"/>
  <c r="P312" i="30"/>
  <c r="O312" i="30"/>
  <c r="N312" i="30"/>
  <c r="M312" i="30"/>
  <c r="L312" i="30"/>
  <c r="K312" i="30"/>
  <c r="H312" i="30"/>
  <c r="T311" i="30"/>
  <c r="S311" i="30"/>
  <c r="X311" i="30" s="1"/>
  <c r="R311" i="30"/>
  <c r="Q311" i="30"/>
  <c r="P311" i="30"/>
  <c r="O311" i="30"/>
  <c r="N311" i="30"/>
  <c r="M311" i="30"/>
  <c r="L311" i="30"/>
  <c r="K311" i="30"/>
  <c r="H311" i="30"/>
  <c r="T310" i="30"/>
  <c r="S310" i="30"/>
  <c r="X310" i="30" s="1"/>
  <c r="R310" i="30"/>
  <c r="Q310" i="30"/>
  <c r="P310" i="30"/>
  <c r="O310" i="30"/>
  <c r="N310" i="30"/>
  <c r="M310" i="30"/>
  <c r="L310" i="30"/>
  <c r="K310" i="30"/>
  <c r="H310" i="30"/>
  <c r="T309" i="30"/>
  <c r="X309" i="30" s="1"/>
  <c r="Y309" i="30" s="1"/>
  <c r="S309" i="30"/>
  <c r="R309" i="30"/>
  <c r="Q309" i="30"/>
  <c r="P309" i="30"/>
  <c r="O309" i="30"/>
  <c r="N309" i="30"/>
  <c r="M309" i="30"/>
  <c r="L309" i="30"/>
  <c r="K309" i="30"/>
  <c r="H309" i="30"/>
  <c r="F309" i="30"/>
  <c r="G309" i="30" s="1"/>
  <c r="E309" i="30"/>
  <c r="D309" i="30"/>
  <c r="T308" i="30"/>
  <c r="S308" i="30"/>
  <c r="X308" i="30" s="1"/>
  <c r="R308" i="30"/>
  <c r="Q308" i="30"/>
  <c r="P308" i="30"/>
  <c r="O308" i="30"/>
  <c r="N308" i="30"/>
  <c r="M308" i="30"/>
  <c r="L308" i="30"/>
  <c r="K308" i="30"/>
  <c r="H308" i="30"/>
  <c r="T307" i="30"/>
  <c r="S307" i="30"/>
  <c r="X307" i="30" s="1"/>
  <c r="R307" i="30"/>
  <c r="Q307" i="30"/>
  <c r="P307" i="30"/>
  <c r="O307" i="30"/>
  <c r="N307" i="30"/>
  <c r="M307" i="30"/>
  <c r="L307" i="30"/>
  <c r="K307" i="30"/>
  <c r="H307" i="30"/>
  <c r="T306" i="30"/>
  <c r="S306" i="30"/>
  <c r="R306" i="30"/>
  <c r="Q306" i="30"/>
  <c r="P306" i="30"/>
  <c r="O306" i="30"/>
  <c r="N306" i="30"/>
  <c r="M306" i="30"/>
  <c r="L306" i="30"/>
  <c r="K306" i="30"/>
  <c r="H306" i="30"/>
  <c r="T305" i="30"/>
  <c r="S305" i="30"/>
  <c r="R305" i="30"/>
  <c r="Q305" i="30"/>
  <c r="P305" i="30"/>
  <c r="O305" i="30"/>
  <c r="N305" i="30"/>
  <c r="M305" i="30"/>
  <c r="L305" i="30"/>
  <c r="K305" i="30"/>
  <c r="H305" i="30"/>
  <c r="F305" i="30"/>
  <c r="E305" i="30"/>
  <c r="D305" i="30"/>
  <c r="T304" i="30"/>
  <c r="S304" i="30"/>
  <c r="X304" i="30" s="1"/>
  <c r="R304" i="30"/>
  <c r="Q304" i="30"/>
  <c r="P304" i="30"/>
  <c r="O304" i="30"/>
  <c r="N304" i="30"/>
  <c r="M304" i="30"/>
  <c r="L304" i="30"/>
  <c r="K304" i="30"/>
  <c r="H304" i="30"/>
  <c r="T303" i="30"/>
  <c r="S303" i="30"/>
  <c r="R303" i="30"/>
  <c r="Q303" i="30"/>
  <c r="P303" i="30"/>
  <c r="O303" i="30"/>
  <c r="N303" i="30"/>
  <c r="M303" i="30"/>
  <c r="L303" i="30"/>
  <c r="K303" i="30"/>
  <c r="H303" i="30"/>
  <c r="T302" i="30"/>
  <c r="S302" i="30"/>
  <c r="R302" i="30"/>
  <c r="Q302" i="30"/>
  <c r="P302" i="30"/>
  <c r="O302" i="30"/>
  <c r="N302" i="30"/>
  <c r="M302" i="30"/>
  <c r="L302" i="30"/>
  <c r="K302" i="30"/>
  <c r="H302" i="30"/>
  <c r="T301" i="30"/>
  <c r="S301" i="30"/>
  <c r="R301" i="30"/>
  <c r="Q301" i="30"/>
  <c r="P301" i="30"/>
  <c r="O301" i="30"/>
  <c r="N301" i="30"/>
  <c r="M301" i="30"/>
  <c r="L301" i="30"/>
  <c r="K301" i="30"/>
  <c r="H301" i="30"/>
  <c r="F301" i="30"/>
  <c r="E301" i="30"/>
  <c r="D301" i="30"/>
  <c r="T300" i="30"/>
  <c r="S300" i="30"/>
  <c r="X300" i="30" s="1"/>
  <c r="R300" i="30"/>
  <c r="Q300" i="30"/>
  <c r="P300" i="30"/>
  <c r="O300" i="30"/>
  <c r="N300" i="30"/>
  <c r="M300" i="30"/>
  <c r="L300" i="30"/>
  <c r="K300" i="30"/>
  <c r="H300" i="30"/>
  <c r="T299" i="30"/>
  <c r="S299" i="30"/>
  <c r="X299" i="30" s="1"/>
  <c r="R299" i="30"/>
  <c r="Q299" i="30"/>
  <c r="P299" i="30"/>
  <c r="O299" i="30"/>
  <c r="N299" i="30"/>
  <c r="M299" i="30"/>
  <c r="L299" i="30"/>
  <c r="K299" i="30"/>
  <c r="H299" i="30"/>
  <c r="T298" i="30"/>
  <c r="S298" i="30"/>
  <c r="X298" i="30" s="1"/>
  <c r="R298" i="30"/>
  <c r="Q298" i="30"/>
  <c r="P298" i="30"/>
  <c r="O298" i="30"/>
  <c r="N298" i="30"/>
  <c r="M298" i="30"/>
  <c r="L298" i="30"/>
  <c r="K298" i="30"/>
  <c r="H298" i="30"/>
  <c r="T297" i="30"/>
  <c r="S297" i="30"/>
  <c r="X297" i="30" s="1"/>
  <c r="R297" i="30"/>
  <c r="Q297" i="30"/>
  <c r="P297" i="30"/>
  <c r="O297" i="30"/>
  <c r="N297" i="30"/>
  <c r="M297" i="30"/>
  <c r="L297" i="30"/>
  <c r="K297" i="30"/>
  <c r="H297" i="30"/>
  <c r="T296" i="30"/>
  <c r="S296" i="30"/>
  <c r="R296" i="30"/>
  <c r="Q296" i="30"/>
  <c r="P296" i="30"/>
  <c r="O296" i="30"/>
  <c r="N296" i="30"/>
  <c r="M296" i="30"/>
  <c r="L296" i="30"/>
  <c r="K296" i="30"/>
  <c r="H296" i="30"/>
  <c r="F296" i="30"/>
  <c r="E296" i="30"/>
  <c r="D296" i="30"/>
  <c r="T295" i="30"/>
  <c r="S295" i="30"/>
  <c r="X295" i="30" s="1"/>
  <c r="R295" i="30"/>
  <c r="Q295" i="30"/>
  <c r="P295" i="30"/>
  <c r="O295" i="30"/>
  <c r="N295" i="30"/>
  <c r="M295" i="30"/>
  <c r="L295" i="30"/>
  <c r="K295" i="30"/>
  <c r="H295" i="30"/>
  <c r="T294" i="30"/>
  <c r="S294" i="30"/>
  <c r="X294" i="30" s="1"/>
  <c r="R294" i="30"/>
  <c r="Q294" i="30"/>
  <c r="P294" i="30"/>
  <c r="O294" i="30"/>
  <c r="N294" i="30"/>
  <c r="M294" i="30"/>
  <c r="L294" i="30"/>
  <c r="K294" i="30"/>
  <c r="H294" i="30"/>
  <c r="X293" i="30"/>
  <c r="T293" i="30"/>
  <c r="S293" i="30"/>
  <c r="R293" i="30"/>
  <c r="Q293" i="30"/>
  <c r="P293" i="30"/>
  <c r="O293" i="30"/>
  <c r="N293" i="30"/>
  <c r="M293" i="30"/>
  <c r="L293" i="30"/>
  <c r="K293" i="30"/>
  <c r="H293" i="30"/>
  <c r="F293" i="30"/>
  <c r="E293" i="30"/>
  <c r="D293" i="30"/>
  <c r="T292" i="30"/>
  <c r="X292" i="30" s="1"/>
  <c r="S292" i="30"/>
  <c r="R292" i="30"/>
  <c r="Q292" i="30"/>
  <c r="P292" i="30"/>
  <c r="O292" i="30"/>
  <c r="N292" i="30"/>
  <c r="M292" i="30"/>
  <c r="L292" i="30"/>
  <c r="K292" i="30"/>
  <c r="H292" i="30"/>
  <c r="T291" i="30"/>
  <c r="X291" i="30" s="1"/>
  <c r="S291" i="30"/>
  <c r="R291" i="30"/>
  <c r="Q291" i="30"/>
  <c r="P291" i="30"/>
  <c r="O291" i="30"/>
  <c r="N291" i="30"/>
  <c r="M291" i="30"/>
  <c r="L291" i="30"/>
  <c r="K291" i="30"/>
  <c r="H291" i="30"/>
  <c r="T290" i="30"/>
  <c r="X290" i="30" s="1"/>
  <c r="S290" i="30"/>
  <c r="R290" i="30"/>
  <c r="Q290" i="30"/>
  <c r="P290" i="30"/>
  <c r="O290" i="30"/>
  <c r="N290" i="30"/>
  <c r="M290" i="30"/>
  <c r="L290" i="30"/>
  <c r="K290" i="30"/>
  <c r="H290" i="30"/>
  <c r="X289" i="30"/>
  <c r="T289" i="30"/>
  <c r="S289" i="30"/>
  <c r="R289" i="30"/>
  <c r="Q289" i="30"/>
  <c r="P289" i="30"/>
  <c r="O289" i="30"/>
  <c r="N289" i="30"/>
  <c r="M289" i="30"/>
  <c r="L289" i="30"/>
  <c r="K289" i="30"/>
  <c r="H289" i="30"/>
  <c r="G289" i="30"/>
  <c r="F289" i="30"/>
  <c r="E289" i="30"/>
  <c r="D289" i="30"/>
  <c r="T288" i="30"/>
  <c r="S288" i="30"/>
  <c r="X288" i="30" s="1"/>
  <c r="R288" i="30"/>
  <c r="Q288" i="30"/>
  <c r="P288" i="30"/>
  <c r="O288" i="30"/>
  <c r="N288" i="30"/>
  <c r="M288" i="30"/>
  <c r="L288" i="30"/>
  <c r="K288" i="30"/>
  <c r="H288" i="30"/>
  <c r="T287" i="30"/>
  <c r="S287" i="30"/>
  <c r="R287" i="30"/>
  <c r="Q287" i="30"/>
  <c r="P287" i="30"/>
  <c r="O287" i="30"/>
  <c r="N287" i="30"/>
  <c r="M287" i="30"/>
  <c r="L287" i="30"/>
  <c r="K287" i="30"/>
  <c r="H287" i="30"/>
  <c r="T286" i="30"/>
  <c r="X286" i="30" s="1"/>
  <c r="S286" i="30"/>
  <c r="R286" i="30"/>
  <c r="Q286" i="30"/>
  <c r="P286" i="30"/>
  <c r="O286" i="30"/>
  <c r="N286" i="30"/>
  <c r="M286" i="30"/>
  <c r="L286" i="30"/>
  <c r="K286" i="30"/>
  <c r="H286" i="30"/>
  <c r="F286" i="30"/>
  <c r="G286" i="30" s="1"/>
  <c r="E286" i="30"/>
  <c r="D286" i="30"/>
  <c r="T285" i="30"/>
  <c r="S285" i="30"/>
  <c r="X285" i="30" s="1"/>
  <c r="R285" i="30"/>
  <c r="Q285" i="30"/>
  <c r="P285" i="30"/>
  <c r="O285" i="30"/>
  <c r="N285" i="30"/>
  <c r="M285" i="30"/>
  <c r="L285" i="30"/>
  <c r="K285" i="30"/>
  <c r="H285" i="30"/>
  <c r="T284" i="30"/>
  <c r="S284" i="30"/>
  <c r="R284" i="30"/>
  <c r="Q284" i="30"/>
  <c r="P284" i="30"/>
  <c r="O284" i="30"/>
  <c r="N284" i="30"/>
  <c r="M284" i="30"/>
  <c r="L284" i="30"/>
  <c r="K284" i="30"/>
  <c r="H284" i="30"/>
  <c r="X283" i="30"/>
  <c r="T283" i="30"/>
  <c r="S283" i="30"/>
  <c r="R283" i="30"/>
  <c r="Q283" i="30"/>
  <c r="P283" i="30"/>
  <c r="O283" i="30"/>
  <c r="N283" i="30"/>
  <c r="M283" i="30"/>
  <c r="L283" i="30"/>
  <c r="K283" i="30"/>
  <c r="H283" i="30"/>
  <c r="T282" i="30"/>
  <c r="S282" i="30"/>
  <c r="R282" i="30"/>
  <c r="Q282" i="30"/>
  <c r="P282" i="30"/>
  <c r="O282" i="30"/>
  <c r="N282" i="30"/>
  <c r="M282" i="30"/>
  <c r="L282" i="30"/>
  <c r="K282" i="30"/>
  <c r="H282" i="30"/>
  <c r="F282" i="30"/>
  <c r="E282" i="30"/>
  <c r="D282" i="30"/>
  <c r="T281" i="30"/>
  <c r="S281" i="30"/>
  <c r="X281" i="30" s="1"/>
  <c r="R281" i="30"/>
  <c r="Q281" i="30"/>
  <c r="P281" i="30"/>
  <c r="O281" i="30"/>
  <c r="N281" i="30"/>
  <c r="M281" i="30"/>
  <c r="L281" i="30"/>
  <c r="K281" i="30"/>
  <c r="H281" i="30"/>
  <c r="T280" i="30"/>
  <c r="S280" i="30"/>
  <c r="X280" i="30" s="1"/>
  <c r="R280" i="30"/>
  <c r="Q280" i="30"/>
  <c r="P280" i="30"/>
  <c r="O280" i="30"/>
  <c r="N280" i="30"/>
  <c r="M280" i="30"/>
  <c r="L280" i="30"/>
  <c r="K280" i="30"/>
  <c r="H280" i="30"/>
  <c r="T279" i="30"/>
  <c r="S279" i="30"/>
  <c r="X279" i="30" s="1"/>
  <c r="R279" i="30"/>
  <c r="Q279" i="30"/>
  <c r="P279" i="30"/>
  <c r="O279" i="30"/>
  <c r="N279" i="30"/>
  <c r="M279" i="30"/>
  <c r="L279" i="30"/>
  <c r="K279" i="30"/>
  <c r="H279" i="30"/>
  <c r="T278" i="30"/>
  <c r="S278" i="30"/>
  <c r="X278" i="30" s="1"/>
  <c r="Y278" i="30" s="1"/>
  <c r="R278" i="30"/>
  <c r="Q278" i="30"/>
  <c r="P278" i="30"/>
  <c r="O278" i="30"/>
  <c r="N278" i="30"/>
  <c r="M278" i="30"/>
  <c r="L278" i="30"/>
  <c r="K278" i="30"/>
  <c r="H278" i="30"/>
  <c r="F278" i="30"/>
  <c r="E278" i="30"/>
  <c r="D278" i="30"/>
  <c r="G278" i="30" s="1"/>
  <c r="T277" i="30"/>
  <c r="S277" i="30"/>
  <c r="R277" i="30"/>
  <c r="Q277" i="30"/>
  <c r="P277" i="30"/>
  <c r="O277" i="30"/>
  <c r="N277" i="30"/>
  <c r="M277" i="30"/>
  <c r="L277" i="30"/>
  <c r="K277" i="30"/>
  <c r="H277" i="30"/>
  <c r="T276" i="30"/>
  <c r="S276" i="30"/>
  <c r="R276" i="30"/>
  <c r="Q276" i="30"/>
  <c r="P276" i="30"/>
  <c r="O276" i="30"/>
  <c r="N276" i="30"/>
  <c r="M276" i="30"/>
  <c r="L276" i="30"/>
  <c r="K276" i="30"/>
  <c r="H276" i="30"/>
  <c r="T275" i="30"/>
  <c r="S275" i="30"/>
  <c r="R275" i="30"/>
  <c r="Q275" i="30"/>
  <c r="P275" i="30"/>
  <c r="O275" i="30"/>
  <c r="N275" i="30"/>
  <c r="M275" i="30"/>
  <c r="L275" i="30"/>
  <c r="K275" i="30"/>
  <c r="H275" i="30"/>
  <c r="T274" i="30"/>
  <c r="S274" i="30"/>
  <c r="R274" i="30"/>
  <c r="Q274" i="30"/>
  <c r="P274" i="30"/>
  <c r="O274" i="30"/>
  <c r="N274" i="30"/>
  <c r="M274" i="30"/>
  <c r="L274" i="30"/>
  <c r="K274" i="30"/>
  <c r="H274" i="30"/>
  <c r="F274" i="30"/>
  <c r="E274" i="30"/>
  <c r="G274" i="30" s="1"/>
  <c r="D274" i="30"/>
  <c r="T273" i="30"/>
  <c r="S273" i="30"/>
  <c r="R273" i="30"/>
  <c r="Q273" i="30"/>
  <c r="P273" i="30"/>
  <c r="O273" i="30"/>
  <c r="N273" i="30"/>
  <c r="M273" i="30"/>
  <c r="L273" i="30"/>
  <c r="K273" i="30"/>
  <c r="H273" i="30"/>
  <c r="T272" i="30"/>
  <c r="S272" i="30"/>
  <c r="R272" i="30"/>
  <c r="Q272" i="30"/>
  <c r="P272" i="30"/>
  <c r="O272" i="30"/>
  <c r="N272" i="30"/>
  <c r="M272" i="30"/>
  <c r="L272" i="30"/>
  <c r="K272" i="30"/>
  <c r="H272" i="30"/>
  <c r="T271" i="30"/>
  <c r="S271" i="30"/>
  <c r="R271" i="30"/>
  <c r="Q271" i="30"/>
  <c r="P271" i="30"/>
  <c r="O271" i="30"/>
  <c r="N271" i="30"/>
  <c r="M271" i="30"/>
  <c r="L271" i="30"/>
  <c r="K271" i="30"/>
  <c r="H271" i="30"/>
  <c r="T270" i="30"/>
  <c r="S270" i="30"/>
  <c r="X270" i="30" s="1"/>
  <c r="R270" i="30"/>
  <c r="Q270" i="30"/>
  <c r="P270" i="30"/>
  <c r="O270" i="30"/>
  <c r="N270" i="30"/>
  <c r="M270" i="30"/>
  <c r="L270" i="30"/>
  <c r="K270" i="30"/>
  <c r="H270" i="30"/>
  <c r="F270" i="30"/>
  <c r="E270" i="30"/>
  <c r="D270" i="30"/>
  <c r="G270" i="30" s="1"/>
  <c r="T269" i="30"/>
  <c r="S269" i="30"/>
  <c r="R269" i="30"/>
  <c r="Q269" i="30"/>
  <c r="P269" i="30"/>
  <c r="O269" i="30"/>
  <c r="N269" i="30"/>
  <c r="M269" i="30"/>
  <c r="L269" i="30"/>
  <c r="K269" i="30"/>
  <c r="H269" i="30"/>
  <c r="T268" i="30"/>
  <c r="S268" i="30"/>
  <c r="R268" i="30"/>
  <c r="Q268" i="30"/>
  <c r="P268" i="30"/>
  <c r="O268" i="30"/>
  <c r="N268" i="30"/>
  <c r="M268" i="30"/>
  <c r="L268" i="30"/>
  <c r="K268" i="30"/>
  <c r="H268" i="30"/>
  <c r="T267" i="30"/>
  <c r="S267" i="30"/>
  <c r="X267" i="30" s="1"/>
  <c r="R267" i="30"/>
  <c r="Q267" i="30"/>
  <c r="P267" i="30"/>
  <c r="O267" i="30"/>
  <c r="N267" i="30"/>
  <c r="M267" i="30"/>
  <c r="L267" i="30"/>
  <c r="K267" i="30"/>
  <c r="H267" i="30"/>
  <c r="T266" i="30"/>
  <c r="S266" i="30"/>
  <c r="X266" i="30" s="1"/>
  <c r="R266" i="30"/>
  <c r="Q266" i="30"/>
  <c r="P266" i="30"/>
  <c r="O266" i="30"/>
  <c r="N266" i="30"/>
  <c r="M266" i="30"/>
  <c r="L266" i="30"/>
  <c r="K266" i="30"/>
  <c r="H266" i="30"/>
  <c r="F266" i="30"/>
  <c r="E266" i="30"/>
  <c r="D266" i="30"/>
  <c r="G266" i="30" s="1"/>
  <c r="X265" i="30"/>
  <c r="T265" i="30"/>
  <c r="S265" i="30"/>
  <c r="R265" i="30"/>
  <c r="Q265" i="30"/>
  <c r="P265" i="30"/>
  <c r="O265" i="30"/>
  <c r="N265" i="30"/>
  <c r="M265" i="30"/>
  <c r="L265" i="30"/>
  <c r="K265" i="30"/>
  <c r="H265" i="30"/>
  <c r="X264" i="30"/>
  <c r="T264" i="30"/>
  <c r="S264" i="30"/>
  <c r="R264" i="30"/>
  <c r="Q264" i="30"/>
  <c r="P264" i="30"/>
  <c r="O264" i="30"/>
  <c r="N264" i="30"/>
  <c r="M264" i="30"/>
  <c r="L264" i="30"/>
  <c r="K264" i="30"/>
  <c r="H264" i="30"/>
  <c r="X263" i="30"/>
  <c r="T263" i="30"/>
  <c r="S263" i="30"/>
  <c r="R263" i="30"/>
  <c r="Q263" i="30"/>
  <c r="P263" i="30"/>
  <c r="O263" i="30"/>
  <c r="N263" i="30"/>
  <c r="M263" i="30"/>
  <c r="L263" i="30"/>
  <c r="K263" i="30"/>
  <c r="H263" i="30"/>
  <c r="X262" i="30"/>
  <c r="T262" i="30"/>
  <c r="S262" i="30"/>
  <c r="R262" i="30"/>
  <c r="Q262" i="30"/>
  <c r="P262" i="30"/>
  <c r="O262" i="30"/>
  <c r="N262" i="30"/>
  <c r="M262" i="30"/>
  <c r="L262" i="30"/>
  <c r="K262" i="30"/>
  <c r="H262" i="30"/>
  <c r="T261" i="30"/>
  <c r="S261" i="30"/>
  <c r="R261" i="30"/>
  <c r="Q261" i="30"/>
  <c r="P261" i="30"/>
  <c r="O261" i="30"/>
  <c r="N261" i="30"/>
  <c r="M261" i="30"/>
  <c r="L261" i="30"/>
  <c r="K261" i="30"/>
  <c r="H261" i="30"/>
  <c r="F261" i="30"/>
  <c r="E261" i="30"/>
  <c r="D261" i="30"/>
  <c r="T260" i="30"/>
  <c r="X260" i="30" s="1"/>
  <c r="S260" i="30"/>
  <c r="R260" i="30"/>
  <c r="Q260" i="30"/>
  <c r="P260" i="30"/>
  <c r="O260" i="30"/>
  <c r="N260" i="30"/>
  <c r="M260" i="30"/>
  <c r="L260" i="30"/>
  <c r="K260" i="30"/>
  <c r="H260" i="30"/>
  <c r="T259" i="30"/>
  <c r="X259" i="30" s="1"/>
  <c r="S259" i="30"/>
  <c r="R259" i="30"/>
  <c r="Q259" i="30"/>
  <c r="P259" i="30"/>
  <c r="O259" i="30"/>
  <c r="N259" i="30"/>
  <c r="M259" i="30"/>
  <c r="L259" i="30"/>
  <c r="K259" i="30"/>
  <c r="H259" i="30"/>
  <c r="T258" i="30"/>
  <c r="X258" i="30" s="1"/>
  <c r="S258" i="30"/>
  <c r="R258" i="30"/>
  <c r="Q258" i="30"/>
  <c r="P258" i="30"/>
  <c r="O258" i="30"/>
  <c r="N258" i="30"/>
  <c r="M258" i="30"/>
  <c r="L258" i="30"/>
  <c r="K258" i="30"/>
  <c r="H258" i="30"/>
  <c r="T257" i="30"/>
  <c r="S257" i="30"/>
  <c r="R257" i="30"/>
  <c r="Q257" i="30"/>
  <c r="P257" i="30"/>
  <c r="O257" i="30"/>
  <c r="N257" i="30"/>
  <c r="M257" i="30"/>
  <c r="L257" i="30"/>
  <c r="K257" i="30"/>
  <c r="H257" i="30"/>
  <c r="T256" i="30"/>
  <c r="S256" i="30"/>
  <c r="X256" i="30" s="1"/>
  <c r="R256" i="30"/>
  <c r="Q256" i="30"/>
  <c r="P256" i="30"/>
  <c r="O256" i="30"/>
  <c r="N256" i="30"/>
  <c r="M256" i="30"/>
  <c r="L256" i="30"/>
  <c r="K256" i="30"/>
  <c r="H256" i="30"/>
  <c r="F256" i="30"/>
  <c r="E256" i="30"/>
  <c r="D256" i="30"/>
  <c r="G256" i="30" s="1"/>
  <c r="X255" i="30"/>
  <c r="T255" i="30"/>
  <c r="S255" i="30"/>
  <c r="R255" i="30"/>
  <c r="Q255" i="30"/>
  <c r="P255" i="30"/>
  <c r="O255" i="30"/>
  <c r="N255" i="30"/>
  <c r="M255" i="30"/>
  <c r="L255" i="30"/>
  <c r="K255" i="30"/>
  <c r="H255" i="30"/>
  <c r="X254" i="30"/>
  <c r="T254" i="30"/>
  <c r="S254" i="30"/>
  <c r="R254" i="30"/>
  <c r="Q254" i="30"/>
  <c r="P254" i="30"/>
  <c r="O254" i="30"/>
  <c r="N254" i="30"/>
  <c r="M254" i="30"/>
  <c r="L254" i="30"/>
  <c r="K254" i="30"/>
  <c r="H254" i="30"/>
  <c r="X253" i="30"/>
  <c r="T253" i="30"/>
  <c r="S253" i="30"/>
  <c r="R253" i="30"/>
  <c r="Q253" i="30"/>
  <c r="P253" i="30"/>
  <c r="O253" i="30"/>
  <c r="N253" i="30"/>
  <c r="M253" i="30"/>
  <c r="L253" i="30"/>
  <c r="K253" i="30"/>
  <c r="H253" i="30"/>
  <c r="X252" i="30"/>
  <c r="T252" i="30"/>
  <c r="S252" i="30"/>
  <c r="R252" i="30"/>
  <c r="Q252" i="30"/>
  <c r="P252" i="30"/>
  <c r="O252" i="30"/>
  <c r="N252" i="30"/>
  <c r="M252" i="30"/>
  <c r="L252" i="30"/>
  <c r="K252" i="30"/>
  <c r="H252" i="30"/>
  <c r="T251" i="30"/>
  <c r="X251" i="30" s="1"/>
  <c r="Y251" i="30" s="1"/>
  <c r="S251" i="30"/>
  <c r="R251" i="30"/>
  <c r="Q251" i="30"/>
  <c r="P251" i="30"/>
  <c r="O251" i="30"/>
  <c r="N251" i="30"/>
  <c r="M251" i="30"/>
  <c r="L251" i="30"/>
  <c r="K251" i="30"/>
  <c r="H251" i="30"/>
  <c r="F251" i="30"/>
  <c r="G251" i="30" s="1"/>
  <c r="E251" i="30"/>
  <c r="D251" i="30"/>
  <c r="T250" i="30"/>
  <c r="S250" i="30"/>
  <c r="X250" i="30" s="1"/>
  <c r="R250" i="30"/>
  <c r="Q250" i="30"/>
  <c r="P250" i="30"/>
  <c r="O250" i="30"/>
  <c r="N250" i="30"/>
  <c r="M250" i="30"/>
  <c r="L250" i="30"/>
  <c r="K250" i="30"/>
  <c r="H250" i="30"/>
  <c r="T249" i="30"/>
  <c r="S249" i="30"/>
  <c r="R249" i="30"/>
  <c r="Q249" i="30"/>
  <c r="P249" i="30"/>
  <c r="O249" i="30"/>
  <c r="N249" i="30"/>
  <c r="M249" i="30"/>
  <c r="L249" i="30"/>
  <c r="K249" i="30"/>
  <c r="H249" i="30"/>
  <c r="T248" i="30"/>
  <c r="S248" i="30"/>
  <c r="R248" i="30"/>
  <c r="Q248" i="30"/>
  <c r="P248" i="30"/>
  <c r="O248" i="30"/>
  <c r="N248" i="30"/>
  <c r="M248" i="30"/>
  <c r="L248" i="30"/>
  <c r="K248" i="30"/>
  <c r="H248" i="30"/>
  <c r="T247" i="30"/>
  <c r="S247" i="30"/>
  <c r="R247" i="30"/>
  <c r="Q247" i="30"/>
  <c r="P247" i="30"/>
  <c r="O247" i="30"/>
  <c r="N247" i="30"/>
  <c r="M247" i="30"/>
  <c r="L247" i="30"/>
  <c r="K247" i="30"/>
  <c r="H247" i="30"/>
  <c r="F247" i="30"/>
  <c r="E247" i="30"/>
  <c r="D247" i="30"/>
  <c r="T246" i="30"/>
  <c r="S246" i="30"/>
  <c r="R246" i="30"/>
  <c r="Q246" i="30"/>
  <c r="P246" i="30"/>
  <c r="O246" i="30"/>
  <c r="N246" i="30"/>
  <c r="M246" i="30"/>
  <c r="L246" i="30"/>
  <c r="K246" i="30"/>
  <c r="H246" i="30"/>
  <c r="T245" i="30"/>
  <c r="S245" i="30"/>
  <c r="R245" i="30"/>
  <c r="Q245" i="30"/>
  <c r="P245" i="30"/>
  <c r="O245" i="30"/>
  <c r="N245" i="30"/>
  <c r="M245" i="30"/>
  <c r="L245" i="30"/>
  <c r="K245" i="30"/>
  <c r="H245" i="30"/>
  <c r="T244" i="30"/>
  <c r="S244" i="30"/>
  <c r="R244" i="30"/>
  <c r="Q244" i="30"/>
  <c r="P244" i="30"/>
  <c r="O244" i="30"/>
  <c r="N244" i="30"/>
  <c r="M244" i="30"/>
  <c r="L244" i="30"/>
  <c r="K244" i="30"/>
  <c r="H244" i="30"/>
  <c r="T243" i="30"/>
  <c r="S243" i="30"/>
  <c r="R243" i="30"/>
  <c r="Q243" i="30"/>
  <c r="P243" i="30"/>
  <c r="O243" i="30"/>
  <c r="N243" i="30"/>
  <c r="M243" i="30"/>
  <c r="L243" i="30"/>
  <c r="K243" i="30"/>
  <c r="H243" i="30"/>
  <c r="F243" i="30"/>
  <c r="E243" i="30"/>
  <c r="D243" i="30"/>
  <c r="T242" i="30"/>
  <c r="S242" i="30"/>
  <c r="R242" i="30"/>
  <c r="Q242" i="30"/>
  <c r="P242" i="30"/>
  <c r="O242" i="30"/>
  <c r="N242" i="30"/>
  <c r="M242" i="30"/>
  <c r="L242" i="30"/>
  <c r="K242" i="30"/>
  <c r="H242" i="30"/>
  <c r="T241" i="30"/>
  <c r="S241" i="30"/>
  <c r="R241" i="30"/>
  <c r="Q241" i="30"/>
  <c r="P241" i="30"/>
  <c r="O241" i="30"/>
  <c r="N241" i="30"/>
  <c r="M241" i="30"/>
  <c r="L241" i="30"/>
  <c r="K241" i="30"/>
  <c r="H241" i="30"/>
  <c r="T240" i="30"/>
  <c r="S240" i="30"/>
  <c r="R240" i="30"/>
  <c r="Q240" i="30"/>
  <c r="P240" i="30"/>
  <c r="O240" i="30"/>
  <c r="N240" i="30"/>
  <c r="M240" i="30"/>
  <c r="L240" i="30"/>
  <c r="K240" i="30"/>
  <c r="H240" i="30"/>
  <c r="T239" i="30"/>
  <c r="S239" i="30"/>
  <c r="X239" i="30" s="1"/>
  <c r="R239" i="30"/>
  <c r="Q239" i="30"/>
  <c r="P239" i="30"/>
  <c r="O239" i="30"/>
  <c r="N239" i="30"/>
  <c r="M239" i="30"/>
  <c r="L239" i="30"/>
  <c r="K239" i="30"/>
  <c r="H239" i="30"/>
  <c r="T238" i="30"/>
  <c r="S238" i="30"/>
  <c r="X238" i="30" s="1"/>
  <c r="R238" i="30"/>
  <c r="Q238" i="30"/>
  <c r="P238" i="30"/>
  <c r="O238" i="30"/>
  <c r="N238" i="30"/>
  <c r="M238" i="30"/>
  <c r="L238" i="30"/>
  <c r="K238" i="30"/>
  <c r="H238" i="30"/>
  <c r="F238" i="30"/>
  <c r="E238" i="30"/>
  <c r="D238" i="30"/>
  <c r="G238" i="30" s="1"/>
  <c r="X237" i="30"/>
  <c r="T237" i="30"/>
  <c r="S237" i="30"/>
  <c r="R237" i="30"/>
  <c r="Q237" i="30"/>
  <c r="P237" i="30"/>
  <c r="O237" i="30"/>
  <c r="N237" i="30"/>
  <c r="M237" i="30"/>
  <c r="L237" i="30"/>
  <c r="K237" i="30"/>
  <c r="H237" i="30"/>
  <c r="X236" i="30"/>
  <c r="T236" i="30"/>
  <c r="S236" i="30"/>
  <c r="R236" i="30"/>
  <c r="Q236" i="30"/>
  <c r="P236" i="30"/>
  <c r="O236" i="30"/>
  <c r="N236" i="30"/>
  <c r="M236" i="30"/>
  <c r="L236" i="30"/>
  <c r="K236" i="30"/>
  <c r="H236" i="30"/>
  <c r="X235" i="30"/>
  <c r="T235" i="30"/>
  <c r="S235" i="30"/>
  <c r="R235" i="30"/>
  <c r="Q235" i="30"/>
  <c r="P235" i="30"/>
  <c r="O235" i="30"/>
  <c r="N235" i="30"/>
  <c r="M235" i="30"/>
  <c r="L235" i="30"/>
  <c r="K235" i="30"/>
  <c r="H235" i="30"/>
  <c r="T234" i="30"/>
  <c r="S234" i="30"/>
  <c r="R234" i="30"/>
  <c r="Q234" i="30"/>
  <c r="P234" i="30"/>
  <c r="O234" i="30"/>
  <c r="N234" i="30"/>
  <c r="M234" i="30"/>
  <c r="L234" i="30"/>
  <c r="K234" i="30"/>
  <c r="H234" i="30"/>
  <c r="F234" i="30"/>
  <c r="E234" i="30"/>
  <c r="D234" i="30"/>
  <c r="T233" i="30"/>
  <c r="X233" i="30" s="1"/>
  <c r="S233" i="30"/>
  <c r="R233" i="30"/>
  <c r="Q233" i="30"/>
  <c r="P233" i="30"/>
  <c r="O233" i="30"/>
  <c r="N233" i="30"/>
  <c r="M233" i="30"/>
  <c r="L233" i="30"/>
  <c r="K233" i="30"/>
  <c r="H233" i="30"/>
  <c r="T232" i="30"/>
  <c r="X232" i="30" s="1"/>
  <c r="S232" i="30"/>
  <c r="R232" i="30"/>
  <c r="Q232" i="30"/>
  <c r="P232" i="30"/>
  <c r="O232" i="30"/>
  <c r="N232" i="30"/>
  <c r="M232" i="30"/>
  <c r="L232" i="30"/>
  <c r="K232" i="30"/>
  <c r="H232" i="30"/>
  <c r="T231" i="30"/>
  <c r="X231" i="30" s="1"/>
  <c r="S231" i="30"/>
  <c r="R231" i="30"/>
  <c r="Q231" i="30"/>
  <c r="P231" i="30"/>
  <c r="O231" i="30"/>
  <c r="N231" i="30"/>
  <c r="M231" i="30"/>
  <c r="L231" i="30"/>
  <c r="K231" i="30"/>
  <c r="H231" i="30"/>
  <c r="T230" i="30"/>
  <c r="S230" i="30"/>
  <c r="X230" i="30" s="1"/>
  <c r="R230" i="30"/>
  <c r="Q230" i="30"/>
  <c r="P230" i="30"/>
  <c r="O230" i="30"/>
  <c r="N230" i="30"/>
  <c r="M230" i="30"/>
  <c r="L230" i="30"/>
  <c r="K230" i="30"/>
  <c r="H230" i="30"/>
  <c r="F230" i="30"/>
  <c r="E230" i="30"/>
  <c r="G230" i="30" s="1"/>
  <c r="D230" i="30"/>
  <c r="T229" i="30"/>
  <c r="S229" i="30"/>
  <c r="R229" i="30"/>
  <c r="Q229" i="30"/>
  <c r="P229" i="30"/>
  <c r="O229" i="30"/>
  <c r="N229" i="30"/>
  <c r="M229" i="30"/>
  <c r="L229" i="30"/>
  <c r="K229" i="30"/>
  <c r="H229" i="30"/>
  <c r="T228" i="30"/>
  <c r="S228" i="30"/>
  <c r="R228" i="30"/>
  <c r="Q228" i="30"/>
  <c r="P228" i="30"/>
  <c r="O228" i="30"/>
  <c r="N228" i="30"/>
  <c r="M228" i="30"/>
  <c r="L228" i="30"/>
  <c r="K228" i="30"/>
  <c r="H228" i="30"/>
  <c r="T227" i="30"/>
  <c r="S227" i="30"/>
  <c r="R227" i="30"/>
  <c r="Q227" i="30"/>
  <c r="P227" i="30"/>
  <c r="O227" i="30"/>
  <c r="N227" i="30"/>
  <c r="M227" i="30"/>
  <c r="L227" i="30"/>
  <c r="K227" i="30"/>
  <c r="H227" i="30"/>
  <c r="T226" i="30"/>
  <c r="S226" i="30"/>
  <c r="R226" i="30"/>
  <c r="Q226" i="30"/>
  <c r="P226" i="30"/>
  <c r="O226" i="30"/>
  <c r="N226" i="30"/>
  <c r="M226" i="30"/>
  <c r="L226" i="30"/>
  <c r="K226" i="30"/>
  <c r="H226" i="30"/>
  <c r="T225" i="30"/>
  <c r="S225" i="30"/>
  <c r="R225" i="30"/>
  <c r="Q225" i="30"/>
  <c r="P225" i="30"/>
  <c r="O225" i="30"/>
  <c r="N225" i="30"/>
  <c r="M225" i="30"/>
  <c r="L225" i="30"/>
  <c r="K225" i="30"/>
  <c r="H225" i="30"/>
  <c r="F225" i="30"/>
  <c r="E225" i="30"/>
  <c r="D225" i="30"/>
  <c r="T224" i="30"/>
  <c r="S224" i="30"/>
  <c r="R224" i="30"/>
  <c r="Q224" i="30"/>
  <c r="P224" i="30"/>
  <c r="O224" i="30"/>
  <c r="N224" i="30"/>
  <c r="M224" i="30"/>
  <c r="L224" i="30"/>
  <c r="K224" i="30"/>
  <c r="H224" i="30"/>
  <c r="T223" i="30"/>
  <c r="S223" i="30"/>
  <c r="R223" i="30"/>
  <c r="Q223" i="30"/>
  <c r="P223" i="30"/>
  <c r="O223" i="30"/>
  <c r="N223" i="30"/>
  <c r="M223" i="30"/>
  <c r="L223" i="30"/>
  <c r="K223" i="30"/>
  <c r="H223" i="30"/>
  <c r="T222" i="30"/>
  <c r="S222" i="30"/>
  <c r="X222" i="30" s="1"/>
  <c r="R222" i="30"/>
  <c r="Q222" i="30"/>
  <c r="P222" i="30"/>
  <c r="O222" i="30"/>
  <c r="N222" i="30"/>
  <c r="M222" i="30"/>
  <c r="L222" i="30"/>
  <c r="K222" i="30"/>
  <c r="H222" i="30"/>
  <c r="T221" i="30"/>
  <c r="S221" i="30"/>
  <c r="X221" i="30" s="1"/>
  <c r="R221" i="30"/>
  <c r="Q221" i="30"/>
  <c r="P221" i="30"/>
  <c r="O221" i="30"/>
  <c r="N221" i="30"/>
  <c r="M221" i="30"/>
  <c r="L221" i="30"/>
  <c r="K221" i="30"/>
  <c r="H221" i="30"/>
  <c r="T220" i="30"/>
  <c r="S220" i="30"/>
  <c r="R220" i="30"/>
  <c r="Q220" i="30"/>
  <c r="P220" i="30"/>
  <c r="O220" i="30"/>
  <c r="N220" i="30"/>
  <c r="M220" i="30"/>
  <c r="L220" i="30"/>
  <c r="K220" i="30"/>
  <c r="H220" i="30"/>
  <c r="F220" i="30"/>
  <c r="E220" i="30"/>
  <c r="D220" i="30"/>
  <c r="T219" i="30"/>
  <c r="S219" i="30"/>
  <c r="X219" i="30" s="1"/>
  <c r="R219" i="30"/>
  <c r="Q219" i="30"/>
  <c r="P219" i="30"/>
  <c r="O219" i="30"/>
  <c r="N219" i="30"/>
  <c r="M219" i="30"/>
  <c r="L219" i="30"/>
  <c r="K219" i="30"/>
  <c r="H219" i="30"/>
  <c r="T218" i="30"/>
  <c r="S218" i="30"/>
  <c r="X218" i="30" s="1"/>
  <c r="R218" i="30"/>
  <c r="Q218" i="30"/>
  <c r="P218" i="30"/>
  <c r="O218" i="30"/>
  <c r="N218" i="30"/>
  <c r="M218" i="30"/>
  <c r="L218" i="30"/>
  <c r="K218" i="30"/>
  <c r="H218" i="30"/>
  <c r="T217" i="30"/>
  <c r="S217" i="30"/>
  <c r="R217" i="30"/>
  <c r="Q217" i="30"/>
  <c r="P217" i="30"/>
  <c r="O217" i="30"/>
  <c r="N217" i="30"/>
  <c r="M217" i="30"/>
  <c r="L217" i="30"/>
  <c r="K217" i="30"/>
  <c r="H217" i="30"/>
  <c r="T216" i="30"/>
  <c r="S216" i="30"/>
  <c r="R216" i="30"/>
  <c r="Q216" i="30"/>
  <c r="P216" i="30"/>
  <c r="O216" i="30"/>
  <c r="N216" i="30"/>
  <c r="M216" i="30"/>
  <c r="L216" i="30"/>
  <c r="K216" i="30"/>
  <c r="H216" i="30"/>
  <c r="T215" i="30"/>
  <c r="S215" i="30"/>
  <c r="R215" i="30"/>
  <c r="Q215" i="30"/>
  <c r="P215" i="30"/>
  <c r="O215" i="30"/>
  <c r="N215" i="30"/>
  <c r="M215" i="30"/>
  <c r="L215" i="30"/>
  <c r="K215" i="30"/>
  <c r="H215" i="30"/>
  <c r="F215" i="30"/>
  <c r="E215" i="30"/>
  <c r="D215" i="30"/>
  <c r="T214" i="30"/>
  <c r="S214" i="30"/>
  <c r="R214" i="30"/>
  <c r="Q214" i="30"/>
  <c r="P214" i="30"/>
  <c r="O214" i="30"/>
  <c r="N214" i="30"/>
  <c r="M214" i="30"/>
  <c r="L214" i="30"/>
  <c r="K214" i="30"/>
  <c r="H214" i="30"/>
  <c r="T213" i="30"/>
  <c r="S213" i="30"/>
  <c r="R213" i="30"/>
  <c r="Q213" i="30"/>
  <c r="P213" i="30"/>
  <c r="O213" i="30"/>
  <c r="N213" i="30"/>
  <c r="M213" i="30"/>
  <c r="L213" i="30"/>
  <c r="K213" i="30"/>
  <c r="H213" i="30"/>
  <c r="T212" i="30"/>
  <c r="S212" i="30"/>
  <c r="R212" i="30"/>
  <c r="Q212" i="30"/>
  <c r="P212" i="30"/>
  <c r="O212" i="30"/>
  <c r="N212" i="30"/>
  <c r="M212" i="30"/>
  <c r="L212" i="30"/>
  <c r="K212" i="30"/>
  <c r="H212" i="30"/>
  <c r="T211" i="30"/>
  <c r="S211" i="30"/>
  <c r="R211" i="30"/>
  <c r="Q211" i="30"/>
  <c r="P211" i="30"/>
  <c r="O211" i="30"/>
  <c r="N211" i="30"/>
  <c r="M211" i="30"/>
  <c r="L211" i="30"/>
  <c r="K211" i="30"/>
  <c r="H211" i="30"/>
  <c r="T210" i="30"/>
  <c r="S210" i="30"/>
  <c r="X210" i="30" s="1"/>
  <c r="R210" i="30"/>
  <c r="Q210" i="30"/>
  <c r="P210" i="30"/>
  <c r="O210" i="30"/>
  <c r="N210" i="30"/>
  <c r="M210" i="30"/>
  <c r="L210" i="30"/>
  <c r="K210" i="30"/>
  <c r="H210" i="30"/>
  <c r="F210" i="30"/>
  <c r="E210" i="30"/>
  <c r="D210" i="30"/>
  <c r="G210" i="30" s="1"/>
  <c r="X209" i="30"/>
  <c r="T209" i="30"/>
  <c r="S209" i="30"/>
  <c r="R209" i="30"/>
  <c r="Q209" i="30"/>
  <c r="P209" i="30"/>
  <c r="O209" i="30"/>
  <c r="N209" i="30"/>
  <c r="M209" i="30"/>
  <c r="L209" i="30"/>
  <c r="K209" i="30"/>
  <c r="H209" i="30"/>
  <c r="X208" i="30"/>
  <c r="T208" i="30"/>
  <c r="S208" i="30"/>
  <c r="R208" i="30"/>
  <c r="Q208" i="30"/>
  <c r="P208" i="30"/>
  <c r="O208" i="30"/>
  <c r="N208" i="30"/>
  <c r="M208" i="30"/>
  <c r="L208" i="30"/>
  <c r="K208" i="30"/>
  <c r="H208" i="30"/>
  <c r="X207" i="30"/>
  <c r="T207" i="30"/>
  <c r="S207" i="30"/>
  <c r="R207" i="30"/>
  <c r="Q207" i="30"/>
  <c r="P207" i="30"/>
  <c r="O207" i="30"/>
  <c r="N207" i="30"/>
  <c r="M207" i="30"/>
  <c r="L207" i="30"/>
  <c r="K207" i="30"/>
  <c r="H207" i="30"/>
  <c r="T206" i="30"/>
  <c r="S206" i="30"/>
  <c r="R206" i="30"/>
  <c r="Q206" i="30"/>
  <c r="P206" i="30"/>
  <c r="O206" i="30"/>
  <c r="N206" i="30"/>
  <c r="M206" i="30"/>
  <c r="L206" i="30"/>
  <c r="K206" i="30"/>
  <c r="H206" i="30"/>
  <c r="F206" i="30"/>
  <c r="E206" i="30"/>
  <c r="D206" i="30"/>
  <c r="T205" i="30"/>
  <c r="X205" i="30" s="1"/>
  <c r="S205" i="30"/>
  <c r="R205" i="30"/>
  <c r="Q205" i="30"/>
  <c r="P205" i="30"/>
  <c r="O205" i="30"/>
  <c r="N205" i="30"/>
  <c r="M205" i="30"/>
  <c r="L205" i="30"/>
  <c r="K205" i="30"/>
  <c r="H205" i="30"/>
  <c r="T204" i="30"/>
  <c r="X204" i="30" s="1"/>
  <c r="S204" i="30"/>
  <c r="R204" i="30"/>
  <c r="Q204" i="30"/>
  <c r="P204" i="30"/>
  <c r="O204" i="30"/>
  <c r="N204" i="30"/>
  <c r="M204" i="30"/>
  <c r="L204" i="30"/>
  <c r="K204" i="30"/>
  <c r="H204" i="30"/>
  <c r="T203" i="30"/>
  <c r="X203" i="30" s="1"/>
  <c r="S203" i="30"/>
  <c r="R203" i="30"/>
  <c r="Q203" i="30"/>
  <c r="P203" i="30"/>
  <c r="O203" i="30"/>
  <c r="N203" i="30"/>
  <c r="M203" i="30"/>
  <c r="L203" i="30"/>
  <c r="K203" i="30"/>
  <c r="H203" i="30"/>
  <c r="X202" i="30"/>
  <c r="Y202" i="30" s="1"/>
  <c r="T202" i="30"/>
  <c r="S202" i="30"/>
  <c r="R202" i="30"/>
  <c r="Q202" i="30"/>
  <c r="P202" i="30"/>
  <c r="O202" i="30"/>
  <c r="N202" i="30"/>
  <c r="M202" i="30"/>
  <c r="L202" i="30"/>
  <c r="K202" i="30"/>
  <c r="H202" i="30"/>
  <c r="G202" i="30"/>
  <c r="F202" i="30"/>
  <c r="E202" i="30"/>
  <c r="D202" i="30"/>
  <c r="T201" i="30"/>
  <c r="S201" i="30"/>
  <c r="X201" i="30" s="1"/>
  <c r="R201" i="30"/>
  <c r="Q201" i="30"/>
  <c r="P201" i="30"/>
  <c r="O201" i="30"/>
  <c r="N201" i="30"/>
  <c r="M201" i="30"/>
  <c r="L201" i="30"/>
  <c r="K201" i="30"/>
  <c r="H201" i="30"/>
  <c r="T200" i="30"/>
  <c r="S200" i="30"/>
  <c r="R200" i="30"/>
  <c r="Q200" i="30"/>
  <c r="P200" i="30"/>
  <c r="O200" i="30"/>
  <c r="N200" i="30"/>
  <c r="M200" i="30"/>
  <c r="L200" i="30"/>
  <c r="K200" i="30"/>
  <c r="H200" i="30"/>
  <c r="T199" i="30"/>
  <c r="S199" i="30"/>
  <c r="R199" i="30"/>
  <c r="Q199" i="30"/>
  <c r="P199" i="30"/>
  <c r="O199" i="30"/>
  <c r="N199" i="30"/>
  <c r="M199" i="30"/>
  <c r="L199" i="30"/>
  <c r="K199" i="30"/>
  <c r="H199" i="30"/>
  <c r="T198" i="30"/>
  <c r="X198" i="30" s="1"/>
  <c r="S198" i="30"/>
  <c r="R198" i="30"/>
  <c r="Q198" i="30"/>
  <c r="P198" i="30"/>
  <c r="O198" i="30"/>
  <c r="N198" i="30"/>
  <c r="M198" i="30"/>
  <c r="L198" i="30"/>
  <c r="K198" i="30"/>
  <c r="H198" i="30"/>
  <c r="F198" i="30"/>
  <c r="G198" i="30" s="1"/>
  <c r="E198" i="30"/>
  <c r="D198" i="30"/>
  <c r="T197" i="30"/>
  <c r="S197" i="30"/>
  <c r="R197" i="30"/>
  <c r="Q197" i="30"/>
  <c r="P197" i="30"/>
  <c r="O197" i="30"/>
  <c r="N197" i="30"/>
  <c r="M197" i="30"/>
  <c r="L197" i="30"/>
  <c r="K197" i="30"/>
  <c r="H197" i="30"/>
  <c r="T196" i="30"/>
  <c r="S196" i="30"/>
  <c r="R196" i="30"/>
  <c r="Q196" i="30"/>
  <c r="P196" i="30"/>
  <c r="O196" i="30"/>
  <c r="N196" i="30"/>
  <c r="M196" i="30"/>
  <c r="L196" i="30"/>
  <c r="K196" i="30"/>
  <c r="H196" i="30"/>
  <c r="T195" i="30"/>
  <c r="S195" i="30"/>
  <c r="R195" i="30"/>
  <c r="Q195" i="30"/>
  <c r="P195" i="30"/>
  <c r="O195" i="30"/>
  <c r="N195" i="30"/>
  <c r="M195" i="30"/>
  <c r="L195" i="30"/>
  <c r="K195" i="30"/>
  <c r="H195" i="30"/>
  <c r="T194" i="30"/>
  <c r="S194" i="30"/>
  <c r="R194" i="30"/>
  <c r="Q194" i="30"/>
  <c r="P194" i="30"/>
  <c r="O194" i="30"/>
  <c r="N194" i="30"/>
  <c r="M194" i="30"/>
  <c r="L194" i="30"/>
  <c r="K194" i="30"/>
  <c r="H194" i="30"/>
  <c r="F194" i="30"/>
  <c r="E194" i="30"/>
  <c r="G194" i="30" s="1"/>
  <c r="D194" i="30"/>
  <c r="T193" i="30"/>
  <c r="S193" i="30"/>
  <c r="R193" i="30"/>
  <c r="Q193" i="30"/>
  <c r="P193" i="30"/>
  <c r="O193" i="30"/>
  <c r="N193" i="30"/>
  <c r="M193" i="30"/>
  <c r="L193" i="30"/>
  <c r="K193" i="30"/>
  <c r="H193" i="30"/>
  <c r="T192" i="30"/>
  <c r="S192" i="30"/>
  <c r="R192" i="30"/>
  <c r="Q192" i="30"/>
  <c r="P192" i="30"/>
  <c r="O192" i="30"/>
  <c r="N192" i="30"/>
  <c r="M192" i="30"/>
  <c r="L192" i="30"/>
  <c r="K192" i="30"/>
  <c r="H192" i="30"/>
  <c r="T191" i="30"/>
  <c r="S191" i="30"/>
  <c r="R191" i="30"/>
  <c r="Q191" i="30"/>
  <c r="P191" i="30"/>
  <c r="O191" i="30"/>
  <c r="N191" i="30"/>
  <c r="M191" i="30"/>
  <c r="L191" i="30"/>
  <c r="K191" i="30"/>
  <c r="H191" i="30"/>
  <c r="T190" i="30"/>
  <c r="S190" i="30"/>
  <c r="X190" i="30" s="1"/>
  <c r="R190" i="30"/>
  <c r="Q190" i="30"/>
  <c r="P190" i="30"/>
  <c r="O190" i="30"/>
  <c r="N190" i="30"/>
  <c r="M190" i="30"/>
  <c r="L190" i="30"/>
  <c r="K190" i="30"/>
  <c r="H190" i="30"/>
  <c r="T189" i="30"/>
  <c r="S189" i="30"/>
  <c r="X189" i="30" s="1"/>
  <c r="R189" i="30"/>
  <c r="Q189" i="30"/>
  <c r="P189" i="30"/>
  <c r="O189" i="30"/>
  <c r="N189" i="30"/>
  <c r="M189" i="30"/>
  <c r="L189" i="30"/>
  <c r="K189" i="30"/>
  <c r="H189" i="30"/>
  <c r="F189" i="30"/>
  <c r="E189" i="30"/>
  <c r="D189" i="30"/>
  <c r="G189" i="30" s="1"/>
  <c r="T188" i="30"/>
  <c r="S188" i="30"/>
  <c r="R188" i="30"/>
  <c r="Q188" i="30"/>
  <c r="P188" i="30"/>
  <c r="O188" i="30"/>
  <c r="N188" i="30"/>
  <c r="M188" i="30"/>
  <c r="L188" i="30"/>
  <c r="K188" i="30"/>
  <c r="H188" i="30"/>
  <c r="T187" i="30"/>
  <c r="S187" i="30"/>
  <c r="X187" i="30" s="1"/>
  <c r="R187" i="30"/>
  <c r="Q187" i="30"/>
  <c r="P187" i="30"/>
  <c r="O187" i="30"/>
  <c r="N187" i="30"/>
  <c r="M187" i="30"/>
  <c r="L187" i="30"/>
  <c r="K187" i="30"/>
  <c r="H187" i="30"/>
  <c r="T186" i="30"/>
  <c r="S186" i="30"/>
  <c r="X186" i="30" s="1"/>
  <c r="R186" i="30"/>
  <c r="Q186" i="30"/>
  <c r="P186" i="30"/>
  <c r="O186" i="30"/>
  <c r="N186" i="30"/>
  <c r="M186" i="30"/>
  <c r="L186" i="30"/>
  <c r="K186" i="30"/>
  <c r="H186" i="30"/>
  <c r="T185" i="30"/>
  <c r="S185" i="30"/>
  <c r="R185" i="30"/>
  <c r="Q185" i="30"/>
  <c r="P185" i="30"/>
  <c r="O185" i="30"/>
  <c r="N185" i="30"/>
  <c r="M185" i="30"/>
  <c r="L185" i="30"/>
  <c r="K185" i="30"/>
  <c r="H185" i="30"/>
  <c r="F185" i="30"/>
  <c r="E185" i="30"/>
  <c r="D185" i="30"/>
  <c r="T184" i="30"/>
  <c r="S184" i="30"/>
  <c r="X184" i="30" s="1"/>
  <c r="R184" i="30"/>
  <c r="Q184" i="30"/>
  <c r="P184" i="30"/>
  <c r="O184" i="30"/>
  <c r="N184" i="30"/>
  <c r="M184" i="30"/>
  <c r="L184" i="30"/>
  <c r="K184" i="30"/>
  <c r="H184" i="30"/>
  <c r="T183" i="30"/>
  <c r="S183" i="30"/>
  <c r="X183" i="30" s="1"/>
  <c r="R183" i="30"/>
  <c r="Q183" i="30"/>
  <c r="P183" i="30"/>
  <c r="O183" i="30"/>
  <c r="N183" i="30"/>
  <c r="M183" i="30"/>
  <c r="L183" i="30"/>
  <c r="K183" i="30"/>
  <c r="H183" i="30"/>
  <c r="T182" i="30"/>
  <c r="S182" i="30"/>
  <c r="X182" i="30" s="1"/>
  <c r="R182" i="30"/>
  <c r="Q182" i="30"/>
  <c r="P182" i="30"/>
  <c r="O182" i="30"/>
  <c r="N182" i="30"/>
  <c r="M182" i="30"/>
  <c r="L182" i="30"/>
  <c r="K182" i="30"/>
  <c r="H182" i="30"/>
  <c r="T181" i="30"/>
  <c r="S181" i="30"/>
  <c r="X181" i="30" s="1"/>
  <c r="R181" i="30"/>
  <c r="Q181" i="30"/>
  <c r="P181" i="30"/>
  <c r="O181" i="30"/>
  <c r="N181" i="30"/>
  <c r="M181" i="30"/>
  <c r="L181" i="30"/>
  <c r="K181" i="30"/>
  <c r="H181" i="30"/>
  <c r="T180" i="30"/>
  <c r="S180" i="30"/>
  <c r="X180" i="30" s="1"/>
  <c r="R180" i="30"/>
  <c r="Q180" i="30"/>
  <c r="P180" i="30"/>
  <c r="O180" i="30"/>
  <c r="N180" i="30"/>
  <c r="M180" i="30"/>
  <c r="L180" i="30"/>
  <c r="K180" i="30"/>
  <c r="H180" i="30"/>
  <c r="F180" i="30"/>
  <c r="E180" i="30"/>
  <c r="D180" i="30"/>
  <c r="G180" i="30" s="1"/>
  <c r="T179" i="30"/>
  <c r="X179" i="30" s="1"/>
  <c r="S179" i="30"/>
  <c r="R179" i="30"/>
  <c r="Q179" i="30"/>
  <c r="P179" i="30"/>
  <c r="O179" i="30"/>
  <c r="N179" i="30"/>
  <c r="M179" i="30"/>
  <c r="L179" i="30"/>
  <c r="K179" i="30"/>
  <c r="H179" i="30"/>
  <c r="T178" i="30"/>
  <c r="X178" i="30" s="1"/>
  <c r="S178" i="30"/>
  <c r="R178" i="30"/>
  <c r="Q178" i="30"/>
  <c r="P178" i="30"/>
  <c r="O178" i="30"/>
  <c r="N178" i="30"/>
  <c r="M178" i="30"/>
  <c r="L178" i="30"/>
  <c r="K178" i="30"/>
  <c r="H178" i="30"/>
  <c r="T177" i="30"/>
  <c r="S177" i="30"/>
  <c r="X177" i="30" s="1"/>
  <c r="R177" i="30"/>
  <c r="Q177" i="30"/>
  <c r="P177" i="30"/>
  <c r="O177" i="30"/>
  <c r="N177" i="30"/>
  <c r="M177" i="30"/>
  <c r="L177" i="30"/>
  <c r="K177" i="30"/>
  <c r="H177" i="30"/>
  <c r="F177" i="30"/>
  <c r="E177" i="30"/>
  <c r="D177" i="30"/>
  <c r="G177" i="30" s="1"/>
  <c r="T176" i="30"/>
  <c r="S176" i="30"/>
  <c r="R176" i="30"/>
  <c r="Q176" i="30"/>
  <c r="P176" i="30"/>
  <c r="O176" i="30"/>
  <c r="N176" i="30"/>
  <c r="M176" i="30"/>
  <c r="L176" i="30"/>
  <c r="K176" i="30"/>
  <c r="H176" i="30"/>
  <c r="T175" i="30"/>
  <c r="S175" i="30"/>
  <c r="R175" i="30"/>
  <c r="Q175" i="30"/>
  <c r="P175" i="30"/>
  <c r="O175" i="30"/>
  <c r="N175" i="30"/>
  <c r="M175" i="30"/>
  <c r="L175" i="30"/>
  <c r="K175" i="30"/>
  <c r="H175" i="30"/>
  <c r="T174" i="30"/>
  <c r="S174" i="30"/>
  <c r="R174" i="30"/>
  <c r="Q174" i="30"/>
  <c r="P174" i="30"/>
  <c r="O174" i="30"/>
  <c r="N174" i="30"/>
  <c r="M174" i="30"/>
  <c r="L174" i="30"/>
  <c r="K174" i="30"/>
  <c r="H174" i="30"/>
  <c r="T173" i="30"/>
  <c r="S173" i="30"/>
  <c r="R173" i="30"/>
  <c r="Q173" i="30"/>
  <c r="P173" i="30"/>
  <c r="O173" i="30"/>
  <c r="N173" i="30"/>
  <c r="M173" i="30"/>
  <c r="L173" i="30"/>
  <c r="K173" i="30"/>
  <c r="H173" i="30"/>
  <c r="T172" i="30"/>
  <c r="S172" i="30"/>
  <c r="R172" i="30"/>
  <c r="Q172" i="30"/>
  <c r="P172" i="30"/>
  <c r="O172" i="30"/>
  <c r="N172" i="30"/>
  <c r="M172" i="30"/>
  <c r="L172" i="30"/>
  <c r="K172" i="30"/>
  <c r="H172" i="30"/>
  <c r="F172" i="30"/>
  <c r="E172" i="30"/>
  <c r="D172" i="30"/>
  <c r="T171" i="30"/>
  <c r="S171" i="30"/>
  <c r="R171" i="30"/>
  <c r="Q171" i="30"/>
  <c r="P171" i="30"/>
  <c r="O171" i="30"/>
  <c r="N171" i="30"/>
  <c r="M171" i="30"/>
  <c r="L171" i="30"/>
  <c r="K171" i="30"/>
  <c r="H171" i="30"/>
  <c r="T170" i="30"/>
  <c r="S170" i="30"/>
  <c r="R170" i="30"/>
  <c r="Q170" i="30"/>
  <c r="P170" i="30"/>
  <c r="O170" i="30"/>
  <c r="N170" i="30"/>
  <c r="M170" i="30"/>
  <c r="L170" i="30"/>
  <c r="K170" i="30"/>
  <c r="H170" i="30"/>
  <c r="T169" i="30"/>
  <c r="S169" i="30"/>
  <c r="X169" i="30" s="1"/>
  <c r="R169" i="30"/>
  <c r="Q169" i="30"/>
  <c r="P169" i="30"/>
  <c r="O169" i="30"/>
  <c r="N169" i="30"/>
  <c r="M169" i="30"/>
  <c r="L169" i="30"/>
  <c r="K169" i="30"/>
  <c r="H169" i="30"/>
  <c r="T168" i="30"/>
  <c r="S168" i="30"/>
  <c r="X168" i="30" s="1"/>
  <c r="R168" i="30"/>
  <c r="Q168" i="30"/>
  <c r="P168" i="30"/>
  <c r="O168" i="30"/>
  <c r="N168" i="30"/>
  <c r="M168" i="30"/>
  <c r="L168" i="30"/>
  <c r="K168" i="30"/>
  <c r="H168" i="30"/>
  <c r="T167" i="30"/>
  <c r="S167" i="30"/>
  <c r="R167" i="30"/>
  <c r="Q167" i="30"/>
  <c r="P167" i="30"/>
  <c r="O167" i="30"/>
  <c r="N167" i="30"/>
  <c r="M167" i="30"/>
  <c r="L167" i="30"/>
  <c r="K167" i="30"/>
  <c r="H167" i="30"/>
  <c r="F167" i="30"/>
  <c r="E167" i="30"/>
  <c r="D167" i="30"/>
  <c r="T166" i="30"/>
  <c r="S166" i="30"/>
  <c r="X166" i="30" s="1"/>
  <c r="R166" i="30"/>
  <c r="Q166" i="30"/>
  <c r="P166" i="30"/>
  <c r="O166" i="30"/>
  <c r="N166" i="30"/>
  <c r="M166" i="30"/>
  <c r="L166" i="30"/>
  <c r="K166" i="30"/>
  <c r="H166" i="30"/>
  <c r="T165" i="30"/>
  <c r="S165" i="30"/>
  <c r="X165" i="30" s="1"/>
  <c r="R165" i="30"/>
  <c r="Q165" i="30"/>
  <c r="P165" i="30"/>
  <c r="O165" i="30"/>
  <c r="N165" i="30"/>
  <c r="M165" i="30"/>
  <c r="L165" i="30"/>
  <c r="K165" i="30"/>
  <c r="H165" i="30"/>
  <c r="T164" i="30"/>
  <c r="S164" i="30"/>
  <c r="R164" i="30"/>
  <c r="Q164" i="30"/>
  <c r="P164" i="30"/>
  <c r="O164" i="30"/>
  <c r="N164" i="30"/>
  <c r="M164" i="30"/>
  <c r="L164" i="30"/>
  <c r="K164" i="30"/>
  <c r="H164" i="30"/>
  <c r="T163" i="30"/>
  <c r="S163" i="30"/>
  <c r="R163" i="30"/>
  <c r="Q163" i="30"/>
  <c r="P163" i="30"/>
  <c r="O163" i="30"/>
  <c r="N163" i="30"/>
  <c r="M163" i="30"/>
  <c r="L163" i="30"/>
  <c r="K163" i="30"/>
  <c r="H163" i="30"/>
  <c r="T162" i="30"/>
  <c r="S162" i="30"/>
  <c r="R162" i="30"/>
  <c r="Q162" i="30"/>
  <c r="P162" i="30"/>
  <c r="O162" i="30"/>
  <c r="N162" i="30"/>
  <c r="M162" i="30"/>
  <c r="L162" i="30"/>
  <c r="K162" i="30"/>
  <c r="H162" i="30"/>
  <c r="F162" i="30"/>
  <c r="E162" i="30"/>
  <c r="D162" i="30"/>
  <c r="T161" i="30"/>
  <c r="S161" i="30"/>
  <c r="R161" i="30"/>
  <c r="Q161" i="30"/>
  <c r="P161" i="30"/>
  <c r="O161" i="30"/>
  <c r="N161" i="30"/>
  <c r="M161" i="30"/>
  <c r="L161" i="30"/>
  <c r="K161" i="30"/>
  <c r="H161" i="30"/>
  <c r="T160" i="30"/>
  <c r="S160" i="30"/>
  <c r="R160" i="30"/>
  <c r="Q160" i="30"/>
  <c r="P160" i="30"/>
  <c r="O160" i="30"/>
  <c r="N160" i="30"/>
  <c r="M160" i="30"/>
  <c r="L160" i="30"/>
  <c r="K160" i="30"/>
  <c r="H160" i="30"/>
  <c r="T159" i="30"/>
  <c r="S159" i="30"/>
  <c r="R159" i="30"/>
  <c r="Q159" i="30"/>
  <c r="P159" i="30"/>
  <c r="O159" i="30"/>
  <c r="N159" i="30"/>
  <c r="M159" i="30"/>
  <c r="L159" i="30"/>
  <c r="K159" i="30"/>
  <c r="H159" i="30"/>
  <c r="T158" i="30"/>
  <c r="S158" i="30"/>
  <c r="R158" i="30"/>
  <c r="Q158" i="30"/>
  <c r="P158" i="30"/>
  <c r="O158" i="30"/>
  <c r="N158" i="30"/>
  <c r="M158" i="30"/>
  <c r="L158" i="30"/>
  <c r="K158" i="30"/>
  <c r="H158" i="30"/>
  <c r="T157" i="30"/>
  <c r="S157" i="30"/>
  <c r="X157" i="30" s="1"/>
  <c r="R157" i="30"/>
  <c r="Q157" i="30"/>
  <c r="P157" i="30"/>
  <c r="O157" i="30"/>
  <c r="N157" i="30"/>
  <c r="M157" i="30"/>
  <c r="L157" i="30"/>
  <c r="K157" i="30"/>
  <c r="H157" i="30"/>
  <c r="F157" i="30"/>
  <c r="E157" i="30"/>
  <c r="D157" i="30"/>
  <c r="G157" i="30" s="1"/>
  <c r="X156" i="30"/>
  <c r="T156" i="30"/>
  <c r="S156" i="30"/>
  <c r="R156" i="30"/>
  <c r="Q156" i="30"/>
  <c r="P156" i="30"/>
  <c r="O156" i="30"/>
  <c r="N156" i="30"/>
  <c r="M156" i="30"/>
  <c r="L156" i="30"/>
  <c r="K156" i="30"/>
  <c r="H156" i="30"/>
  <c r="X155" i="30"/>
  <c r="T155" i="30"/>
  <c r="S155" i="30"/>
  <c r="R155" i="30"/>
  <c r="Q155" i="30"/>
  <c r="P155" i="30"/>
  <c r="O155" i="30"/>
  <c r="N155" i="30"/>
  <c r="M155" i="30"/>
  <c r="L155" i="30"/>
  <c r="K155" i="30"/>
  <c r="H155" i="30"/>
  <c r="X154" i="30"/>
  <c r="T154" i="30"/>
  <c r="S154" i="30"/>
  <c r="R154" i="30"/>
  <c r="Q154" i="30"/>
  <c r="P154" i="30"/>
  <c r="O154" i="30"/>
  <c r="N154" i="30"/>
  <c r="M154" i="30"/>
  <c r="L154" i="30"/>
  <c r="K154" i="30"/>
  <c r="H154" i="30"/>
  <c r="X153" i="30"/>
  <c r="T153" i="30"/>
  <c r="S153" i="30"/>
  <c r="R153" i="30"/>
  <c r="Q153" i="30"/>
  <c r="P153" i="30"/>
  <c r="O153" i="30"/>
  <c r="N153" i="30"/>
  <c r="M153" i="30"/>
  <c r="L153" i="30"/>
  <c r="K153" i="30"/>
  <c r="H153" i="30"/>
  <c r="T152" i="30"/>
  <c r="S152" i="30"/>
  <c r="R152" i="30"/>
  <c r="Q152" i="30"/>
  <c r="P152" i="30"/>
  <c r="O152" i="30"/>
  <c r="N152" i="30"/>
  <c r="M152" i="30"/>
  <c r="L152" i="30"/>
  <c r="K152" i="30"/>
  <c r="H152" i="30"/>
  <c r="F152" i="30"/>
  <c r="E152" i="30"/>
  <c r="D152" i="30"/>
  <c r="T151" i="30"/>
  <c r="X151" i="30" s="1"/>
  <c r="S151" i="30"/>
  <c r="R151" i="30"/>
  <c r="Q151" i="30"/>
  <c r="P151" i="30"/>
  <c r="O151" i="30"/>
  <c r="N151" i="30"/>
  <c r="M151" i="30"/>
  <c r="L151" i="30"/>
  <c r="K151" i="30"/>
  <c r="H151" i="30"/>
  <c r="T150" i="30"/>
  <c r="X150" i="30" s="1"/>
  <c r="S150" i="30"/>
  <c r="R150" i="30"/>
  <c r="Q150" i="30"/>
  <c r="P150" i="30"/>
  <c r="O150" i="30"/>
  <c r="N150" i="30"/>
  <c r="M150" i="30"/>
  <c r="L150" i="30"/>
  <c r="K150" i="30"/>
  <c r="H150" i="30"/>
  <c r="T149" i="30"/>
  <c r="X149" i="30" s="1"/>
  <c r="S149" i="30"/>
  <c r="R149" i="30"/>
  <c r="Q149" i="30"/>
  <c r="P149" i="30"/>
  <c r="O149" i="30"/>
  <c r="N149" i="30"/>
  <c r="M149" i="30"/>
  <c r="L149" i="30"/>
  <c r="K149" i="30"/>
  <c r="H149" i="30"/>
  <c r="T148" i="30"/>
  <c r="X148" i="30" s="1"/>
  <c r="S148" i="30"/>
  <c r="R148" i="30"/>
  <c r="Q148" i="30"/>
  <c r="P148" i="30"/>
  <c r="O148" i="30"/>
  <c r="N148" i="30"/>
  <c r="M148" i="30"/>
  <c r="L148" i="30"/>
  <c r="K148" i="30"/>
  <c r="H148" i="30"/>
  <c r="T147" i="30"/>
  <c r="S147" i="30"/>
  <c r="X147" i="30" s="1"/>
  <c r="R147" i="30"/>
  <c r="Q147" i="30"/>
  <c r="P147" i="30"/>
  <c r="O147" i="30"/>
  <c r="N147" i="30"/>
  <c r="M147" i="30"/>
  <c r="L147" i="30"/>
  <c r="K147" i="30"/>
  <c r="H147" i="30"/>
  <c r="F147" i="30"/>
  <c r="E147" i="30"/>
  <c r="D147" i="30"/>
  <c r="G147" i="30" s="1"/>
  <c r="T146" i="30"/>
  <c r="S146" i="30"/>
  <c r="R146" i="30"/>
  <c r="Q146" i="30"/>
  <c r="P146" i="30"/>
  <c r="O146" i="30"/>
  <c r="N146" i="30"/>
  <c r="M146" i="30"/>
  <c r="L146" i="30"/>
  <c r="K146" i="30"/>
  <c r="H146" i="30"/>
  <c r="T145" i="30"/>
  <c r="S145" i="30"/>
  <c r="R145" i="30"/>
  <c r="Q145" i="30"/>
  <c r="P145" i="30"/>
  <c r="O145" i="30"/>
  <c r="N145" i="30"/>
  <c r="M145" i="30"/>
  <c r="L145" i="30"/>
  <c r="K145" i="30"/>
  <c r="H145" i="30"/>
  <c r="T144" i="30"/>
  <c r="S144" i="30"/>
  <c r="R144" i="30"/>
  <c r="Q144" i="30"/>
  <c r="P144" i="30"/>
  <c r="O144" i="30"/>
  <c r="N144" i="30"/>
  <c r="M144" i="30"/>
  <c r="L144" i="30"/>
  <c r="K144" i="30"/>
  <c r="H144" i="30"/>
  <c r="T143" i="30"/>
  <c r="X143" i="30" s="1"/>
  <c r="S143" i="30"/>
  <c r="R143" i="30"/>
  <c r="Q143" i="30"/>
  <c r="P143" i="30"/>
  <c r="O143" i="30"/>
  <c r="N143" i="30"/>
  <c r="M143" i="30"/>
  <c r="L143" i="30"/>
  <c r="K143" i="30"/>
  <c r="H143" i="30"/>
  <c r="F143" i="30"/>
  <c r="E143" i="30"/>
  <c r="D143" i="30"/>
  <c r="T142" i="30"/>
  <c r="S142" i="30"/>
  <c r="R142" i="30"/>
  <c r="Q142" i="30"/>
  <c r="P142" i="30"/>
  <c r="O142" i="30"/>
  <c r="N142" i="30"/>
  <c r="M142" i="30"/>
  <c r="L142" i="30"/>
  <c r="K142" i="30"/>
  <c r="H142" i="30"/>
  <c r="T141" i="30"/>
  <c r="S141" i="30"/>
  <c r="R141" i="30"/>
  <c r="Q141" i="30"/>
  <c r="P141" i="30"/>
  <c r="O141" i="30"/>
  <c r="N141" i="30"/>
  <c r="M141" i="30"/>
  <c r="L141" i="30"/>
  <c r="K141" i="30"/>
  <c r="H141" i="30"/>
  <c r="T140" i="30"/>
  <c r="S140" i="30"/>
  <c r="R140" i="30"/>
  <c r="Q140" i="30"/>
  <c r="P140" i="30"/>
  <c r="O140" i="30"/>
  <c r="N140" i="30"/>
  <c r="M140" i="30"/>
  <c r="L140" i="30"/>
  <c r="K140" i="30"/>
  <c r="H140" i="30"/>
  <c r="T139" i="30"/>
  <c r="S139" i="30"/>
  <c r="X139" i="30" s="1"/>
  <c r="R139" i="30"/>
  <c r="Q139" i="30"/>
  <c r="P139" i="30"/>
  <c r="O139" i="30"/>
  <c r="N139" i="30"/>
  <c r="M139" i="30"/>
  <c r="L139" i="30"/>
  <c r="K139" i="30"/>
  <c r="H139" i="30"/>
  <c r="T138" i="30"/>
  <c r="S138" i="30"/>
  <c r="X138" i="30" s="1"/>
  <c r="R138" i="30"/>
  <c r="Q138" i="30"/>
  <c r="P138" i="30"/>
  <c r="O138" i="30"/>
  <c r="N138" i="30"/>
  <c r="M138" i="30"/>
  <c r="L138" i="30"/>
  <c r="K138" i="30"/>
  <c r="H138" i="30"/>
  <c r="T137" i="30"/>
  <c r="S137" i="30"/>
  <c r="R137" i="30"/>
  <c r="Q137" i="30"/>
  <c r="P137" i="30"/>
  <c r="O137" i="30"/>
  <c r="N137" i="30"/>
  <c r="M137" i="30"/>
  <c r="L137" i="30"/>
  <c r="K137" i="30"/>
  <c r="H137" i="30"/>
  <c r="T136" i="30"/>
  <c r="S136" i="30"/>
  <c r="R136" i="30"/>
  <c r="Q136" i="30"/>
  <c r="P136" i="30"/>
  <c r="O136" i="30"/>
  <c r="N136" i="30"/>
  <c r="M136" i="30"/>
  <c r="L136" i="30"/>
  <c r="K136" i="30"/>
  <c r="H136" i="30"/>
  <c r="F136" i="30"/>
  <c r="E136" i="30"/>
  <c r="D136" i="30"/>
  <c r="T135" i="30"/>
  <c r="S135" i="30"/>
  <c r="X135" i="30" s="1"/>
  <c r="R135" i="30"/>
  <c r="Q135" i="30"/>
  <c r="P135" i="30"/>
  <c r="O135" i="30"/>
  <c r="N135" i="30"/>
  <c r="M135" i="30"/>
  <c r="L135" i="30"/>
  <c r="K135" i="30"/>
  <c r="H135" i="30"/>
  <c r="T134" i="30"/>
  <c r="S134" i="30"/>
  <c r="R134" i="30"/>
  <c r="Q134" i="30"/>
  <c r="P134" i="30"/>
  <c r="O134" i="30"/>
  <c r="N134" i="30"/>
  <c r="M134" i="30"/>
  <c r="L134" i="30"/>
  <c r="K134" i="30"/>
  <c r="H134" i="30"/>
  <c r="T133" i="30"/>
  <c r="S133" i="30"/>
  <c r="R133" i="30"/>
  <c r="Q133" i="30"/>
  <c r="P133" i="30"/>
  <c r="O133" i="30"/>
  <c r="N133" i="30"/>
  <c r="M133" i="30"/>
  <c r="L133" i="30"/>
  <c r="K133" i="30"/>
  <c r="H133" i="30"/>
  <c r="T132" i="30"/>
  <c r="S132" i="30"/>
  <c r="R132" i="30"/>
  <c r="Q132" i="30"/>
  <c r="P132" i="30"/>
  <c r="O132" i="30"/>
  <c r="N132" i="30"/>
  <c r="M132" i="30"/>
  <c r="L132" i="30"/>
  <c r="K132" i="30"/>
  <c r="H132" i="30"/>
  <c r="T131" i="30"/>
  <c r="S131" i="30"/>
  <c r="R131" i="30"/>
  <c r="Q131" i="30"/>
  <c r="P131" i="30"/>
  <c r="O131" i="30"/>
  <c r="N131" i="30"/>
  <c r="M131" i="30"/>
  <c r="L131" i="30"/>
  <c r="K131" i="30"/>
  <c r="H131" i="30"/>
  <c r="F131" i="30"/>
  <c r="E131" i="30"/>
  <c r="D131" i="30"/>
  <c r="T130" i="30"/>
  <c r="S130" i="30"/>
  <c r="R130" i="30"/>
  <c r="Q130" i="30"/>
  <c r="P130" i="30"/>
  <c r="O130" i="30"/>
  <c r="N130" i="30"/>
  <c r="M130" i="30"/>
  <c r="L130" i="30"/>
  <c r="K130" i="30"/>
  <c r="H130" i="30"/>
  <c r="T129" i="30"/>
  <c r="S129" i="30"/>
  <c r="R129" i="30"/>
  <c r="Q129" i="30"/>
  <c r="P129" i="30"/>
  <c r="O129" i="30"/>
  <c r="N129" i="30"/>
  <c r="M129" i="30"/>
  <c r="L129" i="30"/>
  <c r="K129" i="30"/>
  <c r="H129" i="30"/>
  <c r="T128" i="30"/>
  <c r="S128" i="30"/>
  <c r="R128" i="30"/>
  <c r="Q128" i="30"/>
  <c r="P128" i="30"/>
  <c r="O128" i="30"/>
  <c r="N128" i="30"/>
  <c r="M128" i="30"/>
  <c r="L128" i="30"/>
  <c r="K128" i="30"/>
  <c r="H128" i="30"/>
  <c r="T127" i="30"/>
  <c r="S127" i="30"/>
  <c r="X127" i="30" s="1"/>
  <c r="R127" i="30"/>
  <c r="Q127" i="30"/>
  <c r="P127" i="30"/>
  <c r="O127" i="30"/>
  <c r="N127" i="30"/>
  <c r="M127" i="30"/>
  <c r="L127" i="30"/>
  <c r="K127" i="30"/>
  <c r="H127" i="30"/>
  <c r="T126" i="30"/>
  <c r="S126" i="30"/>
  <c r="X126" i="30" s="1"/>
  <c r="R126" i="30"/>
  <c r="Q126" i="30"/>
  <c r="P126" i="30"/>
  <c r="O126" i="30"/>
  <c r="N126" i="30"/>
  <c r="M126" i="30"/>
  <c r="L126" i="30"/>
  <c r="K126" i="30"/>
  <c r="H126" i="30"/>
  <c r="F126" i="30"/>
  <c r="E126" i="30"/>
  <c r="D126" i="30"/>
  <c r="G126" i="30" s="1"/>
  <c r="X125" i="30"/>
  <c r="T125" i="30"/>
  <c r="S125" i="30"/>
  <c r="R125" i="30"/>
  <c r="Q125" i="30"/>
  <c r="P125" i="30"/>
  <c r="O125" i="30"/>
  <c r="N125" i="30"/>
  <c r="M125" i="30"/>
  <c r="L125" i="30"/>
  <c r="K125" i="30"/>
  <c r="H125" i="30"/>
  <c r="X124" i="30"/>
  <c r="T124" i="30"/>
  <c r="S124" i="30"/>
  <c r="R124" i="30"/>
  <c r="Q124" i="30"/>
  <c r="P124" i="30"/>
  <c r="O124" i="30"/>
  <c r="N124" i="30"/>
  <c r="M124" i="30"/>
  <c r="L124" i="30"/>
  <c r="K124" i="30"/>
  <c r="H124" i="30"/>
  <c r="X123" i="30"/>
  <c r="T123" i="30"/>
  <c r="S123" i="30"/>
  <c r="R123" i="30"/>
  <c r="Q123" i="30"/>
  <c r="P123" i="30"/>
  <c r="O123" i="30"/>
  <c r="N123" i="30"/>
  <c r="M123" i="30"/>
  <c r="L123" i="30"/>
  <c r="K123" i="30"/>
  <c r="H123" i="30"/>
  <c r="T122" i="30"/>
  <c r="S122" i="30"/>
  <c r="R122" i="30"/>
  <c r="Q122" i="30"/>
  <c r="P122" i="30"/>
  <c r="O122" i="30"/>
  <c r="N122" i="30"/>
  <c r="M122" i="30"/>
  <c r="L122" i="30"/>
  <c r="K122" i="30"/>
  <c r="H122" i="30"/>
  <c r="F122" i="30"/>
  <c r="E122" i="30"/>
  <c r="D122" i="30"/>
  <c r="T121" i="30"/>
  <c r="X121" i="30" s="1"/>
  <c r="S121" i="30"/>
  <c r="R121" i="30"/>
  <c r="Q121" i="30"/>
  <c r="P121" i="30"/>
  <c r="O121" i="30"/>
  <c r="N121" i="30"/>
  <c r="M121" i="30"/>
  <c r="L121" i="30"/>
  <c r="K121" i="30"/>
  <c r="H121" i="30"/>
  <c r="T120" i="30"/>
  <c r="X120" i="30" s="1"/>
  <c r="S120" i="30"/>
  <c r="R120" i="30"/>
  <c r="Q120" i="30"/>
  <c r="P120" i="30"/>
  <c r="O120" i="30"/>
  <c r="N120" i="30"/>
  <c r="M120" i="30"/>
  <c r="L120" i="30"/>
  <c r="K120" i="30"/>
  <c r="H120" i="30"/>
  <c r="T119" i="30"/>
  <c r="X119" i="30" s="1"/>
  <c r="S119" i="30"/>
  <c r="R119" i="30"/>
  <c r="Q119" i="30"/>
  <c r="P119" i="30"/>
  <c r="O119" i="30"/>
  <c r="N119" i="30"/>
  <c r="M119" i="30"/>
  <c r="L119" i="30"/>
  <c r="K119" i="30"/>
  <c r="H119" i="30"/>
  <c r="T118" i="30"/>
  <c r="S118" i="30"/>
  <c r="R118" i="30"/>
  <c r="Q118" i="30"/>
  <c r="P118" i="30"/>
  <c r="O118" i="30"/>
  <c r="N118" i="30"/>
  <c r="M118" i="30"/>
  <c r="L118" i="30"/>
  <c r="K118" i="30"/>
  <c r="H118" i="30"/>
  <c r="T117" i="30"/>
  <c r="S117" i="30"/>
  <c r="X117" i="30" s="1"/>
  <c r="R117" i="30"/>
  <c r="Q117" i="30"/>
  <c r="P117" i="30"/>
  <c r="O117" i="30"/>
  <c r="N117" i="30"/>
  <c r="M117" i="30"/>
  <c r="L117" i="30"/>
  <c r="K117" i="30"/>
  <c r="H117" i="30"/>
  <c r="F117" i="30"/>
  <c r="E117" i="30"/>
  <c r="D117" i="30"/>
  <c r="Y116" i="30"/>
  <c r="T116" i="30"/>
  <c r="S116" i="30"/>
  <c r="R116" i="30"/>
  <c r="Q116" i="30"/>
  <c r="P116" i="30"/>
  <c r="N116" i="30"/>
  <c r="M116" i="30"/>
  <c r="L116" i="30"/>
  <c r="K116" i="30"/>
  <c r="Y115" i="30"/>
  <c r="T115" i="30"/>
  <c r="S115" i="30"/>
  <c r="R115" i="30"/>
  <c r="Q115" i="30"/>
  <c r="P115" i="30"/>
  <c r="N115" i="30"/>
  <c r="M115" i="30"/>
  <c r="L115" i="30"/>
  <c r="K115" i="30"/>
  <c r="Y114" i="30"/>
  <c r="T114" i="30"/>
  <c r="S114" i="30"/>
  <c r="R114" i="30"/>
  <c r="Q114" i="30"/>
  <c r="P114" i="30"/>
  <c r="N114" i="30"/>
  <c r="M114" i="30"/>
  <c r="L114" i="30"/>
  <c r="K114" i="30"/>
  <c r="Y113" i="30"/>
  <c r="T113" i="30"/>
  <c r="S113" i="30"/>
  <c r="R113" i="30"/>
  <c r="Q113" i="30"/>
  <c r="P113" i="30"/>
  <c r="N113" i="30"/>
  <c r="M113" i="30"/>
  <c r="L113" i="30"/>
  <c r="K113" i="30"/>
  <c r="H113" i="30"/>
  <c r="F113" i="30"/>
  <c r="E113" i="30"/>
  <c r="D113" i="30"/>
  <c r="T112" i="30"/>
  <c r="S112" i="30"/>
  <c r="X112" i="30" s="1"/>
  <c r="R112" i="30"/>
  <c r="Q112" i="30"/>
  <c r="P112" i="30"/>
  <c r="O112" i="30"/>
  <c r="N112" i="30"/>
  <c r="M112" i="30"/>
  <c r="L112" i="30"/>
  <c r="K112" i="30"/>
  <c r="H112" i="30"/>
  <c r="T111" i="30"/>
  <c r="S111" i="30"/>
  <c r="R111" i="30"/>
  <c r="Q111" i="30"/>
  <c r="P111" i="30"/>
  <c r="O111" i="30"/>
  <c r="N111" i="30"/>
  <c r="M111" i="30"/>
  <c r="L111" i="30"/>
  <c r="K111" i="30"/>
  <c r="H111" i="30"/>
  <c r="T110" i="30"/>
  <c r="S110" i="30"/>
  <c r="R110" i="30"/>
  <c r="Q110" i="30"/>
  <c r="P110" i="30"/>
  <c r="O110" i="30"/>
  <c r="N110" i="30"/>
  <c r="M110" i="30"/>
  <c r="L110" i="30"/>
  <c r="K110" i="30"/>
  <c r="H110" i="30"/>
  <c r="T109" i="30"/>
  <c r="S109" i="30"/>
  <c r="R109" i="30"/>
  <c r="Q109" i="30"/>
  <c r="P109" i="30"/>
  <c r="O109" i="30"/>
  <c r="N109" i="30"/>
  <c r="M109" i="30"/>
  <c r="L109" i="30"/>
  <c r="K109" i="30"/>
  <c r="H109" i="30"/>
  <c r="T108" i="30"/>
  <c r="S108" i="30"/>
  <c r="R108" i="30"/>
  <c r="Q108" i="30"/>
  <c r="P108" i="30"/>
  <c r="O108" i="30"/>
  <c r="N108" i="30"/>
  <c r="M108" i="30"/>
  <c r="L108" i="30"/>
  <c r="K108" i="30"/>
  <c r="H108" i="30"/>
  <c r="F108" i="30"/>
  <c r="E108" i="30"/>
  <c r="D108" i="30"/>
  <c r="X107" i="30"/>
  <c r="T107" i="30"/>
  <c r="S107" i="30"/>
  <c r="R107" i="30"/>
  <c r="Q107" i="30"/>
  <c r="P107" i="30"/>
  <c r="O107" i="30"/>
  <c r="N107" i="30"/>
  <c r="M107" i="30"/>
  <c r="L107" i="30"/>
  <c r="K107" i="30"/>
  <c r="H107" i="30"/>
  <c r="X106" i="30"/>
  <c r="T106" i="30"/>
  <c r="S106" i="30"/>
  <c r="R106" i="30"/>
  <c r="Q106" i="30"/>
  <c r="P106" i="30"/>
  <c r="O106" i="30"/>
  <c r="N106" i="30"/>
  <c r="M106" i="30"/>
  <c r="L106" i="30"/>
  <c r="K106" i="30"/>
  <c r="H106" i="30"/>
  <c r="X105" i="30"/>
  <c r="T105" i="30"/>
  <c r="S105" i="30"/>
  <c r="R105" i="30"/>
  <c r="Q105" i="30"/>
  <c r="P105" i="30"/>
  <c r="O105" i="30"/>
  <c r="N105" i="30"/>
  <c r="M105" i="30"/>
  <c r="L105" i="30"/>
  <c r="K105" i="30"/>
  <c r="H105" i="30"/>
  <c r="X104" i="30"/>
  <c r="T104" i="30"/>
  <c r="S104" i="30"/>
  <c r="R104" i="30"/>
  <c r="Q104" i="30"/>
  <c r="P104" i="30"/>
  <c r="O104" i="30"/>
  <c r="N104" i="30"/>
  <c r="M104" i="30"/>
  <c r="L104" i="30"/>
  <c r="K104" i="30"/>
  <c r="H104" i="30"/>
  <c r="X103" i="30"/>
  <c r="T103" i="30"/>
  <c r="S103" i="30"/>
  <c r="R103" i="30"/>
  <c r="Q103" i="30"/>
  <c r="P103" i="30"/>
  <c r="O103" i="30"/>
  <c r="N103" i="30"/>
  <c r="M103" i="30"/>
  <c r="L103" i="30"/>
  <c r="K103" i="30"/>
  <c r="H103" i="30"/>
  <c r="T102" i="30"/>
  <c r="S102" i="30"/>
  <c r="R102" i="30"/>
  <c r="Q102" i="30"/>
  <c r="P102" i="30"/>
  <c r="O102" i="30"/>
  <c r="N102" i="30"/>
  <c r="M102" i="30"/>
  <c r="L102" i="30"/>
  <c r="K102" i="30"/>
  <c r="H102" i="30"/>
  <c r="F102" i="30"/>
  <c r="E102" i="30"/>
  <c r="D102" i="30"/>
  <c r="T101" i="30"/>
  <c r="S101" i="30"/>
  <c r="R101" i="30"/>
  <c r="Q101" i="30"/>
  <c r="P101" i="30"/>
  <c r="O101" i="30"/>
  <c r="N101" i="30"/>
  <c r="M101" i="30"/>
  <c r="L101" i="30"/>
  <c r="K101" i="30"/>
  <c r="H101" i="30"/>
  <c r="T100" i="30"/>
  <c r="X100" i="30" s="1"/>
  <c r="S100" i="30"/>
  <c r="R100" i="30"/>
  <c r="Q100" i="30"/>
  <c r="P100" i="30"/>
  <c r="O100" i="30"/>
  <c r="N100" i="30"/>
  <c r="M100" i="30"/>
  <c r="L100" i="30"/>
  <c r="K100" i="30"/>
  <c r="H100" i="30"/>
  <c r="T99" i="30"/>
  <c r="X99" i="30" s="1"/>
  <c r="S99" i="30"/>
  <c r="R99" i="30"/>
  <c r="Q99" i="30"/>
  <c r="P99" i="30"/>
  <c r="O99" i="30"/>
  <c r="N99" i="30"/>
  <c r="M99" i="30"/>
  <c r="L99" i="30"/>
  <c r="K99" i="30"/>
  <c r="H99" i="30"/>
  <c r="T98" i="30"/>
  <c r="X98" i="30" s="1"/>
  <c r="S98" i="30"/>
  <c r="R98" i="30"/>
  <c r="Q98" i="30"/>
  <c r="P98" i="30"/>
  <c r="O98" i="30"/>
  <c r="N98" i="30"/>
  <c r="M98" i="30"/>
  <c r="L98" i="30"/>
  <c r="K98" i="30"/>
  <c r="H98" i="30"/>
  <c r="X97" i="30"/>
  <c r="T97" i="30"/>
  <c r="S97" i="30"/>
  <c r="R97" i="30"/>
  <c r="Q97" i="30"/>
  <c r="P97" i="30"/>
  <c r="O97" i="30"/>
  <c r="N97" i="30"/>
  <c r="M97" i="30"/>
  <c r="L97" i="30"/>
  <c r="K97" i="30"/>
  <c r="H97" i="30"/>
  <c r="G97" i="30"/>
  <c r="F97" i="30"/>
  <c r="E97" i="30"/>
  <c r="D97" i="30"/>
  <c r="T96" i="30"/>
  <c r="S96" i="30"/>
  <c r="X96" i="30" s="1"/>
  <c r="R96" i="30"/>
  <c r="Q96" i="30"/>
  <c r="P96" i="30"/>
  <c r="O96" i="30"/>
  <c r="N96" i="30"/>
  <c r="M96" i="30"/>
  <c r="L96" i="30"/>
  <c r="K96" i="30"/>
  <c r="H96" i="30"/>
  <c r="T95" i="30"/>
  <c r="S95" i="30"/>
  <c r="R95" i="30"/>
  <c r="Q95" i="30"/>
  <c r="P95" i="30"/>
  <c r="O95" i="30"/>
  <c r="N95" i="30"/>
  <c r="M95" i="30"/>
  <c r="L95" i="30"/>
  <c r="K95" i="30"/>
  <c r="H95" i="30"/>
  <c r="T94" i="30"/>
  <c r="S94" i="30"/>
  <c r="R94" i="30"/>
  <c r="Q94" i="30"/>
  <c r="P94" i="30"/>
  <c r="O94" i="30"/>
  <c r="N94" i="30"/>
  <c r="M94" i="30"/>
  <c r="L94" i="30"/>
  <c r="K94" i="30"/>
  <c r="H94" i="30"/>
  <c r="T93" i="30"/>
  <c r="X93" i="30" s="1"/>
  <c r="S93" i="30"/>
  <c r="R93" i="30"/>
  <c r="Q93" i="30"/>
  <c r="P93" i="30"/>
  <c r="O93" i="30"/>
  <c r="N93" i="30"/>
  <c r="M93" i="30"/>
  <c r="L93" i="30"/>
  <c r="K93" i="30"/>
  <c r="H93" i="30"/>
  <c r="F93" i="30"/>
  <c r="G93" i="30" s="1"/>
  <c r="E93" i="30"/>
  <c r="D93" i="30"/>
  <c r="T92" i="30"/>
  <c r="S92" i="30"/>
  <c r="R92" i="30"/>
  <c r="Q92" i="30"/>
  <c r="P92" i="30"/>
  <c r="O92" i="30"/>
  <c r="N92" i="30"/>
  <c r="M92" i="30"/>
  <c r="L92" i="30"/>
  <c r="K92" i="30"/>
  <c r="H92" i="30"/>
  <c r="T91" i="30"/>
  <c r="S91" i="30"/>
  <c r="R91" i="30"/>
  <c r="Q91" i="30"/>
  <c r="P91" i="30"/>
  <c r="O91" i="30"/>
  <c r="N91" i="30"/>
  <c r="M91" i="30"/>
  <c r="L91" i="30"/>
  <c r="K91" i="30"/>
  <c r="H91" i="30"/>
  <c r="T90" i="30"/>
  <c r="S90" i="30"/>
  <c r="R90" i="30"/>
  <c r="Q90" i="30"/>
  <c r="P90" i="30"/>
  <c r="O90" i="30"/>
  <c r="N90" i="30"/>
  <c r="M90" i="30"/>
  <c r="L90" i="30"/>
  <c r="K90" i="30"/>
  <c r="H90" i="30"/>
  <c r="T89" i="30"/>
  <c r="S89" i="30"/>
  <c r="R89" i="30"/>
  <c r="Q89" i="30"/>
  <c r="P89" i="30"/>
  <c r="O89" i="30"/>
  <c r="N89" i="30"/>
  <c r="M89" i="30"/>
  <c r="L89" i="30"/>
  <c r="K89" i="30"/>
  <c r="H89" i="30"/>
  <c r="F89" i="30"/>
  <c r="E89" i="30"/>
  <c r="G89" i="30" s="1"/>
  <c r="D89" i="30"/>
  <c r="T88" i="30"/>
  <c r="S88" i="30"/>
  <c r="R88" i="30"/>
  <c r="Q88" i="30"/>
  <c r="P88" i="30"/>
  <c r="O88" i="30"/>
  <c r="N88" i="30"/>
  <c r="M88" i="30"/>
  <c r="L88" i="30"/>
  <c r="K88" i="30"/>
  <c r="H88" i="30"/>
  <c r="T87" i="30"/>
  <c r="S87" i="30"/>
  <c r="R87" i="30"/>
  <c r="Q87" i="30"/>
  <c r="P87" i="30"/>
  <c r="O87" i="30"/>
  <c r="N87" i="30"/>
  <c r="M87" i="30"/>
  <c r="L87" i="30"/>
  <c r="K87" i="30"/>
  <c r="H87" i="30"/>
  <c r="T86" i="30"/>
  <c r="S86" i="30"/>
  <c r="R86" i="30"/>
  <c r="Q86" i="30"/>
  <c r="P86" i="30"/>
  <c r="O86" i="30"/>
  <c r="N86" i="30"/>
  <c r="M86" i="30"/>
  <c r="L86" i="30"/>
  <c r="K86" i="30"/>
  <c r="H86" i="30"/>
  <c r="T85" i="30"/>
  <c r="S85" i="30"/>
  <c r="X85" i="30" s="1"/>
  <c r="R85" i="30"/>
  <c r="Q85" i="30"/>
  <c r="P85" i="30"/>
  <c r="O85" i="30"/>
  <c r="N85" i="30"/>
  <c r="M85" i="30"/>
  <c r="L85" i="30"/>
  <c r="K85" i="30"/>
  <c r="H85" i="30"/>
  <c r="T84" i="30"/>
  <c r="S84" i="30"/>
  <c r="X84" i="30" s="1"/>
  <c r="R84" i="30"/>
  <c r="Q84" i="30"/>
  <c r="P84" i="30"/>
  <c r="O84" i="30"/>
  <c r="N84" i="30"/>
  <c r="M84" i="30"/>
  <c r="L84" i="30"/>
  <c r="K84" i="30"/>
  <c r="H84" i="30"/>
  <c r="F84" i="30"/>
  <c r="E84" i="30"/>
  <c r="D84" i="30"/>
  <c r="G84" i="30" s="1"/>
  <c r="X83" i="30"/>
  <c r="T83" i="30"/>
  <c r="S83" i="30"/>
  <c r="R83" i="30"/>
  <c r="Q83" i="30"/>
  <c r="P83" i="30"/>
  <c r="O83" i="30"/>
  <c r="N83" i="30"/>
  <c r="M83" i="30"/>
  <c r="L83" i="30"/>
  <c r="K83" i="30"/>
  <c r="H83" i="30"/>
  <c r="X82" i="30"/>
  <c r="T82" i="30"/>
  <c r="S82" i="30"/>
  <c r="R82" i="30"/>
  <c r="Q82" i="30"/>
  <c r="P82" i="30"/>
  <c r="O82" i="30"/>
  <c r="N82" i="30"/>
  <c r="M82" i="30"/>
  <c r="L82" i="30"/>
  <c r="K82" i="30"/>
  <c r="H82" i="30"/>
  <c r="X81" i="30"/>
  <c r="T81" i="30"/>
  <c r="S81" i="30"/>
  <c r="R81" i="30"/>
  <c r="Q81" i="30"/>
  <c r="P81" i="30"/>
  <c r="O81" i="30"/>
  <c r="N81" i="30"/>
  <c r="M81" i="30"/>
  <c r="L81" i="30"/>
  <c r="K81" i="30"/>
  <c r="H81" i="30"/>
  <c r="X80" i="30"/>
  <c r="T80" i="30"/>
  <c r="S80" i="30"/>
  <c r="R80" i="30"/>
  <c r="Q80" i="30"/>
  <c r="P80" i="30"/>
  <c r="O80" i="30"/>
  <c r="N80" i="30"/>
  <c r="M80" i="30"/>
  <c r="L80" i="30"/>
  <c r="K80" i="30"/>
  <c r="H80" i="30"/>
  <c r="X79" i="30"/>
  <c r="T79" i="30"/>
  <c r="S79" i="30"/>
  <c r="R79" i="30"/>
  <c r="Q79" i="30"/>
  <c r="P79" i="30"/>
  <c r="O79" i="30"/>
  <c r="N79" i="30"/>
  <c r="M79" i="30"/>
  <c r="L79" i="30"/>
  <c r="K79" i="30"/>
  <c r="H79" i="30"/>
  <c r="X78" i="30"/>
  <c r="T78" i="30"/>
  <c r="S78" i="30"/>
  <c r="R78" i="30"/>
  <c r="Q78" i="30"/>
  <c r="P78" i="30"/>
  <c r="O78" i="30"/>
  <c r="N78" i="30"/>
  <c r="M78" i="30"/>
  <c r="L78" i="30"/>
  <c r="K78" i="30"/>
  <c r="H78" i="30"/>
  <c r="T77" i="30"/>
  <c r="S77" i="30"/>
  <c r="R77" i="30"/>
  <c r="Q77" i="30"/>
  <c r="P77" i="30"/>
  <c r="O77" i="30"/>
  <c r="N77" i="30"/>
  <c r="M77" i="30"/>
  <c r="L77" i="30"/>
  <c r="K77" i="30"/>
  <c r="H77" i="30"/>
  <c r="F77" i="30"/>
  <c r="E77" i="30"/>
  <c r="D77" i="30"/>
  <c r="T76" i="30"/>
  <c r="X76" i="30" s="1"/>
  <c r="S76" i="30"/>
  <c r="R76" i="30"/>
  <c r="Q76" i="30"/>
  <c r="P76" i="30"/>
  <c r="O76" i="30"/>
  <c r="N76" i="30"/>
  <c r="M76" i="30"/>
  <c r="L76" i="30"/>
  <c r="K76" i="30"/>
  <c r="H76" i="30"/>
  <c r="T75" i="30"/>
  <c r="X75" i="30" s="1"/>
  <c r="S75" i="30"/>
  <c r="R75" i="30"/>
  <c r="Q75" i="30"/>
  <c r="P75" i="30"/>
  <c r="O75" i="30"/>
  <c r="N75" i="30"/>
  <c r="M75" i="30"/>
  <c r="L75" i="30"/>
  <c r="K75" i="30"/>
  <c r="H75" i="30"/>
  <c r="T74" i="30"/>
  <c r="X74" i="30" s="1"/>
  <c r="S74" i="30"/>
  <c r="R74" i="30"/>
  <c r="Q74" i="30"/>
  <c r="P74" i="30"/>
  <c r="O74" i="30"/>
  <c r="N74" i="30"/>
  <c r="M74" i="30"/>
  <c r="L74" i="30"/>
  <c r="K74" i="30"/>
  <c r="H74" i="30"/>
  <c r="T73" i="30"/>
  <c r="S73" i="30"/>
  <c r="R73" i="30"/>
  <c r="Q73" i="30"/>
  <c r="P73" i="30"/>
  <c r="O73" i="30"/>
  <c r="N73" i="30"/>
  <c r="M73" i="30"/>
  <c r="L73" i="30"/>
  <c r="K73" i="30"/>
  <c r="H73" i="30"/>
  <c r="T72" i="30"/>
  <c r="S72" i="30"/>
  <c r="X72" i="30" s="1"/>
  <c r="R72" i="30"/>
  <c r="Q72" i="30"/>
  <c r="P72" i="30"/>
  <c r="O72" i="30"/>
  <c r="N72" i="30"/>
  <c r="M72" i="30"/>
  <c r="L72" i="30"/>
  <c r="K72" i="30"/>
  <c r="H72" i="30"/>
  <c r="F72" i="30"/>
  <c r="E72" i="30"/>
  <c r="D72" i="30"/>
  <c r="T71" i="30"/>
  <c r="S71" i="30"/>
  <c r="R71" i="30"/>
  <c r="Q71" i="30"/>
  <c r="P71" i="30"/>
  <c r="O71" i="30"/>
  <c r="N71" i="30"/>
  <c r="M71" i="30"/>
  <c r="L71" i="30"/>
  <c r="K71" i="30"/>
  <c r="H71" i="30"/>
  <c r="T70" i="30"/>
  <c r="S70" i="30"/>
  <c r="R70" i="30"/>
  <c r="Q70" i="30"/>
  <c r="P70" i="30"/>
  <c r="O70" i="30"/>
  <c r="N70" i="30"/>
  <c r="M70" i="30"/>
  <c r="L70" i="30"/>
  <c r="K70" i="30"/>
  <c r="H70" i="30"/>
  <c r="T69" i="30"/>
  <c r="S69" i="30"/>
  <c r="R69" i="30"/>
  <c r="Q69" i="30"/>
  <c r="P69" i="30"/>
  <c r="O69" i="30"/>
  <c r="N69" i="30"/>
  <c r="M69" i="30"/>
  <c r="L69" i="30"/>
  <c r="K69" i="30"/>
  <c r="H69" i="30"/>
  <c r="T68" i="30"/>
  <c r="S68" i="30"/>
  <c r="R68" i="30"/>
  <c r="Q68" i="30"/>
  <c r="P68" i="30"/>
  <c r="O68" i="30"/>
  <c r="N68" i="30"/>
  <c r="M68" i="30"/>
  <c r="L68" i="30"/>
  <c r="K68" i="30"/>
  <c r="H68" i="30"/>
  <c r="E68" i="30"/>
  <c r="D68" i="30"/>
  <c r="T67" i="30"/>
  <c r="S67" i="30"/>
  <c r="R67" i="30"/>
  <c r="Q67" i="30"/>
  <c r="P67" i="30"/>
  <c r="O67" i="30"/>
  <c r="N67" i="30"/>
  <c r="M67" i="30"/>
  <c r="L67" i="30"/>
  <c r="K67" i="30"/>
  <c r="H67" i="30"/>
  <c r="T66" i="30"/>
  <c r="S66" i="30"/>
  <c r="X66" i="30" s="1"/>
  <c r="R66" i="30"/>
  <c r="Q66" i="30"/>
  <c r="P66" i="30"/>
  <c r="O66" i="30"/>
  <c r="N66" i="30"/>
  <c r="M66" i="30"/>
  <c r="L66" i="30"/>
  <c r="K66" i="30"/>
  <c r="H66" i="30"/>
  <c r="T65" i="30"/>
  <c r="S65" i="30"/>
  <c r="X65" i="30" s="1"/>
  <c r="R65" i="30"/>
  <c r="Q65" i="30"/>
  <c r="P65" i="30"/>
  <c r="O65" i="30"/>
  <c r="N65" i="30"/>
  <c r="M65" i="30"/>
  <c r="L65" i="30"/>
  <c r="K65" i="30"/>
  <c r="H65" i="30"/>
  <c r="T64" i="30"/>
  <c r="S64" i="30"/>
  <c r="R64" i="30"/>
  <c r="Q64" i="30"/>
  <c r="P64" i="30"/>
  <c r="O64" i="30"/>
  <c r="N64" i="30"/>
  <c r="M64" i="30"/>
  <c r="L64" i="30"/>
  <c r="K64" i="30"/>
  <c r="H64" i="30"/>
  <c r="F64" i="30"/>
  <c r="E64" i="30"/>
  <c r="D64" i="30"/>
  <c r="T63" i="30"/>
  <c r="S63" i="30"/>
  <c r="X63" i="30" s="1"/>
  <c r="R63" i="30"/>
  <c r="Q63" i="30"/>
  <c r="P63" i="30"/>
  <c r="O63" i="30"/>
  <c r="N63" i="30"/>
  <c r="M63" i="30"/>
  <c r="L63" i="30"/>
  <c r="K63" i="30"/>
  <c r="H63" i="30"/>
  <c r="T62" i="30"/>
  <c r="S62" i="30"/>
  <c r="X62" i="30" s="1"/>
  <c r="R62" i="30"/>
  <c r="Q62" i="30"/>
  <c r="P62" i="30"/>
  <c r="O62" i="30"/>
  <c r="N62" i="30"/>
  <c r="M62" i="30"/>
  <c r="L62" i="30"/>
  <c r="K62" i="30"/>
  <c r="H62" i="30"/>
  <c r="T61" i="30"/>
  <c r="S61" i="30"/>
  <c r="R61" i="30"/>
  <c r="Q61" i="30"/>
  <c r="P61" i="30"/>
  <c r="O61" i="30"/>
  <c r="N61" i="30"/>
  <c r="M61" i="30"/>
  <c r="L61" i="30"/>
  <c r="K61" i="30"/>
  <c r="H61" i="30"/>
  <c r="T60" i="30"/>
  <c r="S60" i="30"/>
  <c r="R60" i="30"/>
  <c r="Q60" i="30"/>
  <c r="P60" i="30"/>
  <c r="O60" i="30"/>
  <c r="N60" i="30"/>
  <c r="M60" i="30"/>
  <c r="L60" i="30"/>
  <c r="K60" i="30"/>
  <c r="H60" i="30"/>
  <c r="F60" i="30"/>
  <c r="E60" i="30"/>
  <c r="D60" i="30"/>
  <c r="T59" i="30"/>
  <c r="S59" i="30"/>
  <c r="X59" i="30" s="1"/>
  <c r="R59" i="30"/>
  <c r="Q59" i="30"/>
  <c r="P59" i="30"/>
  <c r="O59" i="30"/>
  <c r="N59" i="30"/>
  <c r="M59" i="30"/>
  <c r="L59" i="30"/>
  <c r="K59" i="30"/>
  <c r="H59" i="30"/>
  <c r="T58" i="30"/>
  <c r="S58" i="30"/>
  <c r="X58" i="30" s="1"/>
  <c r="R58" i="30"/>
  <c r="Q58" i="30"/>
  <c r="P58" i="30"/>
  <c r="O58" i="30"/>
  <c r="N58" i="30"/>
  <c r="M58" i="30"/>
  <c r="L58" i="30"/>
  <c r="K58" i="30"/>
  <c r="H58" i="30"/>
  <c r="T57" i="30"/>
  <c r="S57" i="30"/>
  <c r="X57" i="30" s="1"/>
  <c r="R57" i="30"/>
  <c r="Q57" i="30"/>
  <c r="P57" i="30"/>
  <c r="O57" i="30"/>
  <c r="N57" i="30"/>
  <c r="M57" i="30"/>
  <c r="L57" i="30"/>
  <c r="K57" i="30"/>
  <c r="H57" i="30"/>
  <c r="T56" i="30"/>
  <c r="S56" i="30"/>
  <c r="X56" i="30" s="1"/>
  <c r="R56" i="30"/>
  <c r="Q56" i="30"/>
  <c r="P56" i="30"/>
  <c r="O56" i="30"/>
  <c r="N56" i="30"/>
  <c r="M56" i="30"/>
  <c r="L56" i="30"/>
  <c r="K56" i="30"/>
  <c r="H56" i="30"/>
  <c r="T55" i="30"/>
  <c r="S55" i="30"/>
  <c r="X55" i="30" s="1"/>
  <c r="R55" i="30"/>
  <c r="Q55" i="30"/>
  <c r="P55" i="30"/>
  <c r="O55" i="30"/>
  <c r="N55" i="30"/>
  <c r="M55" i="30"/>
  <c r="L55" i="30"/>
  <c r="K55" i="30"/>
  <c r="H55" i="30"/>
  <c r="F55" i="30"/>
  <c r="E55" i="30"/>
  <c r="D55" i="30"/>
  <c r="G55" i="30" s="1"/>
  <c r="T54" i="30"/>
  <c r="X54" i="30" s="1"/>
  <c r="S54" i="30"/>
  <c r="R54" i="30"/>
  <c r="Q54" i="30"/>
  <c r="P54" i="30"/>
  <c r="O54" i="30"/>
  <c r="N54" i="30"/>
  <c r="M54" i="30"/>
  <c r="L54" i="30"/>
  <c r="K54" i="30"/>
  <c r="H54" i="30"/>
  <c r="T53" i="30"/>
  <c r="S53" i="30"/>
  <c r="R53" i="30"/>
  <c r="Q53" i="30"/>
  <c r="P53" i="30"/>
  <c r="O53" i="30"/>
  <c r="N53" i="30"/>
  <c r="M53" i="30"/>
  <c r="L53" i="30"/>
  <c r="K53" i="30"/>
  <c r="H53" i="30"/>
  <c r="T52" i="30"/>
  <c r="S52" i="30"/>
  <c r="R52" i="30"/>
  <c r="Q52" i="30"/>
  <c r="P52" i="30"/>
  <c r="O52" i="30"/>
  <c r="N52" i="30"/>
  <c r="M52" i="30"/>
  <c r="L52" i="30"/>
  <c r="K52" i="30"/>
  <c r="H52" i="30"/>
  <c r="T51" i="30"/>
  <c r="X51" i="30" s="1"/>
  <c r="S51" i="30"/>
  <c r="R51" i="30"/>
  <c r="Q51" i="30"/>
  <c r="P51" i="30"/>
  <c r="O51" i="30"/>
  <c r="N51" i="30"/>
  <c r="M51" i="30"/>
  <c r="L51" i="30"/>
  <c r="K51" i="30"/>
  <c r="H51" i="30"/>
  <c r="X50" i="30"/>
  <c r="Y50" i="30" s="1"/>
  <c r="T50" i="30"/>
  <c r="S50" i="30"/>
  <c r="R50" i="30"/>
  <c r="Q50" i="30"/>
  <c r="P50" i="30"/>
  <c r="O50" i="30"/>
  <c r="N50" i="30"/>
  <c r="M50" i="30"/>
  <c r="L50" i="30"/>
  <c r="K50" i="30"/>
  <c r="H50" i="30"/>
  <c r="F50" i="30"/>
  <c r="E50" i="30"/>
  <c r="D50" i="30"/>
  <c r="G50" i="30" s="1"/>
  <c r="T48" i="30"/>
  <c r="S48" i="30"/>
  <c r="X48" i="30" s="1"/>
  <c r="R48" i="30"/>
  <c r="Q48" i="30"/>
  <c r="P48" i="30"/>
  <c r="O48" i="30"/>
  <c r="N48" i="30"/>
  <c r="M48" i="30"/>
  <c r="L48" i="30"/>
  <c r="K48" i="30"/>
  <c r="H48" i="30"/>
  <c r="T46" i="30"/>
  <c r="S46" i="30"/>
  <c r="R46" i="30"/>
  <c r="Q46" i="30"/>
  <c r="P46" i="30"/>
  <c r="O46" i="30"/>
  <c r="N46" i="30"/>
  <c r="M46" i="30"/>
  <c r="L46" i="30"/>
  <c r="K46" i="30"/>
  <c r="H46" i="30"/>
  <c r="T45" i="30"/>
  <c r="S45" i="30"/>
  <c r="R45" i="30"/>
  <c r="Q45" i="30"/>
  <c r="P45" i="30"/>
  <c r="O45" i="30"/>
  <c r="N45" i="30"/>
  <c r="M45" i="30"/>
  <c r="L45" i="30"/>
  <c r="K45" i="30"/>
  <c r="H45" i="30"/>
  <c r="F45" i="30"/>
  <c r="E45" i="30"/>
  <c r="D45" i="30"/>
  <c r="T44" i="30"/>
  <c r="S44" i="30"/>
  <c r="X44" i="30" s="1"/>
  <c r="R44" i="30"/>
  <c r="Q44" i="30"/>
  <c r="P44" i="30"/>
  <c r="O44" i="30"/>
  <c r="N44" i="30"/>
  <c r="M44" i="30"/>
  <c r="L44" i="30"/>
  <c r="K44" i="30"/>
  <c r="H44" i="30"/>
  <c r="T43" i="30"/>
  <c r="S43" i="30"/>
  <c r="R43" i="30"/>
  <c r="Q43" i="30"/>
  <c r="P43" i="30"/>
  <c r="O43" i="30"/>
  <c r="N43" i="30"/>
  <c r="M43" i="30"/>
  <c r="L43" i="30"/>
  <c r="K43" i="30"/>
  <c r="H43" i="30"/>
  <c r="T42" i="30"/>
  <c r="S42" i="30"/>
  <c r="X42" i="30" s="1"/>
  <c r="R42" i="30"/>
  <c r="Q42" i="30"/>
  <c r="P42" i="30"/>
  <c r="O42" i="30"/>
  <c r="N42" i="30"/>
  <c r="M42" i="30"/>
  <c r="L42" i="30"/>
  <c r="K42" i="30"/>
  <c r="H42" i="30"/>
  <c r="T41" i="30"/>
  <c r="S41" i="30"/>
  <c r="R41" i="30"/>
  <c r="Q41" i="30"/>
  <c r="P41" i="30"/>
  <c r="O41" i="30"/>
  <c r="N41" i="30"/>
  <c r="M41" i="30"/>
  <c r="L41" i="30"/>
  <c r="K41" i="30"/>
  <c r="H41" i="30"/>
  <c r="T40" i="30"/>
  <c r="S40" i="30"/>
  <c r="R40" i="30"/>
  <c r="Q40" i="30"/>
  <c r="P40" i="30"/>
  <c r="O40" i="30"/>
  <c r="N40" i="30"/>
  <c r="M40" i="30"/>
  <c r="L40" i="30"/>
  <c r="K40" i="30"/>
  <c r="H40" i="30"/>
  <c r="F40" i="30"/>
  <c r="E40" i="30"/>
  <c r="D40" i="30"/>
  <c r="T39" i="30"/>
  <c r="S39" i="30"/>
  <c r="X39" i="30" s="1"/>
  <c r="R39" i="30"/>
  <c r="Q39" i="30"/>
  <c r="P39" i="30"/>
  <c r="O39" i="30"/>
  <c r="N39" i="30"/>
  <c r="M39" i="30"/>
  <c r="L39" i="30"/>
  <c r="K39" i="30"/>
  <c r="H39" i="30"/>
  <c r="T38" i="30"/>
  <c r="S38" i="30"/>
  <c r="R38" i="30"/>
  <c r="Q38" i="30"/>
  <c r="P38" i="30"/>
  <c r="O38" i="30"/>
  <c r="N38" i="30"/>
  <c r="M38" i="30"/>
  <c r="L38" i="30"/>
  <c r="K38" i="30"/>
  <c r="H38" i="30"/>
  <c r="T37" i="30"/>
  <c r="S37" i="30"/>
  <c r="R37" i="30"/>
  <c r="Q37" i="30"/>
  <c r="P37" i="30"/>
  <c r="O37" i="30"/>
  <c r="N37" i="30"/>
  <c r="M37" i="30"/>
  <c r="L37" i="30"/>
  <c r="K37" i="30"/>
  <c r="H37" i="30"/>
  <c r="T36" i="30"/>
  <c r="S36" i="30"/>
  <c r="R36" i="30"/>
  <c r="Q36" i="30"/>
  <c r="P36" i="30"/>
  <c r="O36" i="30"/>
  <c r="N36" i="30"/>
  <c r="M36" i="30"/>
  <c r="L36" i="30"/>
  <c r="K36" i="30"/>
  <c r="H36" i="30"/>
  <c r="T35" i="30"/>
  <c r="S35" i="30"/>
  <c r="X35" i="30" s="1"/>
  <c r="R35" i="30"/>
  <c r="Q35" i="30"/>
  <c r="P35" i="30"/>
  <c r="O35" i="30"/>
  <c r="N35" i="30"/>
  <c r="M35" i="30"/>
  <c r="L35" i="30"/>
  <c r="K35" i="30"/>
  <c r="H35" i="30"/>
  <c r="T34" i="30"/>
  <c r="S34" i="30"/>
  <c r="R34" i="30"/>
  <c r="Q34" i="30"/>
  <c r="P34" i="30"/>
  <c r="O34" i="30"/>
  <c r="N34" i="30"/>
  <c r="M34" i="30"/>
  <c r="L34" i="30"/>
  <c r="K34" i="30"/>
  <c r="H34" i="30"/>
  <c r="F34" i="30"/>
  <c r="E34" i="30"/>
  <c r="D34" i="30"/>
  <c r="T33" i="30"/>
  <c r="S33" i="30"/>
  <c r="R33" i="30"/>
  <c r="Q33" i="30"/>
  <c r="P33" i="30"/>
  <c r="O33" i="30"/>
  <c r="N33" i="30"/>
  <c r="M33" i="30"/>
  <c r="L33" i="30"/>
  <c r="K33" i="30"/>
  <c r="H33" i="30"/>
  <c r="T32" i="30"/>
  <c r="S32" i="30"/>
  <c r="X32" i="30" s="1"/>
  <c r="R32" i="30"/>
  <c r="Q32" i="30"/>
  <c r="P32" i="30"/>
  <c r="O32" i="30"/>
  <c r="N32" i="30"/>
  <c r="M32" i="30"/>
  <c r="L32" i="30"/>
  <c r="K32" i="30"/>
  <c r="H32" i="30"/>
  <c r="T31" i="30"/>
  <c r="S31" i="30"/>
  <c r="R31" i="30"/>
  <c r="Q31" i="30"/>
  <c r="P31" i="30"/>
  <c r="O31" i="30"/>
  <c r="N31" i="30"/>
  <c r="M31" i="30"/>
  <c r="L31" i="30"/>
  <c r="K31" i="30"/>
  <c r="H31" i="30"/>
  <c r="T30" i="30"/>
  <c r="S30" i="30"/>
  <c r="X30" i="30" s="1"/>
  <c r="R30" i="30"/>
  <c r="Q30" i="30"/>
  <c r="P30" i="30"/>
  <c r="O30" i="30"/>
  <c r="N30" i="30"/>
  <c r="M30" i="30"/>
  <c r="L30" i="30"/>
  <c r="K30" i="30"/>
  <c r="H30" i="30"/>
  <c r="T29" i="30"/>
  <c r="S29" i="30"/>
  <c r="R29" i="30"/>
  <c r="Q29" i="30"/>
  <c r="P29" i="30"/>
  <c r="O29" i="30"/>
  <c r="N29" i="30"/>
  <c r="M29" i="30"/>
  <c r="L29" i="30"/>
  <c r="K29" i="30"/>
  <c r="H29" i="30"/>
  <c r="T28" i="30"/>
  <c r="S28" i="30"/>
  <c r="R28" i="30"/>
  <c r="Q28" i="30"/>
  <c r="P28" i="30"/>
  <c r="O28" i="30"/>
  <c r="N28" i="30"/>
  <c r="M28" i="30"/>
  <c r="L28" i="30"/>
  <c r="K28" i="30"/>
  <c r="H28" i="30"/>
  <c r="F28" i="30"/>
  <c r="E28" i="30"/>
  <c r="D28" i="30"/>
  <c r="T27" i="30"/>
  <c r="S27" i="30"/>
  <c r="X27" i="30" s="1"/>
  <c r="R27" i="30"/>
  <c r="Q27" i="30"/>
  <c r="P27" i="30"/>
  <c r="O27" i="30"/>
  <c r="N27" i="30"/>
  <c r="M27" i="30"/>
  <c r="L27" i="30"/>
  <c r="K27" i="30"/>
  <c r="H27" i="30"/>
  <c r="T26" i="30"/>
  <c r="S26" i="30"/>
  <c r="R26" i="30"/>
  <c r="Q26" i="30"/>
  <c r="P26" i="30"/>
  <c r="O26" i="30"/>
  <c r="N26" i="30"/>
  <c r="M26" i="30"/>
  <c r="L26" i="30"/>
  <c r="K26" i="30"/>
  <c r="H26" i="30"/>
  <c r="T25" i="30"/>
  <c r="S25" i="30"/>
  <c r="R25" i="30"/>
  <c r="Q25" i="30"/>
  <c r="P25" i="30"/>
  <c r="O25" i="30"/>
  <c r="N25" i="30"/>
  <c r="M25" i="30"/>
  <c r="L25" i="30"/>
  <c r="K25" i="30"/>
  <c r="H25" i="30"/>
  <c r="T24" i="30"/>
  <c r="S24" i="30"/>
  <c r="R24" i="30"/>
  <c r="Q24" i="30"/>
  <c r="P24" i="30"/>
  <c r="O24" i="30"/>
  <c r="N24" i="30"/>
  <c r="M24" i="30"/>
  <c r="L24" i="30"/>
  <c r="K24" i="30"/>
  <c r="H24" i="30"/>
  <c r="T23" i="30"/>
  <c r="S23" i="30"/>
  <c r="X23" i="30" s="1"/>
  <c r="R23" i="30"/>
  <c r="Q23" i="30"/>
  <c r="P23" i="30"/>
  <c r="O23" i="30"/>
  <c r="N23" i="30"/>
  <c r="M23" i="30"/>
  <c r="L23" i="30"/>
  <c r="K23" i="30"/>
  <c r="H23" i="30"/>
  <c r="T22" i="30"/>
  <c r="S22" i="30"/>
  <c r="R22" i="30"/>
  <c r="Q22" i="30"/>
  <c r="P22" i="30"/>
  <c r="O22" i="30"/>
  <c r="N22" i="30"/>
  <c r="M22" i="30"/>
  <c r="L22" i="30"/>
  <c r="K22" i="30"/>
  <c r="H22" i="30"/>
  <c r="T21" i="30"/>
  <c r="S21" i="30"/>
  <c r="X21" i="30" s="1"/>
  <c r="Y21" i="30" s="1"/>
  <c r="R21" i="30"/>
  <c r="Q21" i="30"/>
  <c r="P21" i="30"/>
  <c r="O21" i="30"/>
  <c r="N21" i="30"/>
  <c r="M21" i="30"/>
  <c r="L21" i="30"/>
  <c r="K21" i="30"/>
  <c r="H21" i="30"/>
  <c r="F21" i="30"/>
  <c r="E21" i="30"/>
  <c r="D21" i="30"/>
  <c r="G21" i="30" s="1"/>
  <c r="T20" i="30"/>
  <c r="S20" i="30"/>
  <c r="R20" i="30"/>
  <c r="Q20" i="30"/>
  <c r="P20" i="30"/>
  <c r="O20" i="30"/>
  <c r="N20" i="30"/>
  <c r="M20" i="30"/>
  <c r="L20" i="30"/>
  <c r="K20" i="30"/>
  <c r="H20" i="30"/>
  <c r="T19" i="30"/>
  <c r="X19" i="30" s="1"/>
  <c r="S19" i="30"/>
  <c r="R19" i="30"/>
  <c r="Q19" i="30"/>
  <c r="P19" i="30"/>
  <c r="O19" i="30"/>
  <c r="N19" i="30"/>
  <c r="M19" i="30"/>
  <c r="L19" i="30"/>
  <c r="K19" i="30"/>
  <c r="H19" i="30"/>
  <c r="T18" i="30"/>
  <c r="S18" i="30"/>
  <c r="X18" i="30" s="1"/>
  <c r="R18" i="30"/>
  <c r="Q18" i="30"/>
  <c r="P18" i="30"/>
  <c r="O18" i="30"/>
  <c r="N18" i="30"/>
  <c r="M18" i="30"/>
  <c r="L18" i="30"/>
  <c r="K18" i="30"/>
  <c r="H18" i="30"/>
  <c r="F18" i="30"/>
  <c r="E18" i="30"/>
  <c r="D18" i="30"/>
  <c r="G18" i="30" s="1"/>
  <c r="T17" i="30"/>
  <c r="S17" i="30"/>
  <c r="X17" i="30" s="1"/>
  <c r="R17" i="30"/>
  <c r="Q17" i="30"/>
  <c r="P17" i="30"/>
  <c r="O17" i="30"/>
  <c r="N17" i="30"/>
  <c r="M17" i="30"/>
  <c r="L17" i="30"/>
  <c r="K17" i="30"/>
  <c r="H17" i="30"/>
  <c r="T16" i="30"/>
  <c r="S16" i="30"/>
  <c r="R16" i="30"/>
  <c r="Q16" i="30"/>
  <c r="P16" i="30"/>
  <c r="O16" i="30"/>
  <c r="N16" i="30"/>
  <c r="M16" i="30"/>
  <c r="L16" i="30"/>
  <c r="K16" i="30"/>
  <c r="H16" i="30"/>
  <c r="T15" i="30"/>
  <c r="S15" i="30"/>
  <c r="X15" i="30" s="1"/>
  <c r="R15" i="30"/>
  <c r="Q15" i="30"/>
  <c r="P15" i="30"/>
  <c r="O15" i="30"/>
  <c r="N15" i="30"/>
  <c r="M15" i="30"/>
  <c r="L15" i="30"/>
  <c r="K15" i="30"/>
  <c r="H15" i="30"/>
  <c r="T14" i="30"/>
  <c r="S14" i="30"/>
  <c r="R14" i="30"/>
  <c r="Q14" i="30"/>
  <c r="P14" i="30"/>
  <c r="O14" i="30"/>
  <c r="N14" i="30"/>
  <c r="M14" i="30"/>
  <c r="L14" i="30"/>
  <c r="K14" i="30"/>
  <c r="H14" i="30"/>
  <c r="T13" i="30"/>
  <c r="S13" i="30"/>
  <c r="X13" i="30" s="1"/>
  <c r="R13" i="30"/>
  <c r="Q13" i="30"/>
  <c r="P13" i="30"/>
  <c r="O13" i="30"/>
  <c r="N13" i="30"/>
  <c r="M13" i="30"/>
  <c r="L13" i="30"/>
  <c r="K13" i="30"/>
  <c r="H13" i="30"/>
  <c r="T12" i="30"/>
  <c r="X12" i="30" s="1"/>
  <c r="S12" i="30"/>
  <c r="R12" i="30"/>
  <c r="Q12" i="30"/>
  <c r="P12" i="30"/>
  <c r="O12" i="30"/>
  <c r="N12" i="30"/>
  <c r="M12" i="30"/>
  <c r="L12" i="30"/>
  <c r="K12" i="30"/>
  <c r="H12" i="30"/>
  <c r="F12" i="30"/>
  <c r="E12" i="30"/>
  <c r="D12" i="30"/>
  <c r="T11" i="30"/>
  <c r="S11" i="30"/>
  <c r="R11" i="30"/>
  <c r="Q11" i="30"/>
  <c r="P11" i="30"/>
  <c r="O11" i="30"/>
  <c r="N11" i="30"/>
  <c r="M11" i="30"/>
  <c r="L11" i="30"/>
  <c r="K11" i="30"/>
  <c r="H11" i="30"/>
  <c r="T10" i="30"/>
  <c r="S10" i="30"/>
  <c r="R10" i="30"/>
  <c r="Q10" i="30"/>
  <c r="P10" i="30"/>
  <c r="O10" i="30"/>
  <c r="N10" i="30"/>
  <c r="M10" i="30"/>
  <c r="L10" i="30"/>
  <c r="K10" i="30"/>
  <c r="H10" i="30"/>
  <c r="T9" i="30"/>
  <c r="S9" i="30"/>
  <c r="R9" i="30"/>
  <c r="Q9" i="30"/>
  <c r="P9" i="30"/>
  <c r="O9" i="30"/>
  <c r="N9" i="30"/>
  <c r="M9" i="30"/>
  <c r="L9" i="30"/>
  <c r="K9" i="30"/>
  <c r="H9" i="30"/>
  <c r="T8" i="30"/>
  <c r="X8" i="30" s="1"/>
  <c r="S8" i="30"/>
  <c r="R8" i="30"/>
  <c r="Q8" i="30"/>
  <c r="P8" i="30"/>
  <c r="O8" i="30"/>
  <c r="N8" i="30"/>
  <c r="M8" i="30"/>
  <c r="L8" i="30"/>
  <c r="K8" i="30"/>
  <c r="H8" i="30"/>
  <c r="F8" i="30"/>
  <c r="G8" i="30" s="1"/>
  <c r="E8" i="30"/>
  <c r="D8" i="30"/>
  <c r="H1364" i="31"/>
  <c r="H1361" i="31"/>
  <c r="G1361" i="31"/>
  <c r="F1361" i="31"/>
  <c r="A1361" i="31"/>
  <c r="E1360" i="31"/>
  <c r="D1360" i="31"/>
  <c r="B1360" i="31"/>
  <c r="A1360" i="31"/>
  <c r="H1360" i="31" s="1"/>
  <c r="B1358" i="31"/>
  <c r="H1349" i="31"/>
  <c r="H1346" i="31"/>
  <c r="G1346" i="31"/>
  <c r="F1346" i="31"/>
  <c r="E1346" i="31"/>
  <c r="D1346" i="31"/>
  <c r="C1346" i="31"/>
  <c r="B1346" i="31"/>
  <c r="G1345" i="31"/>
  <c r="E1345" i="31"/>
  <c r="C1345" i="31"/>
  <c r="B1345" i="31"/>
  <c r="A1345" i="31"/>
  <c r="H1345" i="31" s="1"/>
  <c r="B1343" i="31"/>
  <c r="H1335" i="31"/>
  <c r="G1332" i="31"/>
  <c r="F1332" i="31"/>
  <c r="A1332" i="31"/>
  <c r="A1331" i="31"/>
  <c r="E1331" i="31" s="1"/>
  <c r="B1329" i="31"/>
  <c r="H1322" i="31"/>
  <c r="H1319" i="31"/>
  <c r="G1319" i="31"/>
  <c r="F1319" i="31"/>
  <c r="E1319" i="31"/>
  <c r="D1319" i="31"/>
  <c r="C1319" i="31"/>
  <c r="B1319" i="31"/>
  <c r="B1318" i="31"/>
  <c r="A1318" i="31"/>
  <c r="H1318" i="31" s="1"/>
  <c r="B1316" i="31"/>
  <c r="H1305" i="31"/>
  <c r="G1305" i="31"/>
  <c r="F1305" i="31"/>
  <c r="E1305" i="31"/>
  <c r="D1305" i="31"/>
  <c r="C1305" i="31"/>
  <c r="B1305" i="31"/>
  <c r="I1304" i="31"/>
  <c r="A1304" i="31"/>
  <c r="E1304" i="31" s="1"/>
  <c r="B1302" i="31"/>
  <c r="H1294" i="31"/>
  <c r="H1291" i="31"/>
  <c r="G1291" i="31"/>
  <c r="F1291" i="31"/>
  <c r="E1291" i="31"/>
  <c r="D1291" i="31"/>
  <c r="C1291" i="31"/>
  <c r="B1291" i="31"/>
  <c r="A1290" i="31"/>
  <c r="I1290" i="31" s="1"/>
  <c r="B1288" i="31"/>
  <c r="H1280" i="31"/>
  <c r="A1277" i="31"/>
  <c r="G1277" i="31" s="1"/>
  <c r="A1276" i="31"/>
  <c r="G1276" i="31" s="1"/>
  <c r="B1274" i="31"/>
  <c r="H1266" i="31"/>
  <c r="H1263" i="31"/>
  <c r="G1263" i="31"/>
  <c r="F1263" i="31"/>
  <c r="E1263" i="31"/>
  <c r="D1263" i="31"/>
  <c r="C1263" i="31"/>
  <c r="B1263" i="31"/>
  <c r="H1262" i="31"/>
  <c r="F1262" i="31"/>
  <c r="E1262" i="31"/>
  <c r="D1262" i="31"/>
  <c r="A1262" i="31"/>
  <c r="B1260" i="31"/>
  <c r="H1252" i="31"/>
  <c r="A1248" i="31"/>
  <c r="H1247" i="31"/>
  <c r="E1247" i="31"/>
  <c r="D1247" i="31"/>
  <c r="B1247" i="31"/>
  <c r="A1247" i="31"/>
  <c r="B1245" i="31"/>
  <c r="H1237" i="31"/>
  <c r="A1235" i="31"/>
  <c r="H1234" i="31"/>
  <c r="G1234" i="31"/>
  <c r="F1234" i="31"/>
  <c r="E1234" i="31"/>
  <c r="D1234" i="31"/>
  <c r="C1234" i="31"/>
  <c r="B1234" i="31"/>
  <c r="E1233" i="31"/>
  <c r="A1233" i="31"/>
  <c r="B1231" i="31"/>
  <c r="H1223" i="31"/>
  <c r="E1220" i="31"/>
  <c r="D1220" i="31"/>
  <c r="C1220" i="31"/>
  <c r="B1220" i="31"/>
  <c r="A1220" i="31"/>
  <c r="H1220" i="31" s="1"/>
  <c r="A1219" i="31"/>
  <c r="F1218" i="31"/>
  <c r="C1218" i="31"/>
  <c r="B1218" i="31"/>
  <c r="A1218" i="31"/>
  <c r="E1218" i="31" s="1"/>
  <c r="B1216" i="31"/>
  <c r="H1208" i="31"/>
  <c r="A1206" i="31"/>
  <c r="H1205" i="31"/>
  <c r="G1205" i="31"/>
  <c r="F1205" i="31"/>
  <c r="E1205" i="31"/>
  <c r="D1205" i="31"/>
  <c r="C1205" i="31"/>
  <c r="B1205" i="31"/>
  <c r="H1204" i="31"/>
  <c r="D1204" i="31"/>
  <c r="A1204" i="31"/>
  <c r="B1202" i="31"/>
  <c r="H1194" i="31"/>
  <c r="A1192" i="31"/>
  <c r="G1191" i="31"/>
  <c r="A1191" i="31"/>
  <c r="A1190" i="31"/>
  <c r="B1188" i="31"/>
  <c r="H1180" i="31"/>
  <c r="G1177" i="31"/>
  <c r="E1177" i="31"/>
  <c r="D1177" i="31"/>
  <c r="B1177" i="31"/>
  <c r="A1177" i="31"/>
  <c r="F1177" i="31" s="1"/>
  <c r="D1176" i="31"/>
  <c r="A1176" i="31"/>
  <c r="H1176" i="31" s="1"/>
  <c r="C1175" i="31"/>
  <c r="B1175" i="31"/>
  <c r="A1175" i="31"/>
  <c r="I1175" i="31" s="1"/>
  <c r="B1173" i="31"/>
  <c r="H1165" i="31"/>
  <c r="A1163" i="31"/>
  <c r="H1162" i="31"/>
  <c r="G1162" i="31"/>
  <c r="F1162" i="31"/>
  <c r="A1162" i="31"/>
  <c r="I1161" i="31"/>
  <c r="G1161" i="31"/>
  <c r="E1161" i="31"/>
  <c r="C1161" i="31"/>
  <c r="A1161" i="31"/>
  <c r="B1159" i="31"/>
  <c r="H1151" i="31"/>
  <c r="H1148" i="31"/>
  <c r="G1148" i="31"/>
  <c r="F1148" i="31"/>
  <c r="E1148" i="31"/>
  <c r="D1148" i="31"/>
  <c r="C1148" i="31"/>
  <c r="B1148" i="31"/>
  <c r="G1147" i="31"/>
  <c r="A1147" i="31"/>
  <c r="B1145" i="31"/>
  <c r="H1136" i="31"/>
  <c r="H1133" i="31"/>
  <c r="G1133" i="31"/>
  <c r="F1133" i="31"/>
  <c r="E1133" i="31"/>
  <c r="D1133" i="31"/>
  <c r="C1133" i="31"/>
  <c r="B1133" i="31"/>
  <c r="E1132" i="31"/>
  <c r="D1132" i="31"/>
  <c r="C1132" i="31"/>
  <c r="A1132" i="31"/>
  <c r="G1132" i="31" s="1"/>
  <c r="B1130" i="31"/>
  <c r="H1122" i="31"/>
  <c r="H1119" i="31"/>
  <c r="G1119" i="31"/>
  <c r="E1119" i="31"/>
  <c r="C1119" i="31"/>
  <c r="A1119" i="31"/>
  <c r="B1118" i="31"/>
  <c r="A1118" i="31"/>
  <c r="H1118" i="31" s="1"/>
  <c r="B1116" i="31"/>
  <c r="H1108" i="31"/>
  <c r="E1105" i="31"/>
  <c r="D1105" i="31"/>
  <c r="C1105" i="31"/>
  <c r="B1105" i="31"/>
  <c r="A1105" i="31"/>
  <c r="G1105" i="31" s="1"/>
  <c r="G1104" i="31"/>
  <c r="F1104" i="31"/>
  <c r="C1104" i="31"/>
  <c r="A1104" i="31"/>
  <c r="H1104" i="31" s="1"/>
  <c r="B1102" i="31"/>
  <c r="H1094" i="31"/>
  <c r="A1092" i="31"/>
  <c r="A1091" i="31"/>
  <c r="H1091" i="31" s="1"/>
  <c r="H1090" i="31"/>
  <c r="A1090" i="31"/>
  <c r="G1090" i="31" s="1"/>
  <c r="B1088" i="31"/>
  <c r="H1080" i="31"/>
  <c r="H1076" i="31"/>
  <c r="G1076" i="31"/>
  <c r="F1076" i="31"/>
  <c r="E1076" i="31"/>
  <c r="D1076" i="31"/>
  <c r="C1076" i="31"/>
  <c r="B1076" i="31"/>
  <c r="I1075" i="31"/>
  <c r="A1075" i="31"/>
  <c r="B1073" i="31"/>
  <c r="H1065" i="31"/>
  <c r="A1063" i="31"/>
  <c r="D1062" i="31"/>
  <c r="C1062" i="31"/>
  <c r="B1062" i="31"/>
  <c r="A1062" i="31"/>
  <c r="E1062" i="31" s="1"/>
  <c r="E1061" i="31"/>
  <c r="D1061" i="31"/>
  <c r="C1061" i="31"/>
  <c r="B1061" i="31"/>
  <c r="A1061" i="31"/>
  <c r="G1061" i="31" s="1"/>
  <c r="A1060" i="31"/>
  <c r="B1058" i="31"/>
  <c r="H1051" i="31"/>
  <c r="A1049" i="31"/>
  <c r="D1048" i="31"/>
  <c r="A1048" i="31"/>
  <c r="H1048" i="31" s="1"/>
  <c r="A1047" i="31"/>
  <c r="H1047" i="31" s="1"/>
  <c r="H1046" i="31"/>
  <c r="A1046" i="31"/>
  <c r="G1046" i="31" s="1"/>
  <c r="B1044" i="31"/>
  <c r="H1037" i="31"/>
  <c r="A1036" i="31"/>
  <c r="A1035" i="31"/>
  <c r="G1034" i="31"/>
  <c r="F1034" i="31"/>
  <c r="D1034" i="31"/>
  <c r="A1034" i="31"/>
  <c r="H1034" i="31" s="1"/>
  <c r="A1033" i="31"/>
  <c r="B1031" i="31"/>
  <c r="H1023" i="31"/>
  <c r="A1021" i="31"/>
  <c r="H1020" i="31"/>
  <c r="G1020" i="31"/>
  <c r="F1020" i="31"/>
  <c r="C1020" i="31"/>
  <c r="A1020" i="31"/>
  <c r="G1019" i="31"/>
  <c r="E1019" i="31"/>
  <c r="C1019" i="31"/>
  <c r="A1019" i="31"/>
  <c r="I1019" i="31" s="1"/>
  <c r="B1017" i="31"/>
  <c r="H1009" i="31"/>
  <c r="A1008" i="31"/>
  <c r="F1007" i="31"/>
  <c r="E1007" i="31"/>
  <c r="D1007" i="31"/>
  <c r="B1007" i="31"/>
  <c r="A1007" i="31"/>
  <c r="G1007" i="31" s="1"/>
  <c r="A1006" i="31"/>
  <c r="H1006" i="31" s="1"/>
  <c r="B1004" i="31"/>
  <c r="H997" i="31"/>
  <c r="C995" i="31"/>
  <c r="A995" i="31"/>
  <c r="G995" i="31" s="1"/>
  <c r="H994" i="31"/>
  <c r="A994" i="31"/>
  <c r="F993" i="31"/>
  <c r="E993" i="31"/>
  <c r="C993" i="31"/>
  <c r="A993" i="31"/>
  <c r="I993" i="31" s="1"/>
  <c r="B991" i="31"/>
  <c r="H984" i="31"/>
  <c r="A982" i="31"/>
  <c r="H981" i="31"/>
  <c r="B981" i="31"/>
  <c r="A981" i="31"/>
  <c r="B980" i="31"/>
  <c r="A980" i="31"/>
  <c r="H980" i="31" s="1"/>
  <c r="B978" i="31"/>
  <c r="H971" i="31"/>
  <c r="E968" i="31"/>
  <c r="A968" i="31"/>
  <c r="G968" i="31" s="1"/>
  <c r="I967" i="31"/>
  <c r="E967" i="31"/>
  <c r="D967" i="31"/>
  <c r="C967" i="31"/>
  <c r="B967" i="31"/>
  <c r="A967" i="31"/>
  <c r="G967" i="31" s="1"/>
  <c r="A966" i="31"/>
  <c r="G966" i="31" s="1"/>
  <c r="B964" i="31"/>
  <c r="H957" i="31"/>
  <c r="A955" i="31"/>
  <c r="F954" i="31"/>
  <c r="E954" i="31"/>
  <c r="D954" i="31"/>
  <c r="B954" i="31"/>
  <c r="A954" i="31"/>
  <c r="G954" i="31" s="1"/>
  <c r="E953" i="31"/>
  <c r="C953" i="31"/>
  <c r="B953" i="31"/>
  <c r="A953" i="31"/>
  <c r="H953" i="31" s="1"/>
  <c r="E952" i="31"/>
  <c r="D952" i="31"/>
  <c r="B952" i="31"/>
  <c r="A952" i="31"/>
  <c r="G952" i="31" s="1"/>
  <c r="E951" i="31"/>
  <c r="C951" i="31"/>
  <c r="B951" i="31"/>
  <c r="A951" i="31"/>
  <c r="H951" i="31" s="1"/>
  <c r="B949" i="31"/>
  <c r="H942" i="31"/>
  <c r="G939" i="31"/>
  <c r="F939" i="31"/>
  <c r="A939" i="31"/>
  <c r="I938" i="31"/>
  <c r="E938" i="31"/>
  <c r="D938" i="31"/>
  <c r="C938" i="31"/>
  <c r="B938" i="31"/>
  <c r="A938" i="31"/>
  <c r="G938" i="31" s="1"/>
  <c r="A937" i="31"/>
  <c r="I937" i="31" s="1"/>
  <c r="B935" i="31"/>
  <c r="H928" i="31"/>
  <c r="C924" i="31"/>
  <c r="A924" i="31"/>
  <c r="G924" i="31" s="1"/>
  <c r="B923" i="31"/>
  <c r="A923" i="31"/>
  <c r="H923" i="31" s="1"/>
  <c r="A922" i="31"/>
  <c r="I922" i="31" s="1"/>
  <c r="B920" i="31"/>
  <c r="H913" i="31"/>
  <c r="A910" i="31"/>
  <c r="G909" i="31"/>
  <c r="F909" i="31"/>
  <c r="A909" i="31"/>
  <c r="E909" i="31" s="1"/>
  <c r="B908" i="31"/>
  <c r="A908" i="31"/>
  <c r="B906" i="31"/>
  <c r="H899" i="31"/>
  <c r="H896" i="31"/>
  <c r="G896" i="31"/>
  <c r="F896" i="31"/>
  <c r="E896" i="31"/>
  <c r="D896" i="31"/>
  <c r="C896" i="31"/>
  <c r="B896" i="31"/>
  <c r="A895" i="31"/>
  <c r="A894" i="31"/>
  <c r="D893" i="31"/>
  <c r="C893" i="31"/>
  <c r="B893" i="31"/>
  <c r="A893" i="31"/>
  <c r="E893" i="31" s="1"/>
  <c r="E892" i="31"/>
  <c r="A892" i="31"/>
  <c r="B890" i="31"/>
  <c r="H883" i="31"/>
  <c r="I880" i="31"/>
  <c r="H880" i="31"/>
  <c r="G880" i="31"/>
  <c r="F880" i="31"/>
  <c r="E880" i="31"/>
  <c r="D880" i="31"/>
  <c r="C880" i="31"/>
  <c r="B880" i="31"/>
  <c r="F879" i="31"/>
  <c r="A879" i="31"/>
  <c r="G879" i="31" s="1"/>
  <c r="E878" i="31"/>
  <c r="D878" i="31"/>
  <c r="A878" i="31"/>
  <c r="F878" i="31" s="1"/>
  <c r="B877" i="31"/>
  <c r="A877" i="31"/>
  <c r="A876" i="31"/>
  <c r="H876" i="31" s="1"/>
  <c r="B874" i="31"/>
  <c r="H867" i="31"/>
  <c r="I864" i="31"/>
  <c r="H864" i="31"/>
  <c r="G864" i="31"/>
  <c r="F864" i="31"/>
  <c r="E864" i="31"/>
  <c r="D864" i="31"/>
  <c r="C864" i="31"/>
  <c r="B864" i="31"/>
  <c r="I863" i="31"/>
  <c r="H863" i="31"/>
  <c r="A863" i="31"/>
  <c r="B863" i="31" s="1"/>
  <c r="A862" i="31"/>
  <c r="H861" i="31"/>
  <c r="G861" i="31"/>
  <c r="B861" i="31"/>
  <c r="A861" i="31"/>
  <c r="E860" i="31"/>
  <c r="D860" i="31"/>
  <c r="A860" i="31"/>
  <c r="F860" i="31" s="1"/>
  <c r="B858" i="31"/>
  <c r="H851" i="31"/>
  <c r="I848" i="31"/>
  <c r="H848" i="31"/>
  <c r="G848" i="31"/>
  <c r="F848" i="31"/>
  <c r="E848" i="31"/>
  <c r="D848" i="31"/>
  <c r="C848" i="31"/>
  <c r="B848" i="31"/>
  <c r="F847" i="31"/>
  <c r="A847" i="31"/>
  <c r="G847" i="31" s="1"/>
  <c r="I846" i="31"/>
  <c r="F846" i="31"/>
  <c r="E846" i="31"/>
  <c r="D846" i="31"/>
  <c r="C846" i="31"/>
  <c r="B846" i="31"/>
  <c r="A846" i="31"/>
  <c r="G846" i="31" s="1"/>
  <c r="F845" i="31"/>
  <c r="A845" i="31"/>
  <c r="B843" i="31"/>
  <c r="H836" i="31"/>
  <c r="I833" i="31"/>
  <c r="H833" i="31"/>
  <c r="G833" i="31"/>
  <c r="F833" i="31"/>
  <c r="E833" i="31"/>
  <c r="D833" i="31"/>
  <c r="C833" i="31"/>
  <c r="B833" i="31"/>
  <c r="A832" i="31"/>
  <c r="I831" i="31"/>
  <c r="A831" i="31"/>
  <c r="A830" i="31"/>
  <c r="D829" i="31"/>
  <c r="A829" i="31"/>
  <c r="I829" i="31" s="1"/>
  <c r="B827" i="31"/>
  <c r="H820" i="31"/>
  <c r="A818" i="31"/>
  <c r="I817" i="31"/>
  <c r="F817" i="31"/>
  <c r="E817" i="31"/>
  <c r="D817" i="31"/>
  <c r="C817" i="31"/>
  <c r="A817" i="31"/>
  <c r="H817" i="31" s="1"/>
  <c r="A816" i="31"/>
  <c r="A815" i="31"/>
  <c r="A814" i="31"/>
  <c r="G814" i="31" s="1"/>
  <c r="B812" i="31"/>
  <c r="H805" i="31"/>
  <c r="E802" i="31"/>
  <c r="A802" i="31"/>
  <c r="I801" i="31"/>
  <c r="F801" i="31"/>
  <c r="E801" i="31"/>
  <c r="D801" i="31"/>
  <c r="C801" i="31"/>
  <c r="B801" i="31"/>
  <c r="A801" i="31"/>
  <c r="G801" i="31" s="1"/>
  <c r="H800" i="31"/>
  <c r="F800" i="31"/>
  <c r="E800" i="31"/>
  <c r="B800" i="31"/>
  <c r="A800" i="31"/>
  <c r="G800" i="31" s="1"/>
  <c r="F799" i="31"/>
  <c r="E799" i="31"/>
  <c r="D799" i="31"/>
  <c r="A799" i="31"/>
  <c r="H798" i="31"/>
  <c r="F798" i="31"/>
  <c r="E798" i="31"/>
  <c r="B798" i="31"/>
  <c r="A798" i="31"/>
  <c r="G798" i="31" s="1"/>
  <c r="B796" i="31"/>
  <c r="H789" i="31"/>
  <c r="A787" i="31"/>
  <c r="A786" i="31"/>
  <c r="A785" i="31"/>
  <c r="E784" i="31"/>
  <c r="B784" i="31"/>
  <c r="A784" i="31"/>
  <c r="I783" i="31"/>
  <c r="E783" i="31"/>
  <c r="D783" i="31"/>
  <c r="C783" i="31"/>
  <c r="B783" i="31"/>
  <c r="A783" i="31"/>
  <c r="G783" i="31" s="1"/>
  <c r="B781" i="31"/>
  <c r="H773" i="31"/>
  <c r="I769" i="31"/>
  <c r="H769" i="31"/>
  <c r="G769" i="31"/>
  <c r="F769" i="31"/>
  <c r="E769" i="31"/>
  <c r="D769" i="31"/>
  <c r="C769" i="31"/>
  <c r="B769" i="31"/>
  <c r="I768" i="31"/>
  <c r="A768" i="31"/>
  <c r="I767" i="31"/>
  <c r="A767" i="31"/>
  <c r="I766" i="31"/>
  <c r="A766" i="31"/>
  <c r="G765" i="31"/>
  <c r="A765" i="31"/>
  <c r="I765" i="31" s="1"/>
  <c r="B763" i="31"/>
  <c r="H756" i="31"/>
  <c r="I753" i="31"/>
  <c r="H753" i="31"/>
  <c r="G753" i="31"/>
  <c r="F753" i="31"/>
  <c r="E753" i="31"/>
  <c r="D753" i="31"/>
  <c r="C753" i="31"/>
  <c r="B753" i="31"/>
  <c r="H752" i="31"/>
  <c r="A752" i="31"/>
  <c r="A751" i="31"/>
  <c r="H750" i="31"/>
  <c r="C750" i="31"/>
  <c r="A750" i="31"/>
  <c r="G750" i="31" s="1"/>
  <c r="G749" i="31"/>
  <c r="F749" i="31"/>
  <c r="E749" i="31"/>
  <c r="D749" i="31"/>
  <c r="A749" i="31"/>
  <c r="B747" i="31"/>
  <c r="H740" i="31"/>
  <c r="I737" i="31"/>
  <c r="F737" i="31"/>
  <c r="E737" i="31"/>
  <c r="A737" i="31"/>
  <c r="H736" i="31"/>
  <c r="G736" i="31"/>
  <c r="C736" i="31"/>
  <c r="B736" i="31"/>
  <c r="A736" i="31"/>
  <c r="I735" i="31"/>
  <c r="F735" i="31"/>
  <c r="E735" i="31"/>
  <c r="D735" i="31"/>
  <c r="C735" i="31"/>
  <c r="A735" i="31"/>
  <c r="H735" i="31" s="1"/>
  <c r="F734" i="31"/>
  <c r="A734" i="31"/>
  <c r="C734" i="31" s="1"/>
  <c r="D733" i="31"/>
  <c r="A733" i="31"/>
  <c r="B731" i="31"/>
  <c r="H724" i="31"/>
  <c r="I720" i="31"/>
  <c r="H720" i="31"/>
  <c r="E720" i="31"/>
  <c r="A720" i="31"/>
  <c r="F720" i="31" s="1"/>
  <c r="A719" i="31"/>
  <c r="I718" i="31"/>
  <c r="F718" i="31"/>
  <c r="E718" i="31"/>
  <c r="D718" i="31"/>
  <c r="C718" i="31"/>
  <c r="B718" i="31"/>
  <c r="A718" i="31"/>
  <c r="G718" i="31" s="1"/>
  <c r="H717" i="31"/>
  <c r="A717" i="31"/>
  <c r="F717" i="31" s="1"/>
  <c r="B715" i="31"/>
  <c r="H708" i="31"/>
  <c r="I706" i="31"/>
  <c r="H706" i="31"/>
  <c r="G706" i="31"/>
  <c r="F706" i="31"/>
  <c r="E706" i="31"/>
  <c r="D706" i="31"/>
  <c r="C706" i="31"/>
  <c r="B706" i="31"/>
  <c r="H705" i="31"/>
  <c r="G705" i="31"/>
  <c r="C705" i="31"/>
  <c r="A705" i="31"/>
  <c r="B705" i="31" s="1"/>
  <c r="A704" i="31"/>
  <c r="F703" i="31"/>
  <c r="A703" i="31"/>
  <c r="C703" i="31" s="1"/>
  <c r="F702" i="31"/>
  <c r="E702" i="31"/>
  <c r="D702" i="31"/>
  <c r="C702" i="31"/>
  <c r="A702" i="31"/>
  <c r="B700" i="31"/>
  <c r="H693" i="31"/>
  <c r="I691" i="31"/>
  <c r="H691" i="31"/>
  <c r="G691" i="31"/>
  <c r="F691" i="31"/>
  <c r="E691" i="31"/>
  <c r="D691" i="31"/>
  <c r="C691" i="31"/>
  <c r="B691" i="31"/>
  <c r="E690" i="31"/>
  <c r="A690" i="31"/>
  <c r="G690" i="31" s="1"/>
  <c r="A689" i="31"/>
  <c r="A688" i="31"/>
  <c r="A687" i="31"/>
  <c r="A686" i="31"/>
  <c r="B684" i="31"/>
  <c r="H677" i="31"/>
  <c r="I674" i="31"/>
  <c r="D674" i="31"/>
  <c r="A674" i="31"/>
  <c r="F674" i="31" s="1"/>
  <c r="H673" i="31"/>
  <c r="F673" i="31"/>
  <c r="A673" i="31"/>
  <c r="C673" i="31" s="1"/>
  <c r="A672" i="31"/>
  <c r="I672" i="31" s="1"/>
  <c r="A671" i="31"/>
  <c r="H671" i="31" s="1"/>
  <c r="A670" i="31"/>
  <c r="B668" i="31"/>
  <c r="H661" i="31"/>
  <c r="A657" i="31"/>
  <c r="D656" i="31"/>
  <c r="A656" i="31"/>
  <c r="A655" i="31"/>
  <c r="E654" i="31"/>
  <c r="A654" i="31"/>
  <c r="I654" i="31" s="1"/>
  <c r="H653" i="31"/>
  <c r="A653" i="31"/>
  <c r="B651" i="31"/>
  <c r="H644" i="31"/>
  <c r="H641" i="31"/>
  <c r="F641" i="31"/>
  <c r="E641" i="31"/>
  <c r="B641" i="31"/>
  <c r="A641" i="31"/>
  <c r="G641" i="31" s="1"/>
  <c r="I640" i="31"/>
  <c r="F640" i="31"/>
  <c r="E640" i="31"/>
  <c r="D640" i="31"/>
  <c r="C640" i="31"/>
  <c r="B640" i="31"/>
  <c r="A640" i="31"/>
  <c r="G640" i="31" s="1"/>
  <c r="A639" i="31"/>
  <c r="H638" i="31"/>
  <c r="D638" i="31"/>
  <c r="C638" i="31"/>
  <c r="B638" i="31"/>
  <c r="A638" i="31"/>
  <c r="H637" i="31"/>
  <c r="A637" i="31"/>
  <c r="F637" i="31" s="1"/>
  <c r="B635" i="31"/>
  <c r="H627" i="31"/>
  <c r="A624" i="31"/>
  <c r="A623" i="31"/>
  <c r="A622" i="31"/>
  <c r="B620" i="31"/>
  <c r="H613" i="31"/>
  <c r="A610" i="31"/>
  <c r="G609" i="31"/>
  <c r="F609" i="31"/>
  <c r="B609" i="31"/>
  <c r="A609" i="31"/>
  <c r="G608" i="31"/>
  <c r="E608" i="31"/>
  <c r="D608" i="31"/>
  <c r="A608" i="31"/>
  <c r="I607" i="31"/>
  <c r="F607" i="31"/>
  <c r="A607" i="31"/>
  <c r="G607" i="31" s="1"/>
  <c r="B605" i="31"/>
  <c r="H598" i="31"/>
  <c r="G595" i="31"/>
  <c r="A595" i="31"/>
  <c r="H594" i="31"/>
  <c r="E594" i="31"/>
  <c r="A594" i="31"/>
  <c r="F594" i="31" s="1"/>
  <c r="H593" i="31"/>
  <c r="A593" i="31"/>
  <c r="B591" i="31"/>
  <c r="H584" i="31"/>
  <c r="A581" i="31"/>
  <c r="H581" i="31" s="1"/>
  <c r="A580" i="31"/>
  <c r="A579" i="31"/>
  <c r="H579" i="31" s="1"/>
  <c r="B577" i="31"/>
  <c r="H570" i="31"/>
  <c r="A567" i="31"/>
  <c r="H566" i="31"/>
  <c r="A566" i="31"/>
  <c r="A565" i="31"/>
  <c r="D564" i="31"/>
  <c r="A564" i="31"/>
  <c r="E564" i="31" s="1"/>
  <c r="A563" i="31"/>
  <c r="I563" i="31" s="1"/>
  <c r="B561" i="31"/>
  <c r="H554" i="31"/>
  <c r="C551" i="31"/>
  <c r="A551" i="31"/>
  <c r="I551" i="31" s="1"/>
  <c r="A550" i="31"/>
  <c r="H549" i="31"/>
  <c r="F549" i="31"/>
  <c r="C549" i="31"/>
  <c r="A549" i="31"/>
  <c r="E549" i="31" s="1"/>
  <c r="B547" i="31"/>
  <c r="H540" i="31"/>
  <c r="E538" i="31"/>
  <c r="D538" i="31"/>
  <c r="A538" i="31"/>
  <c r="H538" i="31" s="1"/>
  <c r="F537" i="31"/>
  <c r="D537" i="31"/>
  <c r="A537" i="31"/>
  <c r="A536" i="31"/>
  <c r="I536" i="31" s="1"/>
  <c r="G535" i="31"/>
  <c r="D535" i="31"/>
  <c r="B535" i="31"/>
  <c r="A535" i="31"/>
  <c r="F535" i="31" s="1"/>
  <c r="H534" i="31"/>
  <c r="D534" i="31"/>
  <c r="A534" i="31"/>
  <c r="B532" i="31"/>
  <c r="H525" i="31"/>
  <c r="G522" i="31"/>
  <c r="A522" i="31"/>
  <c r="G521" i="31"/>
  <c r="E521" i="31"/>
  <c r="D521" i="31"/>
  <c r="A521" i="31"/>
  <c r="I520" i="31"/>
  <c r="G520" i="31"/>
  <c r="F520" i="31"/>
  <c r="D520" i="31"/>
  <c r="C520" i="31"/>
  <c r="A520" i="31"/>
  <c r="B518" i="31"/>
  <c r="H511" i="31"/>
  <c r="G508" i="31"/>
  <c r="A508" i="31"/>
  <c r="H507" i="31"/>
  <c r="F507" i="31"/>
  <c r="E507" i="31"/>
  <c r="C507" i="31"/>
  <c r="B507" i="31"/>
  <c r="A507" i="31"/>
  <c r="A506" i="31"/>
  <c r="I506" i="31" s="1"/>
  <c r="I505" i="31"/>
  <c r="F505" i="31"/>
  <c r="E505" i="31"/>
  <c r="D505" i="31"/>
  <c r="C505" i="31"/>
  <c r="B505" i="31"/>
  <c r="A505" i="31"/>
  <c r="G505" i="31" s="1"/>
  <c r="I504" i="31"/>
  <c r="C504" i="31"/>
  <c r="A504" i="31"/>
  <c r="B502" i="31"/>
  <c r="H495" i="31"/>
  <c r="H491" i="31"/>
  <c r="B491" i="31"/>
  <c r="A491" i="31"/>
  <c r="G491" i="31" s="1"/>
  <c r="A490" i="31"/>
  <c r="H490" i="31" s="1"/>
  <c r="B488" i="31"/>
  <c r="H481" i="31"/>
  <c r="H477" i="31"/>
  <c r="A477" i="31"/>
  <c r="I476" i="31"/>
  <c r="G476" i="31"/>
  <c r="E476" i="31"/>
  <c r="A476" i="31"/>
  <c r="C476" i="31" s="1"/>
  <c r="I475" i="31"/>
  <c r="G475" i="31"/>
  <c r="F475" i="31"/>
  <c r="D475" i="31"/>
  <c r="B475" i="31"/>
  <c r="A475" i="31"/>
  <c r="B474" i="31"/>
  <c r="A474" i="31"/>
  <c r="F474" i="31" s="1"/>
  <c r="B472" i="31"/>
  <c r="H465" i="31"/>
  <c r="E461" i="31"/>
  <c r="A461" i="31"/>
  <c r="A460" i="31"/>
  <c r="A459" i="31"/>
  <c r="G459" i="31" s="1"/>
  <c r="I458" i="31"/>
  <c r="C458" i="31"/>
  <c r="A458" i="31"/>
  <c r="E457" i="31"/>
  <c r="D457" i="31"/>
  <c r="A457" i="31"/>
  <c r="B455" i="31"/>
  <c r="H448" i="31"/>
  <c r="H444" i="31"/>
  <c r="F444" i="31"/>
  <c r="E444" i="31"/>
  <c r="D444" i="31"/>
  <c r="C444" i="31"/>
  <c r="A444" i="31"/>
  <c r="F443" i="31"/>
  <c r="E443" i="31"/>
  <c r="C443" i="31"/>
  <c r="A443" i="31"/>
  <c r="D443" i="31" s="1"/>
  <c r="B441" i="31"/>
  <c r="H434" i="31"/>
  <c r="A431" i="31"/>
  <c r="F431" i="31" s="1"/>
  <c r="E430" i="31"/>
  <c r="B430" i="31"/>
  <c r="A430" i="31"/>
  <c r="E429" i="31"/>
  <c r="D429" i="31"/>
  <c r="A429" i="31"/>
  <c r="A428" i="31"/>
  <c r="F428" i="31" s="1"/>
  <c r="B427" i="31"/>
  <c r="A427" i="31"/>
  <c r="B425" i="31"/>
  <c r="H418" i="31"/>
  <c r="D415" i="31"/>
  <c r="A415" i="31"/>
  <c r="A414" i="31"/>
  <c r="A413" i="31"/>
  <c r="B411" i="31"/>
  <c r="H405" i="31"/>
  <c r="H403" i="31"/>
  <c r="D403" i="31"/>
  <c r="C403" i="31"/>
  <c r="B403" i="31"/>
  <c r="A403" i="31"/>
  <c r="A402" i="31"/>
  <c r="A401" i="31"/>
  <c r="H400" i="31"/>
  <c r="F400" i="31"/>
  <c r="B400" i="31"/>
  <c r="A400" i="31"/>
  <c r="G400" i="31" s="1"/>
  <c r="C399" i="31"/>
  <c r="A399" i="31"/>
  <c r="E399" i="31" s="1"/>
  <c r="A398" i="31"/>
  <c r="A397" i="31"/>
  <c r="H396" i="31"/>
  <c r="F396" i="31"/>
  <c r="B396" i="31"/>
  <c r="A396" i="31"/>
  <c r="G396" i="31" s="1"/>
  <c r="B394" i="31"/>
  <c r="H387" i="31"/>
  <c r="A383" i="31"/>
  <c r="I382" i="31"/>
  <c r="F382" i="31"/>
  <c r="E382" i="31"/>
  <c r="D382" i="31"/>
  <c r="C382" i="31"/>
  <c r="B382" i="31"/>
  <c r="A382" i="31"/>
  <c r="G382" i="31" s="1"/>
  <c r="E381" i="31"/>
  <c r="A381" i="31"/>
  <c r="G381" i="31" s="1"/>
  <c r="B379" i="31"/>
  <c r="H373" i="31"/>
  <c r="A370" i="31"/>
  <c r="A369" i="31"/>
  <c r="C368" i="31"/>
  <c r="A368" i="31"/>
  <c r="I368" i="31" s="1"/>
  <c r="A367" i="31"/>
  <c r="G367" i="31" s="1"/>
  <c r="B365" i="31"/>
  <c r="H359" i="31"/>
  <c r="F355" i="31"/>
  <c r="E355" i="31"/>
  <c r="D355" i="31"/>
  <c r="A355" i="31"/>
  <c r="A354" i="31"/>
  <c r="I354" i="31" s="1"/>
  <c r="F353" i="31"/>
  <c r="E353" i="31"/>
  <c r="B353" i="31"/>
  <c r="A353" i="31"/>
  <c r="A352" i="31"/>
  <c r="I352" i="31" s="1"/>
  <c r="B350" i="31"/>
  <c r="H344" i="31"/>
  <c r="I339" i="31"/>
  <c r="H339" i="31"/>
  <c r="G339" i="31"/>
  <c r="F339" i="31"/>
  <c r="E339" i="31"/>
  <c r="D339" i="31"/>
  <c r="C339" i="31"/>
  <c r="B339" i="31"/>
  <c r="H338" i="31"/>
  <c r="E338" i="31"/>
  <c r="C338" i="31"/>
  <c r="B338" i="31"/>
  <c r="A338" i="31"/>
  <c r="E337" i="31"/>
  <c r="A337" i="31"/>
  <c r="G337" i="31" s="1"/>
  <c r="H336" i="31"/>
  <c r="F336" i="31"/>
  <c r="E336" i="31"/>
  <c r="D336" i="31"/>
  <c r="C336" i="31"/>
  <c r="A336" i="31"/>
  <c r="B334" i="31"/>
  <c r="H328" i="31"/>
  <c r="A325" i="31"/>
  <c r="I325" i="31" s="1"/>
  <c r="E324" i="31"/>
  <c r="B324" i="31"/>
  <c r="A324" i="31"/>
  <c r="A323" i="31"/>
  <c r="I323" i="31" s="1"/>
  <c r="A322" i="31"/>
  <c r="E322" i="31" s="1"/>
  <c r="A321" i="31"/>
  <c r="I321" i="31" s="1"/>
  <c r="H320" i="31"/>
  <c r="F320" i="31"/>
  <c r="E320" i="31"/>
  <c r="D320" i="31"/>
  <c r="B320" i="31"/>
  <c r="A320" i="31"/>
  <c r="I320" i="31" s="1"/>
  <c r="B318" i="31"/>
  <c r="H312" i="31"/>
  <c r="A310" i="31"/>
  <c r="A309" i="31"/>
  <c r="E308" i="31"/>
  <c r="A308" i="31"/>
  <c r="G308" i="31" s="1"/>
  <c r="H307" i="31"/>
  <c r="E307" i="31"/>
  <c r="D307" i="31"/>
  <c r="B307" i="31"/>
  <c r="A307" i="31"/>
  <c r="E306" i="31"/>
  <c r="A306" i="31"/>
  <c r="G306" i="31" s="1"/>
  <c r="B304" i="31"/>
  <c r="H298" i="31"/>
  <c r="A296" i="31"/>
  <c r="A295" i="31"/>
  <c r="H294" i="31"/>
  <c r="E294" i="31"/>
  <c r="D294" i="31"/>
  <c r="C294" i="31"/>
  <c r="B294" i="31"/>
  <c r="A294" i="31"/>
  <c r="A293" i="31"/>
  <c r="A292" i="31"/>
  <c r="B292" i="31" s="1"/>
  <c r="B290" i="31"/>
  <c r="H284" i="31"/>
  <c r="I280" i="31"/>
  <c r="H280" i="31"/>
  <c r="G280" i="31"/>
  <c r="F280" i="31"/>
  <c r="E280" i="31"/>
  <c r="D280" i="31"/>
  <c r="C280" i="31"/>
  <c r="B280" i="31"/>
  <c r="I279" i="31"/>
  <c r="E279" i="31"/>
  <c r="D279" i="31"/>
  <c r="C279" i="31"/>
  <c r="A279" i="31"/>
  <c r="H279" i="31" s="1"/>
  <c r="A278" i="31"/>
  <c r="D277" i="31"/>
  <c r="A277" i="31"/>
  <c r="H276" i="31"/>
  <c r="F276" i="31"/>
  <c r="A276" i="31"/>
  <c r="B274" i="31"/>
  <c r="H268" i="31"/>
  <c r="I264" i="31"/>
  <c r="H264" i="31"/>
  <c r="G264" i="31"/>
  <c r="F264" i="31"/>
  <c r="E264" i="31"/>
  <c r="D264" i="31"/>
  <c r="C264" i="31"/>
  <c r="B264" i="31"/>
  <c r="A263" i="31"/>
  <c r="H262" i="31"/>
  <c r="F262" i="31"/>
  <c r="E262" i="31"/>
  <c r="D262" i="31"/>
  <c r="B262" i="31"/>
  <c r="A262" i="31"/>
  <c r="I262" i="31" s="1"/>
  <c r="A261" i="31"/>
  <c r="G261" i="31" s="1"/>
  <c r="F260" i="31"/>
  <c r="B260" i="31"/>
  <c r="A260" i="31"/>
  <c r="B258" i="31"/>
  <c r="H252" i="31"/>
  <c r="I247" i="31"/>
  <c r="C247" i="31"/>
  <c r="A247" i="31"/>
  <c r="A246" i="31"/>
  <c r="H246" i="31" s="1"/>
  <c r="B244" i="31"/>
  <c r="H237" i="31"/>
  <c r="E236" i="31"/>
  <c r="A236" i="31"/>
  <c r="F236" i="31" s="1"/>
  <c r="F235" i="31"/>
  <c r="E235" i="31"/>
  <c r="D235" i="31"/>
  <c r="A235" i="31"/>
  <c r="A234" i="31"/>
  <c r="I233" i="31"/>
  <c r="H233" i="31"/>
  <c r="E233" i="31"/>
  <c r="B233" i="31"/>
  <c r="A233" i="31"/>
  <c r="A232" i="31"/>
  <c r="I231" i="31"/>
  <c r="H231" i="31"/>
  <c r="A231" i="31"/>
  <c r="E230" i="31"/>
  <c r="A230" i="31"/>
  <c r="G230" i="31" s="1"/>
  <c r="B228" i="31"/>
  <c r="H222" i="31"/>
  <c r="I219" i="31"/>
  <c r="A218" i="31"/>
  <c r="G218" i="31" s="1"/>
  <c r="I217" i="31"/>
  <c r="F217" i="31"/>
  <c r="E217" i="31"/>
  <c r="D217" i="31"/>
  <c r="C217" i="31"/>
  <c r="B217" i="31"/>
  <c r="A217" i="31"/>
  <c r="G217" i="31" s="1"/>
  <c r="A216" i="31"/>
  <c r="F216" i="31" s="1"/>
  <c r="H215" i="31"/>
  <c r="F215" i="31"/>
  <c r="C215" i="31"/>
  <c r="A215" i="31"/>
  <c r="I215" i="31" s="1"/>
  <c r="E214" i="31"/>
  <c r="A214" i="31"/>
  <c r="G214" i="31" s="1"/>
  <c r="B212" i="31"/>
  <c r="H206" i="31"/>
  <c r="H202" i="31"/>
  <c r="F202" i="31"/>
  <c r="E202" i="31"/>
  <c r="B202" i="31"/>
  <c r="A202" i="31"/>
  <c r="A201" i="31"/>
  <c r="H200" i="31"/>
  <c r="F200" i="31"/>
  <c r="D200" i="31"/>
  <c r="B200" i="31"/>
  <c r="A200" i="31"/>
  <c r="A199" i="31"/>
  <c r="B197" i="31"/>
  <c r="H191" i="31"/>
  <c r="I188" i="31"/>
  <c r="H188" i="31"/>
  <c r="G188" i="31"/>
  <c r="F188" i="31"/>
  <c r="E188" i="31"/>
  <c r="D188" i="31"/>
  <c r="C188" i="31"/>
  <c r="B188" i="31"/>
  <c r="H187" i="31"/>
  <c r="F187" i="31"/>
  <c r="D187" i="31"/>
  <c r="C187" i="31"/>
  <c r="B187" i="31"/>
  <c r="A187" i="31"/>
  <c r="F186" i="31"/>
  <c r="A186" i="31"/>
  <c r="B185" i="31"/>
  <c r="A185" i="31"/>
  <c r="I185" i="31" s="1"/>
  <c r="G184" i="31"/>
  <c r="F184" i="31"/>
  <c r="A184" i="31"/>
  <c r="B182" i="31"/>
  <c r="H176" i="31"/>
  <c r="I173" i="31"/>
  <c r="H173" i="31"/>
  <c r="G173" i="31"/>
  <c r="F173" i="31"/>
  <c r="E173" i="31"/>
  <c r="D173" i="31"/>
  <c r="C173" i="31"/>
  <c r="B173" i="31"/>
  <c r="A172" i="31"/>
  <c r="I171" i="31"/>
  <c r="E171" i="31"/>
  <c r="D171" i="31"/>
  <c r="C171" i="31"/>
  <c r="A171" i="31"/>
  <c r="H171" i="31" s="1"/>
  <c r="F170" i="31"/>
  <c r="A170" i="31"/>
  <c r="I169" i="31"/>
  <c r="E169" i="31"/>
  <c r="D169" i="31"/>
  <c r="A169" i="31"/>
  <c r="B167" i="31"/>
  <c r="H161" i="31"/>
  <c r="I157" i="31"/>
  <c r="H157" i="31"/>
  <c r="E157" i="31"/>
  <c r="C157" i="31"/>
  <c r="A157" i="31"/>
  <c r="A156" i="31"/>
  <c r="A155" i="31"/>
  <c r="C155" i="31" s="1"/>
  <c r="F154" i="31"/>
  <c r="A154" i="31"/>
  <c r="I153" i="31"/>
  <c r="H153" i="31"/>
  <c r="F153" i="31"/>
  <c r="E153" i="31"/>
  <c r="C153" i="31"/>
  <c r="A153" i="31"/>
  <c r="B151" i="31"/>
  <c r="H145" i="31"/>
  <c r="A142" i="31"/>
  <c r="G142" i="31" s="1"/>
  <c r="H141" i="31"/>
  <c r="E141" i="31"/>
  <c r="A141" i="31"/>
  <c r="A140" i="31"/>
  <c r="H140" i="31" s="1"/>
  <c r="H139" i="31"/>
  <c r="E139" i="31"/>
  <c r="B139" i="31"/>
  <c r="A139" i="31"/>
  <c r="A138" i="31"/>
  <c r="H138" i="31" s="1"/>
  <c r="B136" i="31"/>
  <c r="H130" i="31"/>
  <c r="A127" i="31"/>
  <c r="F127" i="31" s="1"/>
  <c r="I126" i="31"/>
  <c r="E126" i="31"/>
  <c r="D126" i="31"/>
  <c r="C126" i="31"/>
  <c r="A126" i="31"/>
  <c r="H126" i="31" s="1"/>
  <c r="G125" i="31"/>
  <c r="F125" i="31"/>
  <c r="A125" i="31"/>
  <c r="A124" i="31"/>
  <c r="F123" i="31"/>
  <c r="A123" i="31"/>
  <c r="B121" i="31"/>
  <c r="H115" i="31"/>
  <c r="A112" i="31"/>
  <c r="I111" i="31"/>
  <c r="H111" i="31"/>
  <c r="A111" i="31"/>
  <c r="E110" i="31"/>
  <c r="A110" i="31"/>
  <c r="H109" i="31"/>
  <c r="F109" i="31"/>
  <c r="D109" i="31"/>
  <c r="C109" i="31"/>
  <c r="B109" i="31"/>
  <c r="A109" i="31"/>
  <c r="E108" i="31"/>
  <c r="A108" i="31"/>
  <c r="B106" i="31"/>
  <c r="H100" i="31"/>
  <c r="E97" i="31"/>
  <c r="B97" i="31"/>
  <c r="A97" i="31"/>
  <c r="B96" i="31"/>
  <c r="A96" i="31"/>
  <c r="G96" i="31" s="1"/>
  <c r="A95" i="31"/>
  <c r="H94" i="31"/>
  <c r="A94" i="31"/>
  <c r="B94" i="31" s="1"/>
  <c r="F93" i="31"/>
  <c r="E93" i="31"/>
  <c r="D93" i="31"/>
  <c r="A93" i="31"/>
  <c r="I93" i="31" s="1"/>
  <c r="A92" i="31"/>
  <c r="H92" i="31" s="1"/>
  <c r="B90" i="31"/>
  <c r="H84" i="31"/>
  <c r="A82" i="31"/>
  <c r="A81" i="31"/>
  <c r="H80" i="31"/>
  <c r="A80" i="31"/>
  <c r="G80" i="31" s="1"/>
  <c r="F79" i="31"/>
  <c r="A79" i="31"/>
  <c r="D79" i="31" s="1"/>
  <c r="F78" i="31"/>
  <c r="E78" i="31"/>
  <c r="A78" i="31"/>
  <c r="G78" i="31" s="1"/>
  <c r="F77" i="31"/>
  <c r="E77" i="31"/>
  <c r="A77" i="31"/>
  <c r="D77" i="31" s="1"/>
  <c r="B75" i="31"/>
  <c r="H69" i="31"/>
  <c r="A66" i="31"/>
  <c r="H65" i="31"/>
  <c r="F65" i="31"/>
  <c r="A65" i="31"/>
  <c r="C65" i="31" s="1"/>
  <c r="A64" i="31"/>
  <c r="I64" i="31" s="1"/>
  <c r="A63" i="31"/>
  <c r="I63" i="31" s="1"/>
  <c r="A62" i="31"/>
  <c r="I62" i="31" s="1"/>
  <c r="B60" i="31"/>
  <c r="H53" i="31"/>
  <c r="I48" i="31"/>
  <c r="H48" i="31"/>
  <c r="G48" i="31"/>
  <c r="F48" i="31"/>
  <c r="E48" i="31"/>
  <c r="D48" i="31"/>
  <c r="C48" i="31"/>
  <c r="B48" i="31"/>
  <c r="I47" i="31"/>
  <c r="H47" i="31"/>
  <c r="G47" i="31"/>
  <c r="F47" i="31"/>
  <c r="E47" i="31"/>
  <c r="D47" i="31"/>
  <c r="C47" i="31"/>
  <c r="B47" i="31"/>
  <c r="B46" i="31"/>
  <c r="A46" i="31"/>
  <c r="I46" i="31" s="1"/>
  <c r="A45" i="31"/>
  <c r="I45" i="31" s="1"/>
  <c r="H44" i="31"/>
  <c r="F44" i="31"/>
  <c r="E44" i="31"/>
  <c r="D44" i="31"/>
  <c r="B44" i="31"/>
  <c r="A44" i="31"/>
  <c r="I44" i="31" s="1"/>
  <c r="B42" i="31"/>
  <c r="H36" i="31"/>
  <c r="F33" i="31"/>
  <c r="E33" i="31"/>
  <c r="A33" i="31"/>
  <c r="G33" i="31" s="1"/>
  <c r="G32" i="31"/>
  <c r="E32" i="31"/>
  <c r="A32" i="31"/>
  <c r="I31" i="31"/>
  <c r="F31" i="31"/>
  <c r="E31" i="31"/>
  <c r="D31" i="31"/>
  <c r="B31" i="31"/>
  <c r="A31" i="31"/>
  <c r="G31" i="31" s="1"/>
  <c r="E30" i="31"/>
  <c r="A30" i="31"/>
  <c r="G30" i="31" s="1"/>
  <c r="E29" i="31"/>
  <c r="D29" i="31"/>
  <c r="C29" i="31"/>
  <c r="A29" i="31"/>
  <c r="G29" i="31" s="1"/>
  <c r="A28" i="31"/>
  <c r="E28" i="31" s="1"/>
  <c r="B26" i="31"/>
  <c r="H15" i="31"/>
  <c r="G15" i="31"/>
  <c r="F15" i="31"/>
  <c r="E15" i="31"/>
  <c r="D15" i="31"/>
  <c r="C15" i="31"/>
  <c r="B15" i="31"/>
  <c r="H14" i="31"/>
  <c r="F14" i="31"/>
  <c r="E14" i="31"/>
  <c r="D14" i="31"/>
  <c r="B14" i="31"/>
  <c r="A14" i="31"/>
  <c r="I14" i="31" s="1"/>
  <c r="A13" i="31"/>
  <c r="I13" i="31" s="1"/>
  <c r="H12" i="31"/>
  <c r="F12" i="31"/>
  <c r="A12" i="31"/>
  <c r="I12" i="31" s="1"/>
  <c r="I11" i="31"/>
  <c r="G11" i="31"/>
  <c r="A11" i="31"/>
  <c r="B11" i="31" s="1"/>
  <c r="B9" i="31"/>
  <c r="I95" i="31" l="1"/>
  <c r="D95" i="31"/>
  <c r="G156" i="31"/>
  <c r="F156" i="31"/>
  <c r="G278" i="31"/>
  <c r="H278" i="31"/>
  <c r="H397" i="31"/>
  <c r="D397" i="31"/>
  <c r="I397" i="31"/>
  <c r="H401" i="31"/>
  <c r="D401" i="31"/>
  <c r="C401" i="31"/>
  <c r="F413" i="31"/>
  <c r="C413" i="31"/>
  <c r="G413" i="31"/>
  <c r="D46" i="31"/>
  <c r="B63" i="31"/>
  <c r="H78" i="31"/>
  <c r="B80" i="31"/>
  <c r="I80" i="31"/>
  <c r="B92" i="31"/>
  <c r="B95" i="31"/>
  <c r="B155" i="31"/>
  <c r="E156" i="31"/>
  <c r="C185" i="31"/>
  <c r="E218" i="31"/>
  <c r="G231" i="31"/>
  <c r="D231" i="31"/>
  <c r="F231" i="31"/>
  <c r="F232" i="31"/>
  <c r="E232" i="31"/>
  <c r="B278" i="31"/>
  <c r="B322" i="31"/>
  <c r="F368" i="31"/>
  <c r="C397" i="31"/>
  <c r="E401" i="31"/>
  <c r="E414" i="31"/>
  <c r="F414" i="31"/>
  <c r="B431" i="31"/>
  <c r="C565" i="31"/>
  <c r="I565" i="31"/>
  <c r="E565" i="31"/>
  <c r="G845" i="31"/>
  <c r="E845" i="31"/>
  <c r="G892" i="31"/>
  <c r="F892" i="31"/>
  <c r="D892" i="31"/>
  <c r="G292" i="31"/>
  <c r="D292" i="31"/>
  <c r="C292" i="31"/>
  <c r="F292" i="31"/>
  <c r="G295" i="31"/>
  <c r="E295" i="31"/>
  <c r="H33" i="31"/>
  <c r="H96" i="31"/>
  <c r="G111" i="31"/>
  <c r="F111" i="31"/>
  <c r="D111" i="31"/>
  <c r="D112" i="31"/>
  <c r="F112" i="31"/>
  <c r="H124" i="31"/>
  <c r="D124" i="31"/>
  <c r="C124" i="31"/>
  <c r="B12" i="31"/>
  <c r="G13" i="31"/>
  <c r="G28" i="31"/>
  <c r="F29" i="31"/>
  <c r="H31" i="31"/>
  <c r="B33" i="31"/>
  <c r="E46" i="31"/>
  <c r="D63" i="31"/>
  <c r="B65" i="31"/>
  <c r="B78" i="31"/>
  <c r="I78" i="31"/>
  <c r="C80" i="31"/>
  <c r="H93" i="31"/>
  <c r="E95" i="31"/>
  <c r="I97" i="31"/>
  <c r="F97" i="31"/>
  <c r="H97" i="31"/>
  <c r="D108" i="31"/>
  <c r="F108" i="31"/>
  <c r="B111" i="31"/>
  <c r="E112" i="31"/>
  <c r="E124" i="31"/>
  <c r="G157" i="31"/>
  <c r="F157" i="31"/>
  <c r="B157" i="31"/>
  <c r="F185" i="31"/>
  <c r="B231" i="31"/>
  <c r="G233" i="31"/>
  <c r="F233" i="31"/>
  <c r="C233" i="31"/>
  <c r="G234" i="31"/>
  <c r="E234" i="31"/>
  <c r="H247" i="31"/>
  <c r="E247" i="31"/>
  <c r="I260" i="31"/>
  <c r="D260" i="31"/>
  <c r="H260" i="31"/>
  <c r="F278" i="31"/>
  <c r="E292" i="31"/>
  <c r="H368" i="31"/>
  <c r="E397" i="31"/>
  <c r="I401" i="31"/>
  <c r="G415" i="31"/>
  <c r="E415" i="31"/>
  <c r="F430" i="31"/>
  <c r="G430" i="31"/>
  <c r="D430" i="31"/>
  <c r="I430" i="31"/>
  <c r="G431" i="31"/>
  <c r="E458" i="31"/>
  <c r="G458" i="31"/>
  <c r="B458" i="31"/>
  <c r="D458" i="31"/>
  <c r="D504" i="31"/>
  <c r="B504" i="31"/>
  <c r="E504" i="31"/>
  <c r="G504" i="31"/>
  <c r="D508" i="31"/>
  <c r="C508" i="31"/>
  <c r="E508" i="31"/>
  <c r="C580" i="31"/>
  <c r="G580" i="31"/>
  <c r="H623" i="31"/>
  <c r="D623" i="31"/>
  <c r="C623" i="31"/>
  <c r="B623" i="31"/>
  <c r="H639" i="31"/>
  <c r="F639" i="31"/>
  <c r="G785" i="31"/>
  <c r="F785" i="31"/>
  <c r="E785" i="31"/>
  <c r="D785" i="31"/>
  <c r="C785" i="31"/>
  <c r="B785" i="31"/>
  <c r="I785" i="31"/>
  <c r="E895" i="31"/>
  <c r="G895" i="31"/>
  <c r="F895" i="31"/>
  <c r="G1190" i="31"/>
  <c r="F1190" i="31"/>
  <c r="E1190" i="31"/>
  <c r="D1190" i="31"/>
  <c r="I1190" i="31"/>
  <c r="B1190" i="31"/>
  <c r="H1190" i="31"/>
  <c r="C1190" i="31"/>
  <c r="G246" i="31"/>
  <c r="B246" i="31"/>
  <c r="F246" i="31"/>
  <c r="I322" i="31"/>
  <c r="H322" i="31"/>
  <c r="D322" i="31"/>
  <c r="F322" i="31"/>
  <c r="F459" i="31"/>
  <c r="C459" i="31"/>
  <c r="H672" i="31"/>
  <c r="C672" i="31"/>
  <c r="F672" i="31"/>
  <c r="E672" i="31"/>
  <c r="D672" i="31"/>
  <c r="G688" i="31"/>
  <c r="E688" i="31"/>
  <c r="D12" i="31"/>
  <c r="C111" i="31"/>
  <c r="I124" i="31"/>
  <c r="H172" i="31"/>
  <c r="F172" i="31"/>
  <c r="G215" i="31"/>
  <c r="E215" i="31"/>
  <c r="D215" i="31"/>
  <c r="C231" i="31"/>
  <c r="G398" i="31"/>
  <c r="H398" i="31"/>
  <c r="B398" i="31"/>
  <c r="D402" i="31"/>
  <c r="I402" i="31"/>
  <c r="B402" i="31"/>
  <c r="G461" i="31"/>
  <c r="F461" i="31"/>
  <c r="F477" i="31"/>
  <c r="G477" i="31"/>
  <c r="H580" i="31"/>
  <c r="H610" i="31"/>
  <c r="D610" i="31"/>
  <c r="I610" i="31"/>
  <c r="F610" i="31"/>
  <c r="C610" i="31"/>
  <c r="G623" i="31"/>
  <c r="H655" i="31"/>
  <c r="G655" i="31"/>
  <c r="C655" i="31"/>
  <c r="B655" i="31"/>
  <c r="H670" i="31"/>
  <c r="D670" i="31"/>
  <c r="F670" i="31"/>
  <c r="E670" i="31"/>
  <c r="C670" i="31"/>
  <c r="H704" i="31"/>
  <c r="C704" i="31"/>
  <c r="F704" i="31"/>
  <c r="E704" i="31"/>
  <c r="D704" i="31"/>
  <c r="H785" i="31"/>
  <c r="G155" i="31"/>
  <c r="E155" i="31"/>
  <c r="F155" i="31"/>
  <c r="H29" i="31"/>
  <c r="C33" i="31"/>
  <c r="F46" i="31"/>
  <c r="E63" i="31"/>
  <c r="D65" i="31"/>
  <c r="C78" i="31"/>
  <c r="D80" i="31"/>
  <c r="F95" i="31"/>
  <c r="I141" i="31"/>
  <c r="B141" i="31"/>
  <c r="F141" i="31"/>
  <c r="D155" i="31"/>
  <c r="H185" i="31"/>
  <c r="G235" i="31"/>
  <c r="I235" i="31"/>
  <c r="B235" i="31"/>
  <c r="H235" i="31"/>
  <c r="H292" i="31"/>
  <c r="E12" i="31"/>
  <c r="B29" i="31"/>
  <c r="I29" i="31"/>
  <c r="C31" i="31"/>
  <c r="D33" i="31"/>
  <c r="H46" i="31"/>
  <c r="F63" i="31"/>
  <c r="E65" i="31"/>
  <c r="D78" i="31"/>
  <c r="E79" i="31"/>
  <c r="E80" i="31"/>
  <c r="B93" i="31"/>
  <c r="H95" i="31"/>
  <c r="D97" i="31"/>
  <c r="G108" i="31"/>
  <c r="E111" i="31"/>
  <c r="I139" i="31"/>
  <c r="D139" i="31"/>
  <c r="F139" i="31"/>
  <c r="D141" i="31"/>
  <c r="G153" i="31"/>
  <c r="D153" i="31"/>
  <c r="B153" i="31"/>
  <c r="H155" i="31"/>
  <c r="D157" i="31"/>
  <c r="H169" i="31"/>
  <c r="C169" i="31"/>
  <c r="B215" i="31"/>
  <c r="E216" i="31"/>
  <c r="E231" i="31"/>
  <c r="D233" i="31"/>
  <c r="C235" i="31"/>
  <c r="D247" i="31"/>
  <c r="E260" i="31"/>
  <c r="H277" i="31"/>
  <c r="E277" i="31"/>
  <c r="C277" i="31"/>
  <c r="I277" i="31"/>
  <c r="I292" i="31"/>
  <c r="I324" i="31"/>
  <c r="F324" i="31"/>
  <c r="D324" i="31"/>
  <c r="H324" i="31"/>
  <c r="E367" i="31"/>
  <c r="F398" i="31"/>
  <c r="G402" i="31"/>
  <c r="F415" i="31"/>
  <c r="E428" i="31"/>
  <c r="C430" i="31"/>
  <c r="F458" i="31"/>
  <c r="D461" i="31"/>
  <c r="G474" i="31"/>
  <c r="B477" i="31"/>
  <c r="F504" i="31"/>
  <c r="E522" i="31"/>
  <c r="C522" i="31"/>
  <c r="F522" i="31"/>
  <c r="B522" i="31"/>
  <c r="I522" i="31"/>
  <c r="E537" i="31"/>
  <c r="G537" i="31"/>
  <c r="B537" i="31"/>
  <c r="E610" i="31"/>
  <c r="H656" i="31"/>
  <c r="I656" i="31"/>
  <c r="F656" i="31"/>
  <c r="E656" i="31"/>
  <c r="C656" i="31"/>
  <c r="I670" i="31"/>
  <c r="I704" i="31"/>
  <c r="H719" i="31"/>
  <c r="F719" i="31"/>
  <c r="G786" i="31"/>
  <c r="F786" i="31"/>
  <c r="E786" i="31"/>
  <c r="H786" i="31"/>
  <c r="B786" i="31"/>
  <c r="H815" i="31"/>
  <c r="D815" i="31"/>
  <c r="C815" i="31"/>
  <c r="I815" i="31"/>
  <c r="F815" i="31"/>
  <c r="E815" i="31"/>
  <c r="H63" i="31"/>
  <c r="F80" i="31"/>
  <c r="D110" i="31"/>
  <c r="F110" i="31"/>
  <c r="I155" i="31"/>
  <c r="G185" i="31"/>
  <c r="D185" i="31"/>
  <c r="E185" i="31"/>
  <c r="D186" i="31"/>
  <c r="E186" i="31"/>
  <c r="G293" i="31"/>
  <c r="E293" i="31"/>
  <c r="G368" i="31"/>
  <c r="D368" i="31"/>
  <c r="B368" i="31"/>
  <c r="E368" i="31"/>
  <c r="G383" i="31"/>
  <c r="E383" i="31"/>
  <c r="H399" i="31"/>
  <c r="D399" i="31"/>
  <c r="I399" i="31"/>
  <c r="G551" i="31"/>
  <c r="F551" i="31"/>
  <c r="H551" i="31"/>
  <c r="E551" i="31"/>
  <c r="D551" i="31"/>
  <c r="B551" i="31"/>
  <c r="F653" i="31"/>
  <c r="C653" i="31"/>
  <c r="H687" i="31"/>
  <c r="D687" i="31"/>
  <c r="H733" i="31"/>
  <c r="I733" i="31"/>
  <c r="F733" i="31"/>
  <c r="E733" i="31"/>
  <c r="C733" i="31"/>
  <c r="G752" i="31"/>
  <c r="C752" i="31"/>
  <c r="G802" i="31"/>
  <c r="H802" i="31"/>
  <c r="F802" i="31"/>
  <c r="B802" i="31"/>
  <c r="F862" i="31"/>
  <c r="E862" i="31"/>
  <c r="D862" i="31"/>
  <c r="F910" i="31"/>
  <c r="G910" i="31"/>
  <c r="E910" i="31"/>
  <c r="D910" i="31"/>
  <c r="G276" i="31"/>
  <c r="B276" i="31"/>
  <c r="G307" i="31"/>
  <c r="C307" i="31"/>
  <c r="I307" i="31"/>
  <c r="G338" i="31"/>
  <c r="D338" i="31"/>
  <c r="I338" i="31"/>
  <c r="I353" i="31"/>
  <c r="D353" i="31"/>
  <c r="I355" i="31"/>
  <c r="B355" i="31"/>
  <c r="G403" i="31"/>
  <c r="F403" i="31"/>
  <c r="I403" i="31"/>
  <c r="F427" i="31"/>
  <c r="G427" i="31"/>
  <c r="G457" i="31"/>
  <c r="F457" i="31"/>
  <c r="E460" i="31"/>
  <c r="F460" i="31"/>
  <c r="G564" i="31"/>
  <c r="I567" i="31"/>
  <c r="E567" i="31"/>
  <c r="E609" i="31"/>
  <c r="C609" i="31"/>
  <c r="G638" i="31"/>
  <c r="E638" i="31"/>
  <c r="I638" i="31"/>
  <c r="H703" i="31"/>
  <c r="H734" i="31"/>
  <c r="H737" i="31"/>
  <c r="D737" i="31"/>
  <c r="C737" i="31"/>
  <c r="F767" i="31"/>
  <c r="C767" i="31"/>
  <c r="G799" i="31"/>
  <c r="C799" i="31"/>
  <c r="I799" i="31"/>
  <c r="B799" i="31"/>
  <c r="F908" i="31"/>
  <c r="I908" i="31"/>
  <c r="D1147" i="31"/>
  <c r="F1147" i="31"/>
  <c r="E1147" i="31"/>
  <c r="C1147" i="31"/>
  <c r="I1033" i="31"/>
  <c r="E1033" i="31"/>
  <c r="G1248" i="31"/>
  <c r="E1248" i="31"/>
  <c r="D1248" i="31"/>
  <c r="C1248" i="31"/>
  <c r="B1248" i="31"/>
  <c r="H1248" i="31"/>
  <c r="G594" i="31"/>
  <c r="D594" i="31"/>
  <c r="I594" i="31"/>
  <c r="E607" i="31"/>
  <c r="B607" i="31"/>
  <c r="H654" i="31"/>
  <c r="F654" i="31"/>
  <c r="G751" i="31"/>
  <c r="F751" i="31"/>
  <c r="H766" i="31"/>
  <c r="D766" i="31"/>
  <c r="C766" i="31"/>
  <c r="H768" i="31"/>
  <c r="F768" i="31"/>
  <c r="E768" i="31"/>
  <c r="H831" i="31"/>
  <c r="E831" i="31"/>
  <c r="D831" i="31"/>
  <c r="F966" i="31"/>
  <c r="G994" i="31"/>
  <c r="D994" i="31"/>
  <c r="C994" i="31"/>
  <c r="I994" i="31"/>
  <c r="B994" i="31"/>
  <c r="B1033" i="31"/>
  <c r="G1060" i="31"/>
  <c r="H1060" i="31"/>
  <c r="D1191" i="31"/>
  <c r="F1191" i="31"/>
  <c r="E1191" i="31"/>
  <c r="B1191" i="31"/>
  <c r="C1233" i="31"/>
  <c r="D1233" i="31"/>
  <c r="H1233" i="31"/>
  <c r="F1233" i="31"/>
  <c r="B1233" i="31"/>
  <c r="F1248" i="31"/>
  <c r="G549" i="31"/>
  <c r="D549" i="31"/>
  <c r="I549" i="31"/>
  <c r="B594" i="31"/>
  <c r="D595" i="31"/>
  <c r="C595" i="31"/>
  <c r="C607" i="31"/>
  <c r="C654" i="31"/>
  <c r="H674" i="31"/>
  <c r="E674" i="31"/>
  <c r="H689" i="31"/>
  <c r="D689" i="31"/>
  <c r="E717" i="31"/>
  <c r="G720" i="31"/>
  <c r="D720" i="31"/>
  <c r="C720" i="31"/>
  <c r="D751" i="31"/>
  <c r="E766" i="31"/>
  <c r="C768" i="31"/>
  <c r="H829" i="31"/>
  <c r="F829" i="31"/>
  <c r="E829" i="31"/>
  <c r="C831" i="31"/>
  <c r="D879" i="31"/>
  <c r="B879" i="31"/>
  <c r="E994" i="31"/>
  <c r="C1033" i="31"/>
  <c r="F1075" i="31"/>
  <c r="E1075" i="31"/>
  <c r="D1075" i="31"/>
  <c r="B1075" i="31"/>
  <c r="G109" i="31"/>
  <c r="E109" i="31"/>
  <c r="I109" i="31"/>
  <c r="D154" i="31"/>
  <c r="E154" i="31"/>
  <c r="D184" i="31"/>
  <c r="E184" i="31"/>
  <c r="G187" i="31"/>
  <c r="E187" i="31"/>
  <c r="I187" i="31"/>
  <c r="I200" i="31"/>
  <c r="E200" i="31"/>
  <c r="I202" i="31"/>
  <c r="D202" i="31"/>
  <c r="G294" i="31"/>
  <c r="F294" i="31"/>
  <c r="I294" i="31"/>
  <c r="F307" i="31"/>
  <c r="G336" i="31"/>
  <c r="I336" i="31"/>
  <c r="B336" i="31"/>
  <c r="F338" i="31"/>
  <c r="H353" i="31"/>
  <c r="H355" i="31"/>
  <c r="G369" i="31"/>
  <c r="E369" i="31"/>
  <c r="E403" i="31"/>
  <c r="G429" i="31"/>
  <c r="F429" i="31"/>
  <c r="G444" i="31"/>
  <c r="I444" i="31"/>
  <c r="B444" i="31"/>
  <c r="E475" i="31"/>
  <c r="C475" i="31"/>
  <c r="G507" i="31"/>
  <c r="D507" i="31"/>
  <c r="I507" i="31"/>
  <c r="E520" i="31"/>
  <c r="B520" i="31"/>
  <c r="B549" i="31"/>
  <c r="H550" i="31"/>
  <c r="E550" i="31"/>
  <c r="C564" i="31"/>
  <c r="B579" i="31"/>
  <c r="C594" i="31"/>
  <c r="E595" i="31"/>
  <c r="D607" i="31"/>
  <c r="I609" i="31"/>
  <c r="E637" i="31"/>
  <c r="F638" i="31"/>
  <c r="D654" i="31"/>
  <c r="C674" i="31"/>
  <c r="G686" i="31"/>
  <c r="E686" i="31"/>
  <c r="H702" i="31"/>
  <c r="I702" i="31"/>
  <c r="B720" i="31"/>
  <c r="E751" i="31"/>
  <c r="F766" i="31"/>
  <c r="D768" i="31"/>
  <c r="G784" i="31"/>
  <c r="H784" i="31"/>
  <c r="F784" i="31"/>
  <c r="H799" i="31"/>
  <c r="C829" i="31"/>
  <c r="F831" i="31"/>
  <c r="E847" i="31"/>
  <c r="E877" i="31"/>
  <c r="G877" i="31"/>
  <c r="F877" i="31"/>
  <c r="E879" i="31"/>
  <c r="C922" i="31"/>
  <c r="C968" i="31"/>
  <c r="G981" i="31"/>
  <c r="F981" i="31"/>
  <c r="E981" i="31"/>
  <c r="D981" i="31"/>
  <c r="F994" i="31"/>
  <c r="G1075" i="31"/>
  <c r="X16" i="30"/>
  <c r="X20" i="30"/>
  <c r="X22" i="30"/>
  <c r="X31" i="30"/>
  <c r="G34" i="30"/>
  <c r="X34" i="30"/>
  <c r="X43" i="30"/>
  <c r="X46" i="30"/>
  <c r="X53" i="30"/>
  <c r="X67" i="30"/>
  <c r="X69" i="30"/>
  <c r="G72" i="30"/>
  <c r="H217" i="31"/>
  <c r="H382" i="31"/>
  <c r="H505" i="31"/>
  <c r="H640" i="31"/>
  <c r="H718" i="31"/>
  <c r="F783" i="31"/>
  <c r="H801" i="31"/>
  <c r="H846" i="31"/>
  <c r="F893" i="31"/>
  <c r="F938" i="31"/>
  <c r="G951" i="31"/>
  <c r="F952" i="31"/>
  <c r="G953" i="31"/>
  <c r="H954" i="31"/>
  <c r="F967" i="31"/>
  <c r="F1061" i="31"/>
  <c r="F1062" i="31"/>
  <c r="F1105" i="31"/>
  <c r="E1118" i="31"/>
  <c r="F1132" i="31"/>
  <c r="F1176" i="31"/>
  <c r="I1177" i="31"/>
  <c r="C1247" i="31"/>
  <c r="F1247" i="31"/>
  <c r="C1304" i="31"/>
  <c r="G1331" i="31"/>
  <c r="F1360" i="31"/>
  <c r="X11" i="30"/>
  <c r="X14" i="30"/>
  <c r="X26" i="30"/>
  <c r="H783" i="31"/>
  <c r="G893" i="31"/>
  <c r="H938" i="31"/>
  <c r="H952" i="31"/>
  <c r="H967" i="31"/>
  <c r="H1061" i="31"/>
  <c r="G1062" i="31"/>
  <c r="H1105" i="31"/>
  <c r="G1220" i="31"/>
  <c r="F1220" i="31"/>
  <c r="C1262" i="31"/>
  <c r="B1262" i="31"/>
  <c r="F1304" i="31"/>
  <c r="X25" i="30"/>
  <c r="Y293" i="30"/>
  <c r="I893" i="31"/>
  <c r="G1304" i="31"/>
  <c r="G1360" i="31"/>
  <c r="C1360" i="31"/>
  <c r="D1361" i="31"/>
  <c r="B1361" i="31"/>
  <c r="X24" i="30"/>
  <c r="X33" i="30"/>
  <c r="G77" i="30"/>
  <c r="X77" i="30"/>
  <c r="Y77" i="30" s="1"/>
  <c r="X86" i="30"/>
  <c r="X89" i="30"/>
  <c r="G117" i="30"/>
  <c r="Y180" i="30"/>
  <c r="Y55" i="30"/>
  <c r="X68" i="30"/>
  <c r="X73" i="30"/>
  <c r="X118" i="30"/>
  <c r="G143" i="30"/>
  <c r="X172" i="30"/>
  <c r="X225" i="30"/>
  <c r="X257" i="30"/>
  <c r="G12" i="30"/>
  <c r="X29" i="30"/>
  <c r="X38" i="30"/>
  <c r="X41" i="30"/>
  <c r="X45" i="30"/>
  <c r="X52" i="30"/>
  <c r="X61" i="30"/>
  <c r="G64" i="30"/>
  <c r="X64" i="30"/>
  <c r="G68" i="30"/>
  <c r="X92" i="30"/>
  <c r="X95" i="30"/>
  <c r="X101" i="30"/>
  <c r="X111" i="30"/>
  <c r="X134" i="30"/>
  <c r="X137" i="30"/>
  <c r="X146" i="30"/>
  <c r="X161" i="30"/>
  <c r="X164" i="30"/>
  <c r="X167" i="30"/>
  <c r="Y167" i="30" s="1"/>
  <c r="G172" i="30"/>
  <c r="X176" i="30"/>
  <c r="G185" i="30"/>
  <c r="X185" i="30"/>
  <c r="X197" i="30"/>
  <c r="X200" i="30"/>
  <c r="X214" i="30"/>
  <c r="X217" i="30"/>
  <c r="X220" i="30"/>
  <c r="G225" i="30"/>
  <c r="X229" i="30"/>
  <c r="X246" i="30"/>
  <c r="X249" i="30"/>
  <c r="X277" i="30"/>
  <c r="X287" i="30"/>
  <c r="G296" i="30"/>
  <c r="X296" i="30"/>
  <c r="Y296" i="30" s="1"/>
  <c r="X303" i="30"/>
  <c r="X306" i="30"/>
  <c r="G331" i="30"/>
  <c r="G334" i="30"/>
  <c r="G365" i="30"/>
  <c r="X368" i="30"/>
  <c r="X369" i="30"/>
  <c r="G379" i="30"/>
  <c r="G380" i="30"/>
  <c r="G28" i="30"/>
  <c r="X28" i="30"/>
  <c r="X37" i="30"/>
  <c r="X40" i="30"/>
  <c r="Y40" i="30" s="1"/>
  <c r="G45" i="30"/>
  <c r="G60" i="30"/>
  <c r="X60" i="30"/>
  <c r="X71" i="30"/>
  <c r="X88" i="30"/>
  <c r="X91" i="30"/>
  <c r="X94" i="30"/>
  <c r="G102" i="30"/>
  <c r="X102" i="30"/>
  <c r="Y102" i="30" s="1"/>
  <c r="X110" i="30"/>
  <c r="G113" i="30"/>
  <c r="X130" i="30"/>
  <c r="X133" i="30"/>
  <c r="X136" i="30"/>
  <c r="X142" i="30"/>
  <c r="X145" i="30"/>
  <c r="X160" i="30"/>
  <c r="X163" i="30"/>
  <c r="G167" i="30"/>
  <c r="X175" i="30"/>
  <c r="X193" i="30"/>
  <c r="X196" i="30"/>
  <c r="X199" i="30"/>
  <c r="X213" i="30"/>
  <c r="X216" i="30"/>
  <c r="G220" i="30"/>
  <c r="X228" i="30"/>
  <c r="X242" i="30"/>
  <c r="X245" i="30"/>
  <c r="X248" i="30"/>
  <c r="X273" i="30"/>
  <c r="X276" i="30"/>
  <c r="G282" i="30"/>
  <c r="X282" i="30"/>
  <c r="X302" i="30"/>
  <c r="X325" i="30"/>
  <c r="X328" i="30"/>
  <c r="G353" i="30"/>
  <c r="X353" i="30"/>
  <c r="X362" i="30"/>
  <c r="G368" i="30"/>
  <c r="G369" i="30"/>
  <c r="X374" i="30"/>
  <c r="Y374" i="30" s="1"/>
  <c r="G381" i="30"/>
  <c r="G385" i="30"/>
  <c r="G386" i="30"/>
  <c r="X36" i="30"/>
  <c r="G40" i="30"/>
  <c r="X70" i="30"/>
  <c r="X87" i="30"/>
  <c r="X90" i="30"/>
  <c r="X109" i="30"/>
  <c r="X129" i="30"/>
  <c r="X132" i="30"/>
  <c r="G136" i="30"/>
  <c r="X141" i="30"/>
  <c r="X144" i="30"/>
  <c r="G152" i="30"/>
  <c r="X152" i="30"/>
  <c r="Y152" i="30" s="1"/>
  <c r="X159" i="30"/>
  <c r="G162" i="30"/>
  <c r="X162" i="30"/>
  <c r="X171" i="30"/>
  <c r="X174" i="30"/>
  <c r="X192" i="30"/>
  <c r="X195" i="30"/>
  <c r="G206" i="30"/>
  <c r="X206" i="30"/>
  <c r="Y206" i="30" s="1"/>
  <c r="X212" i="30"/>
  <c r="G215" i="30"/>
  <c r="X215" i="30"/>
  <c r="X224" i="30"/>
  <c r="X227" i="30"/>
  <c r="X241" i="30"/>
  <c r="X244" i="30"/>
  <c r="X247" i="30"/>
  <c r="X269" i="30"/>
  <c r="X272" i="30"/>
  <c r="X275" i="30"/>
  <c r="G293" i="30"/>
  <c r="G301" i="30"/>
  <c r="X301" i="30"/>
  <c r="G305" i="30"/>
  <c r="G320" i="30"/>
  <c r="X320" i="30"/>
  <c r="Y320" i="30" s="1"/>
  <c r="X324" i="30"/>
  <c r="X327" i="30"/>
  <c r="G341" i="30"/>
  <c r="X341" i="30"/>
  <c r="X346" i="30"/>
  <c r="G351" i="30"/>
  <c r="G362" i="30"/>
  <c r="G374" i="30"/>
  <c r="X375" i="30"/>
  <c r="Y375" i="30" s="1"/>
  <c r="G387" i="30"/>
  <c r="G390" i="30"/>
  <c r="G391" i="30"/>
  <c r="G392" i="30"/>
  <c r="G108" i="30"/>
  <c r="X108" i="30"/>
  <c r="G122" i="30"/>
  <c r="X122" i="30"/>
  <c r="Y122" i="30" s="1"/>
  <c r="X128" i="30"/>
  <c r="G131" i="30"/>
  <c r="X131" i="30"/>
  <c r="X140" i="30"/>
  <c r="X158" i="30"/>
  <c r="X170" i="30"/>
  <c r="X173" i="30"/>
  <c r="X188" i="30"/>
  <c r="X191" i="30"/>
  <c r="X194" i="30"/>
  <c r="X211" i="30"/>
  <c r="X223" i="30"/>
  <c r="X226" i="30"/>
  <c r="G234" i="30"/>
  <c r="X234" i="30"/>
  <c r="Y234" i="30" s="1"/>
  <c r="X240" i="30"/>
  <c r="G243" i="30"/>
  <c r="X243" i="30"/>
  <c r="G247" i="30"/>
  <c r="G261" i="30"/>
  <c r="X261" i="30"/>
  <c r="Y261" i="30" s="1"/>
  <c r="X268" i="30"/>
  <c r="X271" i="30"/>
  <c r="Y270" i="30" s="1"/>
  <c r="X274" i="30"/>
  <c r="X323" i="30"/>
  <c r="X345" i="30"/>
  <c r="G356" i="30"/>
  <c r="X356" i="30"/>
  <c r="G370" i="30"/>
  <c r="X371" i="30"/>
  <c r="G375" i="30"/>
  <c r="X376" i="30"/>
  <c r="Y376" i="30" s="1"/>
  <c r="G45" i="31"/>
  <c r="G62" i="31"/>
  <c r="G64" i="31"/>
  <c r="F94" i="31"/>
  <c r="I94" i="31"/>
  <c r="C94" i="31"/>
  <c r="E94" i="31"/>
  <c r="D94" i="31"/>
  <c r="E127" i="31"/>
  <c r="D127" i="31"/>
  <c r="H127" i="31"/>
  <c r="B127" i="31"/>
  <c r="I127" i="31"/>
  <c r="C127" i="31"/>
  <c r="B138" i="31"/>
  <c r="F13" i="31"/>
  <c r="E13" i="31"/>
  <c r="D13" i="31"/>
  <c r="B13" i="31"/>
  <c r="H45" i="31"/>
  <c r="H64" i="31"/>
  <c r="G138" i="31"/>
  <c r="C142" i="31"/>
  <c r="F142" i="31"/>
  <c r="E142" i="31"/>
  <c r="D142" i="31"/>
  <c r="I142" i="31"/>
  <c r="I199" i="31"/>
  <c r="C199" i="31"/>
  <c r="H199" i="31"/>
  <c r="B199" i="31"/>
  <c r="F199" i="31"/>
  <c r="E199" i="31"/>
  <c r="D199" i="31"/>
  <c r="H263" i="31"/>
  <c r="B263" i="31"/>
  <c r="F263" i="31"/>
  <c r="E263" i="31"/>
  <c r="D263" i="31"/>
  <c r="I263" i="31"/>
  <c r="C263" i="31"/>
  <c r="F11" i="31"/>
  <c r="E11" i="31"/>
  <c r="D11" i="31"/>
  <c r="H62" i="31"/>
  <c r="C11" i="31"/>
  <c r="C13" i="31"/>
  <c r="D28" i="31"/>
  <c r="I28" i="31"/>
  <c r="C28" i="31"/>
  <c r="H28" i="31"/>
  <c r="B28" i="31"/>
  <c r="D30" i="31"/>
  <c r="I30" i="31"/>
  <c r="C30" i="31"/>
  <c r="H30" i="31"/>
  <c r="B30" i="31"/>
  <c r="D32" i="31"/>
  <c r="I32" i="31"/>
  <c r="C32" i="31"/>
  <c r="H32" i="31"/>
  <c r="B32" i="31"/>
  <c r="C92" i="31"/>
  <c r="F92" i="31"/>
  <c r="E92" i="31"/>
  <c r="I92" i="31"/>
  <c r="D92" i="31"/>
  <c r="G94" i="31"/>
  <c r="E123" i="31"/>
  <c r="D123" i="31"/>
  <c r="I123" i="31"/>
  <c r="C123" i="31"/>
  <c r="H123" i="31"/>
  <c r="B123" i="31"/>
  <c r="G127" i="31"/>
  <c r="B142" i="31"/>
  <c r="E170" i="31"/>
  <c r="D170" i="31"/>
  <c r="H170" i="31"/>
  <c r="B170" i="31"/>
  <c r="I170" i="31"/>
  <c r="C170" i="31"/>
  <c r="G199" i="31"/>
  <c r="G263" i="31"/>
  <c r="I140" i="31"/>
  <c r="C140" i="31"/>
  <c r="F140" i="31"/>
  <c r="E140" i="31"/>
  <c r="D140" i="31"/>
  <c r="H201" i="31"/>
  <c r="B201" i="31"/>
  <c r="F201" i="31"/>
  <c r="E201" i="31"/>
  <c r="D201" i="31"/>
  <c r="I201" i="31"/>
  <c r="C201" i="31"/>
  <c r="F45" i="31"/>
  <c r="E45" i="31"/>
  <c r="D45" i="31"/>
  <c r="F62" i="31"/>
  <c r="E62" i="31"/>
  <c r="D62" i="31"/>
  <c r="F64" i="31"/>
  <c r="E64" i="31"/>
  <c r="D64" i="31"/>
  <c r="H11" i="31"/>
  <c r="H13" i="31"/>
  <c r="F28" i="31"/>
  <c r="F30" i="31"/>
  <c r="F32" i="31"/>
  <c r="B45" i="31"/>
  <c r="B62" i="31"/>
  <c r="B64" i="31"/>
  <c r="G92" i="31"/>
  <c r="F96" i="31"/>
  <c r="E96" i="31"/>
  <c r="D96" i="31"/>
  <c r="I96" i="31"/>
  <c r="C96" i="31"/>
  <c r="G123" i="31"/>
  <c r="E125" i="31"/>
  <c r="H125" i="31"/>
  <c r="B125" i="31"/>
  <c r="D125" i="31"/>
  <c r="I125" i="31"/>
  <c r="C125" i="31"/>
  <c r="B140" i="31"/>
  <c r="H142" i="31"/>
  <c r="G170" i="31"/>
  <c r="G201" i="31"/>
  <c r="C45" i="31"/>
  <c r="C62" i="31"/>
  <c r="C64" i="31"/>
  <c r="F138" i="31"/>
  <c r="E138" i="31"/>
  <c r="I138" i="31"/>
  <c r="C138" i="31"/>
  <c r="D138" i="31"/>
  <c r="G140" i="31"/>
  <c r="I261" i="31"/>
  <c r="C261" i="31"/>
  <c r="H261" i="31"/>
  <c r="B261" i="31"/>
  <c r="F261" i="31"/>
  <c r="E261" i="31"/>
  <c r="D261" i="31"/>
  <c r="G77" i="31"/>
  <c r="G112" i="31"/>
  <c r="G186" i="31"/>
  <c r="G216" i="31"/>
  <c r="G232" i="31"/>
  <c r="G236" i="31"/>
  <c r="G12" i="31"/>
  <c r="G14" i="31"/>
  <c r="G44" i="31"/>
  <c r="G46" i="31"/>
  <c r="G63" i="31"/>
  <c r="G65" i="31"/>
  <c r="B77" i="31"/>
  <c r="H77" i="31"/>
  <c r="B79" i="31"/>
  <c r="H79" i="31"/>
  <c r="G93" i="31"/>
  <c r="G95" i="31"/>
  <c r="G97" i="31"/>
  <c r="B108" i="31"/>
  <c r="H108" i="31"/>
  <c r="B110" i="31"/>
  <c r="H110" i="31"/>
  <c r="B112" i="31"/>
  <c r="H112" i="31"/>
  <c r="F124" i="31"/>
  <c r="F126" i="31"/>
  <c r="G139" i="31"/>
  <c r="G141" i="31"/>
  <c r="B154" i="31"/>
  <c r="H154" i="31"/>
  <c r="B156" i="31"/>
  <c r="H156" i="31"/>
  <c r="F169" i="31"/>
  <c r="F171" i="31"/>
  <c r="C172" i="31"/>
  <c r="I172" i="31"/>
  <c r="B184" i="31"/>
  <c r="H184" i="31"/>
  <c r="B186" i="31"/>
  <c r="H186" i="31"/>
  <c r="G200" i="31"/>
  <c r="G202" i="31"/>
  <c r="B214" i="31"/>
  <c r="H214" i="31"/>
  <c r="B216" i="31"/>
  <c r="H216" i="31"/>
  <c r="B218" i="31"/>
  <c r="H218" i="31"/>
  <c r="B230" i="31"/>
  <c r="H230" i="31"/>
  <c r="B232" i="31"/>
  <c r="H232" i="31"/>
  <c r="B234" i="31"/>
  <c r="H234" i="31"/>
  <c r="B236" i="31"/>
  <c r="H236" i="31"/>
  <c r="C246" i="31"/>
  <c r="I246" i="31"/>
  <c r="F247" i="31"/>
  <c r="G260" i="31"/>
  <c r="G262" i="31"/>
  <c r="C276" i="31"/>
  <c r="I276" i="31"/>
  <c r="F277" i="31"/>
  <c r="C278" i="31"/>
  <c r="I278" i="31"/>
  <c r="F279" i="31"/>
  <c r="B293" i="31"/>
  <c r="H293" i="31"/>
  <c r="B295" i="31"/>
  <c r="H295" i="31"/>
  <c r="B306" i="31"/>
  <c r="H306" i="31"/>
  <c r="B308" i="31"/>
  <c r="H308" i="31"/>
  <c r="G320" i="31"/>
  <c r="D321" i="31"/>
  <c r="G322" i="31"/>
  <c r="D323" i="31"/>
  <c r="G324" i="31"/>
  <c r="D325" i="31"/>
  <c r="B337" i="31"/>
  <c r="H337" i="31"/>
  <c r="D352" i="31"/>
  <c r="G353" i="31"/>
  <c r="D354" i="31"/>
  <c r="G355" i="31"/>
  <c r="B367" i="31"/>
  <c r="H367" i="31"/>
  <c r="B369" i="31"/>
  <c r="H369" i="31"/>
  <c r="B381" i="31"/>
  <c r="H381" i="31"/>
  <c r="B383" i="31"/>
  <c r="H383" i="31"/>
  <c r="C396" i="31"/>
  <c r="I396" i="31"/>
  <c r="F397" i="31"/>
  <c r="C398" i="31"/>
  <c r="I398" i="31"/>
  <c r="F399" i="31"/>
  <c r="C400" i="31"/>
  <c r="I400" i="31"/>
  <c r="F401" i="31"/>
  <c r="C402" i="31"/>
  <c r="D413" i="31"/>
  <c r="B414" i="31"/>
  <c r="I414" i="31"/>
  <c r="D427" i="31"/>
  <c r="B428" i="31"/>
  <c r="I428" i="31"/>
  <c r="D431" i="31"/>
  <c r="G443" i="31"/>
  <c r="D459" i="31"/>
  <c r="B460" i="31"/>
  <c r="I460" i="31"/>
  <c r="D474" i="31"/>
  <c r="H476" i="31"/>
  <c r="B476" i="31"/>
  <c r="F476" i="31"/>
  <c r="E477" i="31"/>
  <c r="D477" i="31"/>
  <c r="I477" i="31"/>
  <c r="D490" i="31"/>
  <c r="D491" i="31"/>
  <c r="F506" i="31"/>
  <c r="F534" i="31"/>
  <c r="G534" i="31"/>
  <c r="C534" i="31"/>
  <c r="I534" i="31"/>
  <c r="B534" i="31"/>
  <c r="H536" i="31"/>
  <c r="F550" i="31"/>
  <c r="H563" i="31"/>
  <c r="B563" i="31"/>
  <c r="G563" i="31"/>
  <c r="D563" i="31"/>
  <c r="C563" i="31"/>
  <c r="E566" i="31"/>
  <c r="I566" i="31"/>
  <c r="B566" i="31"/>
  <c r="F566" i="31"/>
  <c r="D566" i="31"/>
  <c r="F567" i="31"/>
  <c r="E579" i="31"/>
  <c r="I581" i="31"/>
  <c r="C581" i="31"/>
  <c r="G581" i="31"/>
  <c r="D581" i="31"/>
  <c r="B581" i="31"/>
  <c r="D593" i="31"/>
  <c r="C593" i="31"/>
  <c r="G593" i="31"/>
  <c r="F593" i="31"/>
  <c r="G79" i="31"/>
  <c r="G110" i="31"/>
  <c r="B172" i="31"/>
  <c r="C77" i="31"/>
  <c r="I77" i="31"/>
  <c r="C79" i="31"/>
  <c r="I79" i="31"/>
  <c r="C108" i="31"/>
  <c r="I108" i="31"/>
  <c r="C112" i="31"/>
  <c r="G124" i="31"/>
  <c r="G126" i="31"/>
  <c r="C154" i="31"/>
  <c r="I154" i="31"/>
  <c r="C156" i="31"/>
  <c r="I156" i="31"/>
  <c r="C214" i="31"/>
  <c r="I214" i="31"/>
  <c r="I218" i="31"/>
  <c r="C230" i="31"/>
  <c r="I230" i="31"/>
  <c r="C234" i="31"/>
  <c r="I234" i="31"/>
  <c r="C236" i="31"/>
  <c r="I236" i="31"/>
  <c r="D246" i="31"/>
  <c r="G247" i="31"/>
  <c r="D276" i="31"/>
  <c r="G277" i="31"/>
  <c r="D278" i="31"/>
  <c r="G279" i="31"/>
  <c r="C293" i="31"/>
  <c r="I293" i="31"/>
  <c r="C295" i="31"/>
  <c r="I295" i="31"/>
  <c r="C306" i="31"/>
  <c r="I306" i="31"/>
  <c r="C308" i="31"/>
  <c r="I308" i="31"/>
  <c r="E321" i="31"/>
  <c r="E323" i="31"/>
  <c r="E325" i="31"/>
  <c r="C337" i="31"/>
  <c r="I337" i="31"/>
  <c r="E352" i="31"/>
  <c r="E354" i="31"/>
  <c r="C367" i="31"/>
  <c r="I367" i="31"/>
  <c r="C369" i="31"/>
  <c r="I369" i="31"/>
  <c r="C381" i="31"/>
  <c r="I381" i="31"/>
  <c r="C383" i="31"/>
  <c r="I383" i="31"/>
  <c r="D396" i="31"/>
  <c r="G397" i="31"/>
  <c r="D398" i="31"/>
  <c r="G399" i="31"/>
  <c r="D400" i="31"/>
  <c r="G401" i="31"/>
  <c r="E402" i="31"/>
  <c r="E413" i="31"/>
  <c r="C414" i="31"/>
  <c r="H415" i="31"/>
  <c r="B415" i="31"/>
  <c r="I415" i="31"/>
  <c r="E427" i="31"/>
  <c r="C428" i="31"/>
  <c r="I429" i="31"/>
  <c r="C429" i="31"/>
  <c r="H429" i="31"/>
  <c r="E431" i="31"/>
  <c r="H443" i="31"/>
  <c r="H457" i="31"/>
  <c r="B457" i="31"/>
  <c r="I457" i="31"/>
  <c r="E459" i="31"/>
  <c r="C460" i="31"/>
  <c r="H461" i="31"/>
  <c r="B461" i="31"/>
  <c r="I461" i="31"/>
  <c r="E474" i="31"/>
  <c r="E490" i="31"/>
  <c r="F491" i="31"/>
  <c r="H506" i="31"/>
  <c r="E563" i="31"/>
  <c r="C566" i="31"/>
  <c r="E581" i="31"/>
  <c r="B593" i="31"/>
  <c r="G154" i="31"/>
  <c r="C110" i="31"/>
  <c r="I110" i="31"/>
  <c r="I112" i="31"/>
  <c r="G169" i="31"/>
  <c r="G171" i="31"/>
  <c r="D172" i="31"/>
  <c r="C184" i="31"/>
  <c r="I184" i="31"/>
  <c r="C186" i="31"/>
  <c r="I186" i="31"/>
  <c r="C216" i="31"/>
  <c r="I216" i="31"/>
  <c r="C218" i="31"/>
  <c r="C232" i="31"/>
  <c r="I232" i="31"/>
  <c r="C12" i="31"/>
  <c r="C14" i="31"/>
  <c r="C44" i="31"/>
  <c r="C46" i="31"/>
  <c r="C63" i="31"/>
  <c r="C93" i="31"/>
  <c r="C95" i="31"/>
  <c r="C97" i="31"/>
  <c r="B124" i="31"/>
  <c r="B126" i="31"/>
  <c r="C139" i="31"/>
  <c r="C141" i="31"/>
  <c r="D156" i="31"/>
  <c r="B169" i="31"/>
  <c r="B171" i="31"/>
  <c r="E172" i="31"/>
  <c r="C200" i="31"/>
  <c r="C202" i="31"/>
  <c r="D214" i="31"/>
  <c r="D216" i="31"/>
  <c r="D218" i="31"/>
  <c r="D230" i="31"/>
  <c r="D232" i="31"/>
  <c r="D234" i="31"/>
  <c r="D236" i="31"/>
  <c r="E246" i="31"/>
  <c r="B247" i="31"/>
  <c r="C260" i="31"/>
  <c r="C262" i="31"/>
  <c r="E276" i="31"/>
  <c r="B277" i="31"/>
  <c r="E278" i="31"/>
  <c r="B279" i="31"/>
  <c r="D293" i="31"/>
  <c r="D295" i="31"/>
  <c r="D306" i="31"/>
  <c r="D308" i="31"/>
  <c r="C320" i="31"/>
  <c r="F321" i="31"/>
  <c r="C322" i="31"/>
  <c r="F323" i="31"/>
  <c r="C324" i="31"/>
  <c r="F325" i="31"/>
  <c r="D337" i="31"/>
  <c r="F352" i="31"/>
  <c r="C353" i="31"/>
  <c r="F354" i="31"/>
  <c r="C355" i="31"/>
  <c r="D367" i="31"/>
  <c r="D369" i="31"/>
  <c r="D381" i="31"/>
  <c r="D383" i="31"/>
  <c r="E396" i="31"/>
  <c r="B397" i="31"/>
  <c r="E398" i="31"/>
  <c r="B399" i="31"/>
  <c r="E400" i="31"/>
  <c r="B401" i="31"/>
  <c r="F402" i="31"/>
  <c r="D414" i="31"/>
  <c r="C415" i="31"/>
  <c r="D428" i="31"/>
  <c r="B429" i="31"/>
  <c r="H430" i="31"/>
  <c r="B443" i="31"/>
  <c r="I443" i="31"/>
  <c r="C457" i="31"/>
  <c r="H458" i="31"/>
  <c r="D460" i="31"/>
  <c r="C461" i="31"/>
  <c r="D476" i="31"/>
  <c r="C477" i="31"/>
  <c r="E534" i="31"/>
  <c r="F538" i="31"/>
  <c r="G538" i="31"/>
  <c r="C538" i="31"/>
  <c r="I538" i="31"/>
  <c r="B538" i="31"/>
  <c r="F563" i="31"/>
  <c r="H565" i="31"/>
  <c r="B565" i="31"/>
  <c r="D565" i="31"/>
  <c r="G565" i="31"/>
  <c r="F565" i="31"/>
  <c r="G566" i="31"/>
  <c r="F580" i="31"/>
  <c r="I580" i="31"/>
  <c r="B580" i="31"/>
  <c r="E580" i="31"/>
  <c r="D580" i="31"/>
  <c r="F581" i="31"/>
  <c r="E593" i="31"/>
  <c r="I622" i="31"/>
  <c r="C622" i="31"/>
  <c r="H622" i="31"/>
  <c r="B622" i="31"/>
  <c r="G622" i="31"/>
  <c r="F622" i="31"/>
  <c r="E622" i="31"/>
  <c r="D622" i="31"/>
  <c r="G321" i="31"/>
  <c r="G323" i="31"/>
  <c r="G325" i="31"/>
  <c r="G352" i="31"/>
  <c r="G354" i="31"/>
  <c r="F490" i="31"/>
  <c r="G490" i="31"/>
  <c r="I490" i="31"/>
  <c r="D506" i="31"/>
  <c r="C506" i="31"/>
  <c r="G506" i="31"/>
  <c r="F536" i="31"/>
  <c r="C536" i="31"/>
  <c r="G536" i="31"/>
  <c r="E536" i="31"/>
  <c r="I624" i="31"/>
  <c r="C624" i="31"/>
  <c r="H624" i="31"/>
  <c r="B624" i="31"/>
  <c r="G624" i="31"/>
  <c r="F624" i="31"/>
  <c r="E624" i="31"/>
  <c r="D624" i="31"/>
  <c r="G172" i="31"/>
  <c r="F214" i="31"/>
  <c r="F218" i="31"/>
  <c r="F230" i="31"/>
  <c r="F234" i="31"/>
  <c r="F293" i="31"/>
  <c r="F295" i="31"/>
  <c r="F306" i="31"/>
  <c r="F308" i="31"/>
  <c r="B321" i="31"/>
  <c r="H321" i="31"/>
  <c r="B323" i="31"/>
  <c r="H323" i="31"/>
  <c r="B325" i="31"/>
  <c r="H325" i="31"/>
  <c r="F337" i="31"/>
  <c r="B352" i="31"/>
  <c r="H352" i="31"/>
  <c r="B354" i="31"/>
  <c r="H354" i="31"/>
  <c r="F367" i="31"/>
  <c r="F369" i="31"/>
  <c r="F381" i="31"/>
  <c r="F383" i="31"/>
  <c r="H402" i="31"/>
  <c r="H413" i="31"/>
  <c r="B413" i="31"/>
  <c r="I413" i="31"/>
  <c r="G414" i="31"/>
  <c r="I427" i="31"/>
  <c r="C427" i="31"/>
  <c r="H427" i="31"/>
  <c r="G428" i="31"/>
  <c r="I431" i="31"/>
  <c r="C431" i="31"/>
  <c r="H431" i="31"/>
  <c r="H459" i="31"/>
  <c r="B459" i="31"/>
  <c r="I459" i="31"/>
  <c r="G460" i="31"/>
  <c r="H474" i="31"/>
  <c r="C474" i="31"/>
  <c r="I474" i="31"/>
  <c r="B490" i="31"/>
  <c r="I491" i="31"/>
  <c r="C491" i="31"/>
  <c r="E491" i="31"/>
  <c r="B506" i="31"/>
  <c r="B536" i="31"/>
  <c r="D550" i="31"/>
  <c r="G550" i="31"/>
  <c r="C550" i="31"/>
  <c r="I550" i="31"/>
  <c r="B550" i="31"/>
  <c r="H567" i="31"/>
  <c r="B567" i="31"/>
  <c r="G567" i="31"/>
  <c r="D567" i="31"/>
  <c r="C567" i="31"/>
  <c r="I579" i="31"/>
  <c r="C579" i="31"/>
  <c r="D579" i="31"/>
  <c r="G579" i="31"/>
  <c r="F579" i="31"/>
  <c r="I593" i="31"/>
  <c r="C321" i="31"/>
  <c r="C323" i="31"/>
  <c r="C325" i="31"/>
  <c r="C352" i="31"/>
  <c r="C354" i="31"/>
  <c r="H414" i="31"/>
  <c r="H428" i="31"/>
  <c r="H460" i="31"/>
  <c r="C490" i="31"/>
  <c r="E506" i="31"/>
  <c r="D536" i="31"/>
  <c r="H508" i="31"/>
  <c r="H521" i="31"/>
  <c r="B521" i="31"/>
  <c r="I521" i="31"/>
  <c r="H564" i="31"/>
  <c r="H595" i="31"/>
  <c r="H608" i="31"/>
  <c r="B608" i="31"/>
  <c r="I608" i="31"/>
  <c r="D637" i="31"/>
  <c r="I637" i="31"/>
  <c r="C637" i="31"/>
  <c r="G639" i="31"/>
  <c r="E653" i="31"/>
  <c r="D653" i="31"/>
  <c r="I653" i="31"/>
  <c r="B671" i="31"/>
  <c r="E673" i="31"/>
  <c r="D673" i="31"/>
  <c r="I673" i="31"/>
  <c r="F686" i="31"/>
  <c r="G687" i="31"/>
  <c r="F688" i="31"/>
  <c r="G689" i="31"/>
  <c r="F690" i="31"/>
  <c r="E703" i="31"/>
  <c r="D703" i="31"/>
  <c r="I703" i="31"/>
  <c r="D717" i="31"/>
  <c r="I717" i="31"/>
  <c r="C717" i="31"/>
  <c r="G719" i="31"/>
  <c r="E734" i="31"/>
  <c r="D734" i="31"/>
  <c r="I734" i="31"/>
  <c r="D750" i="31"/>
  <c r="D752" i="31"/>
  <c r="H814" i="31"/>
  <c r="B814" i="31"/>
  <c r="E814" i="31"/>
  <c r="D814" i="31"/>
  <c r="I814" i="31"/>
  <c r="C814" i="31"/>
  <c r="H832" i="31"/>
  <c r="B832" i="31"/>
  <c r="E832" i="31"/>
  <c r="D832" i="31"/>
  <c r="I832" i="31"/>
  <c r="C832" i="31"/>
  <c r="B508" i="31"/>
  <c r="I508" i="31"/>
  <c r="C521" i="31"/>
  <c r="H522" i="31"/>
  <c r="I535" i="31"/>
  <c r="C535" i="31"/>
  <c r="H535" i="31"/>
  <c r="B564" i="31"/>
  <c r="I564" i="31"/>
  <c r="B595" i="31"/>
  <c r="I595" i="31"/>
  <c r="C608" i="31"/>
  <c r="H609" i="31"/>
  <c r="B637" i="31"/>
  <c r="B653" i="31"/>
  <c r="E655" i="31"/>
  <c r="D655" i="31"/>
  <c r="I655" i="31"/>
  <c r="C671" i="31"/>
  <c r="B673" i="31"/>
  <c r="B703" i="31"/>
  <c r="E705" i="31"/>
  <c r="D705" i="31"/>
  <c r="I705" i="31"/>
  <c r="B717" i="31"/>
  <c r="B734" i="31"/>
  <c r="E736" i="31"/>
  <c r="D736" i="31"/>
  <c r="I736" i="31"/>
  <c r="H767" i="31"/>
  <c r="B767" i="31"/>
  <c r="E767" i="31"/>
  <c r="D767" i="31"/>
  <c r="F814" i="31"/>
  <c r="F832" i="31"/>
  <c r="F876" i="31"/>
  <c r="C876" i="31"/>
  <c r="G876" i="31"/>
  <c r="E876" i="31"/>
  <c r="D876" i="31"/>
  <c r="D639" i="31"/>
  <c r="I639" i="31"/>
  <c r="C639" i="31"/>
  <c r="F671" i="31"/>
  <c r="F687" i="31"/>
  <c r="E687" i="31"/>
  <c r="I687" i="31"/>
  <c r="F689" i="31"/>
  <c r="E689" i="31"/>
  <c r="I689" i="31"/>
  <c r="D719" i="31"/>
  <c r="I719" i="31"/>
  <c r="C719" i="31"/>
  <c r="H765" i="31"/>
  <c r="B765" i="31"/>
  <c r="E765" i="31"/>
  <c r="D765" i="31"/>
  <c r="G832" i="31"/>
  <c r="B876" i="31"/>
  <c r="B639" i="31"/>
  <c r="G671" i="31"/>
  <c r="I686" i="31"/>
  <c r="C686" i="31"/>
  <c r="H686" i="31"/>
  <c r="B686" i="31"/>
  <c r="B687" i="31"/>
  <c r="I688" i="31"/>
  <c r="C688" i="31"/>
  <c r="H688" i="31"/>
  <c r="B688" i="31"/>
  <c r="B689" i="31"/>
  <c r="I690" i="31"/>
  <c r="C690" i="31"/>
  <c r="H690" i="31"/>
  <c r="B690" i="31"/>
  <c r="B719" i="31"/>
  <c r="F750" i="31"/>
  <c r="E750" i="31"/>
  <c r="I750" i="31"/>
  <c r="F752" i="31"/>
  <c r="E752" i="31"/>
  <c r="I752" i="31"/>
  <c r="C765" i="31"/>
  <c r="H816" i="31"/>
  <c r="B816" i="31"/>
  <c r="E816" i="31"/>
  <c r="D816" i="31"/>
  <c r="I816" i="31"/>
  <c r="C816" i="31"/>
  <c r="H830" i="31"/>
  <c r="B830" i="31"/>
  <c r="E830" i="31"/>
  <c r="D830" i="31"/>
  <c r="I830" i="31"/>
  <c r="C830" i="31"/>
  <c r="H475" i="31"/>
  <c r="H504" i="31"/>
  <c r="F508" i="31"/>
  <c r="H520" i="31"/>
  <c r="F521" i="31"/>
  <c r="D522" i="31"/>
  <c r="E535" i="31"/>
  <c r="I537" i="31"/>
  <c r="C537" i="31"/>
  <c r="H537" i="31"/>
  <c r="F564" i="31"/>
  <c r="F595" i="31"/>
  <c r="H607" i="31"/>
  <c r="F608" i="31"/>
  <c r="D609" i="31"/>
  <c r="F623" i="31"/>
  <c r="E623" i="31"/>
  <c r="I623" i="31"/>
  <c r="G637" i="31"/>
  <c r="E639" i="31"/>
  <c r="D641" i="31"/>
  <c r="I641" i="31"/>
  <c r="C641" i="31"/>
  <c r="G653" i="31"/>
  <c r="F655" i="31"/>
  <c r="G673" i="31"/>
  <c r="D686" i="31"/>
  <c r="C687" i="31"/>
  <c r="D688" i="31"/>
  <c r="C689" i="31"/>
  <c r="D690" i="31"/>
  <c r="G703" i="31"/>
  <c r="F705" i="31"/>
  <c r="G717" i="31"/>
  <c r="E719" i="31"/>
  <c r="G734" i="31"/>
  <c r="F736" i="31"/>
  <c r="I749" i="31"/>
  <c r="C749" i="31"/>
  <c r="H749" i="31"/>
  <c r="B749" i="31"/>
  <c r="B750" i="31"/>
  <c r="I751" i="31"/>
  <c r="C751" i="31"/>
  <c r="H751" i="31"/>
  <c r="B751" i="31"/>
  <c r="B752" i="31"/>
  <c r="F765" i="31"/>
  <c r="G767" i="31"/>
  <c r="F816" i="31"/>
  <c r="F830" i="31"/>
  <c r="I861" i="31"/>
  <c r="C861" i="31"/>
  <c r="F861" i="31"/>
  <c r="E861" i="31"/>
  <c r="D861" i="31"/>
  <c r="I876" i="31"/>
  <c r="H894" i="31"/>
  <c r="B894" i="31"/>
  <c r="C894" i="31"/>
  <c r="G894" i="31"/>
  <c r="F894" i="31"/>
  <c r="E894" i="31"/>
  <c r="D894" i="31"/>
  <c r="E671" i="31"/>
  <c r="D671" i="31"/>
  <c r="I671" i="31"/>
  <c r="G816" i="31"/>
  <c r="G830" i="31"/>
  <c r="G863" i="31"/>
  <c r="C863" i="31"/>
  <c r="F863" i="31"/>
  <c r="E863" i="31"/>
  <c r="D863" i="31"/>
  <c r="I894" i="31"/>
  <c r="B845" i="31"/>
  <c r="H845" i="31"/>
  <c r="B847" i="31"/>
  <c r="H847" i="31"/>
  <c r="G860" i="31"/>
  <c r="G862" i="31"/>
  <c r="H878" i="31"/>
  <c r="B895" i="31"/>
  <c r="D908" i="31"/>
  <c r="B909" i="31"/>
  <c r="H910" i="31"/>
  <c r="E922" i="31"/>
  <c r="F923" i="31"/>
  <c r="E924" i="31"/>
  <c r="E937" i="31"/>
  <c r="H939" i="31"/>
  <c r="B939" i="31"/>
  <c r="D939" i="31"/>
  <c r="H966" i="31"/>
  <c r="B966" i="31"/>
  <c r="D966" i="31"/>
  <c r="E980" i="31"/>
  <c r="F995" i="31"/>
  <c r="C1006" i="31"/>
  <c r="E1020" i="31"/>
  <c r="B1020" i="31"/>
  <c r="D1020" i="31"/>
  <c r="H1033" i="31"/>
  <c r="B1046" i="31"/>
  <c r="E1047" i="31"/>
  <c r="F1048" i="31"/>
  <c r="C1060" i="31"/>
  <c r="C1090" i="31"/>
  <c r="E1091" i="31"/>
  <c r="D1104" i="31"/>
  <c r="I1104" i="31"/>
  <c r="B1104" i="31"/>
  <c r="E1104" i="31"/>
  <c r="E1162" i="31"/>
  <c r="B1162" i="31"/>
  <c r="D1162" i="31"/>
  <c r="H1175" i="31"/>
  <c r="G610" i="31"/>
  <c r="G654" i="31"/>
  <c r="G656" i="31"/>
  <c r="G670" i="31"/>
  <c r="G672" i="31"/>
  <c r="G674" i="31"/>
  <c r="G702" i="31"/>
  <c r="G704" i="31"/>
  <c r="G733" i="31"/>
  <c r="G735" i="31"/>
  <c r="G737" i="31"/>
  <c r="G766" i="31"/>
  <c r="G768" i="31"/>
  <c r="C784" i="31"/>
  <c r="I784" i="31"/>
  <c r="C786" i="31"/>
  <c r="I786" i="31"/>
  <c r="C798" i="31"/>
  <c r="I798" i="31"/>
  <c r="C800" i="31"/>
  <c r="I800" i="31"/>
  <c r="C802" i="31"/>
  <c r="I802" i="31"/>
  <c r="G815" i="31"/>
  <c r="G817" i="31"/>
  <c r="G829" i="31"/>
  <c r="G831" i="31"/>
  <c r="C845" i="31"/>
  <c r="I845" i="31"/>
  <c r="C847" i="31"/>
  <c r="I847" i="31"/>
  <c r="B860" i="31"/>
  <c r="H860" i="31"/>
  <c r="B862" i="31"/>
  <c r="H862" i="31"/>
  <c r="D877" i="31"/>
  <c r="B878" i="31"/>
  <c r="I878" i="31"/>
  <c r="H892" i="31"/>
  <c r="B892" i="31"/>
  <c r="I892" i="31"/>
  <c r="C895" i="31"/>
  <c r="E908" i="31"/>
  <c r="D909" i="31"/>
  <c r="B910" i="31"/>
  <c r="G922" i="31"/>
  <c r="G923" i="31"/>
  <c r="F937" i="31"/>
  <c r="C939" i="31"/>
  <c r="D951" i="31"/>
  <c r="F951" i="31"/>
  <c r="I951" i="31"/>
  <c r="C966" i="31"/>
  <c r="G980" i="31"/>
  <c r="H993" i="31"/>
  <c r="B993" i="31"/>
  <c r="D993" i="31"/>
  <c r="E1006" i="31"/>
  <c r="H1019" i="31"/>
  <c r="B1019" i="31"/>
  <c r="D1019" i="31"/>
  <c r="F1019" i="31"/>
  <c r="E1046" i="31"/>
  <c r="G1047" i="31"/>
  <c r="F1060" i="31"/>
  <c r="E1090" i="31"/>
  <c r="F1091" i="31"/>
  <c r="F1119" i="31"/>
  <c r="B1119" i="31"/>
  <c r="D1119" i="31"/>
  <c r="H1161" i="31"/>
  <c r="B1161" i="31"/>
  <c r="D1161" i="31"/>
  <c r="F1161" i="31"/>
  <c r="C1162" i="31"/>
  <c r="E1204" i="31"/>
  <c r="C1204" i="31"/>
  <c r="G1204" i="31"/>
  <c r="F1204" i="31"/>
  <c r="C1219" i="31"/>
  <c r="G1219" i="31"/>
  <c r="D1219" i="31"/>
  <c r="H1219" i="31"/>
  <c r="F1219" i="31"/>
  <c r="E1219" i="31"/>
  <c r="B610" i="31"/>
  <c r="B654" i="31"/>
  <c r="B656" i="31"/>
  <c r="B670" i="31"/>
  <c r="B672" i="31"/>
  <c r="B674" i="31"/>
  <c r="B702" i="31"/>
  <c r="B704" i="31"/>
  <c r="B733" i="31"/>
  <c r="B735" i="31"/>
  <c r="B737" i="31"/>
  <c r="B766" i="31"/>
  <c r="B768" i="31"/>
  <c r="D784" i="31"/>
  <c r="D786" i="31"/>
  <c r="D798" i="31"/>
  <c r="D800" i="31"/>
  <c r="D802" i="31"/>
  <c r="B815" i="31"/>
  <c r="B817" i="31"/>
  <c r="B829" i="31"/>
  <c r="B831" i="31"/>
  <c r="D845" i="31"/>
  <c r="D847" i="31"/>
  <c r="C860" i="31"/>
  <c r="I860" i="31"/>
  <c r="C862" i="31"/>
  <c r="I862" i="31"/>
  <c r="C878" i="31"/>
  <c r="I879" i="31"/>
  <c r="C879" i="31"/>
  <c r="H879" i="31"/>
  <c r="C892" i="31"/>
  <c r="H893" i="31"/>
  <c r="D895" i="31"/>
  <c r="G908" i="31"/>
  <c r="C910" i="31"/>
  <c r="G937" i="31"/>
  <c r="E939" i="31"/>
  <c r="D953" i="31"/>
  <c r="F953" i="31"/>
  <c r="I953" i="31"/>
  <c r="E966" i="31"/>
  <c r="H968" i="31"/>
  <c r="B968" i="31"/>
  <c r="D968" i="31"/>
  <c r="G1006" i="31"/>
  <c r="F1033" i="31"/>
  <c r="D1033" i="31"/>
  <c r="G1033" i="31"/>
  <c r="C1034" i="31"/>
  <c r="B1034" i="31"/>
  <c r="E1034" i="31"/>
  <c r="I1118" i="31"/>
  <c r="C1118" i="31"/>
  <c r="D1118" i="31"/>
  <c r="F1118" i="31"/>
  <c r="F1175" i="31"/>
  <c r="D1175" i="31"/>
  <c r="G1175" i="31"/>
  <c r="I1176" i="31"/>
  <c r="C1176" i="31"/>
  <c r="B1176" i="31"/>
  <c r="E1176" i="31"/>
  <c r="B1204" i="31"/>
  <c r="B1219" i="31"/>
  <c r="Y18" i="30"/>
  <c r="H908" i="31"/>
  <c r="F922" i="31"/>
  <c r="H922" i="31"/>
  <c r="B922" i="31"/>
  <c r="I923" i="31"/>
  <c r="C923" i="31"/>
  <c r="E923" i="31"/>
  <c r="F924" i="31"/>
  <c r="H924" i="31"/>
  <c r="B924" i="31"/>
  <c r="D980" i="31"/>
  <c r="F980" i="31"/>
  <c r="I980" i="31"/>
  <c r="H995" i="31"/>
  <c r="B995" i="31"/>
  <c r="D995" i="31"/>
  <c r="C1048" i="31"/>
  <c r="G1048" i="31"/>
  <c r="B1048" i="31"/>
  <c r="Y12" i="30"/>
  <c r="H937" i="31"/>
  <c r="B937" i="31"/>
  <c r="D937" i="31"/>
  <c r="D1006" i="31"/>
  <c r="F1006" i="31"/>
  <c r="I1006" i="31"/>
  <c r="F1047" i="31"/>
  <c r="I1047" i="31"/>
  <c r="B1047" i="31"/>
  <c r="D1047" i="31"/>
  <c r="C1091" i="31"/>
  <c r="G1091" i="31"/>
  <c r="B1091" i="31"/>
  <c r="I877" i="31"/>
  <c r="C877" i="31"/>
  <c r="H877" i="31"/>
  <c r="G878" i="31"/>
  <c r="H895" i="31"/>
  <c r="C908" i="31"/>
  <c r="I909" i="31"/>
  <c r="C909" i="31"/>
  <c r="H909" i="31"/>
  <c r="D922" i="31"/>
  <c r="D923" i="31"/>
  <c r="D924" i="31"/>
  <c r="C937" i="31"/>
  <c r="I966" i="31"/>
  <c r="F968" i="31"/>
  <c r="C980" i="31"/>
  <c r="G993" i="31"/>
  <c r="E995" i="31"/>
  <c r="B1006" i="31"/>
  <c r="I1046" i="31"/>
  <c r="C1046" i="31"/>
  <c r="D1046" i="31"/>
  <c r="F1046" i="31"/>
  <c r="C1047" i="31"/>
  <c r="E1048" i="31"/>
  <c r="D1060" i="31"/>
  <c r="I1060" i="31"/>
  <c r="B1060" i="31"/>
  <c r="E1060" i="31"/>
  <c r="F1090" i="31"/>
  <c r="I1090" i="31"/>
  <c r="B1090" i="31"/>
  <c r="D1090" i="31"/>
  <c r="D1091" i="31"/>
  <c r="G1118" i="31"/>
  <c r="E1175" i="31"/>
  <c r="G1176" i="31"/>
  <c r="E1276" i="31"/>
  <c r="E1277" i="31"/>
  <c r="E1290" i="31"/>
  <c r="F1318" i="31"/>
  <c r="F1331" i="31"/>
  <c r="D1331" i="31"/>
  <c r="D1332" i="31"/>
  <c r="H1332" i="31"/>
  <c r="B1332" i="31"/>
  <c r="Y97" i="30"/>
  <c r="Y143" i="30"/>
  <c r="Y157" i="30"/>
  <c r="Y210" i="30"/>
  <c r="Y289" i="30"/>
  <c r="C952" i="31"/>
  <c r="I952" i="31"/>
  <c r="C954" i="31"/>
  <c r="C981" i="31"/>
  <c r="C1007" i="31"/>
  <c r="H1062" i="31"/>
  <c r="C1075" i="31"/>
  <c r="H1132" i="31"/>
  <c r="B1132" i="31"/>
  <c r="I1132" i="31"/>
  <c r="C1177" i="31"/>
  <c r="C1191" i="31"/>
  <c r="G1218" i="31"/>
  <c r="F1276" i="31"/>
  <c r="F1290" i="31"/>
  <c r="D1304" i="31"/>
  <c r="H1304" i="31"/>
  <c r="B1304" i="31"/>
  <c r="G1318" i="31"/>
  <c r="B1331" i="31"/>
  <c r="C1332" i="31"/>
  <c r="F1345" i="31"/>
  <c r="D1345" i="31"/>
  <c r="X10" i="30"/>
  <c r="Y68" i="30"/>
  <c r="Y126" i="30"/>
  <c r="Y147" i="30"/>
  <c r="Y172" i="30"/>
  <c r="Y177" i="30"/>
  <c r="Y189" i="30"/>
  <c r="Y225" i="30"/>
  <c r="Y230" i="30"/>
  <c r="Y238" i="30"/>
  <c r="Y266" i="30"/>
  <c r="H1218" i="31"/>
  <c r="G1290" i="31"/>
  <c r="C1331" i="31"/>
  <c r="E1332" i="31"/>
  <c r="X9" i="30"/>
  <c r="Y45" i="30"/>
  <c r="Y64" i="30"/>
  <c r="Y72" i="30"/>
  <c r="Y117" i="30"/>
  <c r="Y185" i="30"/>
  <c r="Y220" i="30"/>
  <c r="Y256" i="30"/>
  <c r="H1277" i="31"/>
  <c r="B1277" i="31"/>
  <c r="F1277" i="31"/>
  <c r="E1318" i="31"/>
  <c r="C1318" i="31"/>
  <c r="Y28" i="30"/>
  <c r="D1276" i="31"/>
  <c r="H1276" i="31"/>
  <c r="B1276" i="31"/>
  <c r="C1277" i="31"/>
  <c r="D1290" i="31"/>
  <c r="H1290" i="31"/>
  <c r="B1290" i="31"/>
  <c r="Y162" i="30"/>
  <c r="Y215" i="30"/>
  <c r="Y247" i="30"/>
  <c r="Y286" i="30"/>
  <c r="H1007" i="31"/>
  <c r="H1075" i="31"/>
  <c r="H1147" i="31"/>
  <c r="B1147" i="31"/>
  <c r="I1147" i="31"/>
  <c r="H1177" i="31"/>
  <c r="H1191" i="31"/>
  <c r="D1218" i="31"/>
  <c r="C1276" i="31"/>
  <c r="D1277" i="31"/>
  <c r="C1290" i="31"/>
  <c r="D1318" i="31"/>
  <c r="H1331" i="31"/>
  <c r="E1361" i="31"/>
  <c r="C1361" i="31"/>
  <c r="Y89" i="30"/>
  <c r="Y93" i="30"/>
  <c r="Y108" i="30"/>
  <c r="Y131" i="30"/>
  <c r="Y194" i="30"/>
  <c r="Y198" i="30"/>
  <c r="Y243" i="30"/>
  <c r="Y274" i="30"/>
  <c r="G1233" i="31"/>
  <c r="G1247" i="31"/>
  <c r="G1262" i="31"/>
  <c r="X305" i="30"/>
  <c r="Y305" i="30" s="1"/>
  <c r="Y337" i="30"/>
  <c r="Y301" i="30"/>
  <c r="G357" i="30"/>
  <c r="X284" i="30"/>
  <c r="Y282" i="30" s="1"/>
  <c r="G361" i="30"/>
  <c r="G378" i="30"/>
  <c r="Y340" i="30"/>
  <c r="Y341" i="30"/>
  <c r="G384" i="30"/>
  <c r="X312" i="30"/>
  <c r="X326" i="30"/>
  <c r="Y326" i="30" s="1"/>
  <c r="G355" i="30"/>
  <c r="G395" i="30"/>
  <c r="G113" i="28"/>
  <c r="O56" i="26"/>
  <c r="Y7" i="30" l="1"/>
  <c r="Y60" i="30"/>
  <c r="Y136" i="30"/>
  <c r="Y34" i="30"/>
  <c r="Y8" i="30"/>
</calcChain>
</file>

<file path=xl/sharedStrings.xml><?xml version="1.0" encoding="utf-8"?>
<sst xmlns="http://schemas.openxmlformats.org/spreadsheetml/2006/main" count="3992" uniqueCount="762">
  <si>
    <t>PRODI</t>
  </si>
  <si>
    <t>SMT</t>
  </si>
  <si>
    <t>NAMA MATA KULIAH</t>
  </si>
  <si>
    <t>SKS</t>
  </si>
  <si>
    <t>DOSEN 1</t>
  </si>
  <si>
    <t>DOSEN 2</t>
  </si>
  <si>
    <t>HARI</t>
  </si>
  <si>
    <t>WAKTU</t>
  </si>
  <si>
    <t>DOSEN 3</t>
  </si>
  <si>
    <t>DOSEN 4</t>
  </si>
  <si>
    <t>KELAS</t>
  </si>
  <si>
    <t>MPI-2A</t>
  </si>
  <si>
    <t>Studi Al-Qur'an</t>
  </si>
  <si>
    <t>Prof. Dr. H. Mahjuddin, M.Pd.I</t>
  </si>
  <si>
    <t>Dr. Pujiono</t>
  </si>
  <si>
    <t>Selasa</t>
  </si>
  <si>
    <t>23.30 – 25.30</t>
  </si>
  <si>
    <t>2-A</t>
  </si>
  <si>
    <t>Filsafat Ilmu</t>
  </si>
  <si>
    <t>Dr. Muniron, M.Ag</t>
  </si>
  <si>
    <t>Dr. Ubaidillah Nafi', M.Ag.</t>
  </si>
  <si>
    <t>25.45 – 27.45</t>
  </si>
  <si>
    <t>Sejarah Sosial Pendidikan Islam</t>
  </si>
  <si>
    <t xml:space="preserve">Prof. Dr. H. Miftah Arifin, M.Ag </t>
  </si>
  <si>
    <t>Rabu</t>
  </si>
  <si>
    <t>Metodologi Penelitian Manajemen Pendidikan Islam</t>
  </si>
  <si>
    <t>Dr. Hj. Siti Mislikah, M.Ag.</t>
  </si>
  <si>
    <t>Dr. Khotibul Umam, M.A.</t>
  </si>
  <si>
    <t>Supervisi Akademik dan Manajerial</t>
  </si>
  <si>
    <t>Dr. Suhadi Winoto, M.Pd.</t>
  </si>
  <si>
    <t>Dr. Titiek Rohanah Hidayati, M.Pd.</t>
  </si>
  <si>
    <t>Kamis</t>
  </si>
  <si>
    <t>MPI-2B</t>
  </si>
  <si>
    <t>Dr. Aminullah Elhady</t>
  </si>
  <si>
    <t>2-B</t>
  </si>
  <si>
    <t>MPI-2C</t>
  </si>
  <si>
    <t>Dr. H. Abdullah, M.H.I.</t>
  </si>
  <si>
    <t>Jumat</t>
  </si>
  <si>
    <t>Dr. Ubaidillah, M.Ag.</t>
  </si>
  <si>
    <t>28.30 – 20.30</t>
  </si>
  <si>
    <t>2-C</t>
  </si>
  <si>
    <t>Dr. M. Khusna Amal, M.Si.</t>
  </si>
  <si>
    <t>Dr. Hepni, MM.</t>
  </si>
  <si>
    <t>Sabtu</t>
  </si>
  <si>
    <t>08.00 – 20.00</t>
  </si>
  <si>
    <t>20.00 – 22.00</t>
  </si>
  <si>
    <t>MPI-3A</t>
  </si>
  <si>
    <t xml:space="preserve">MMT Pendidikan </t>
  </si>
  <si>
    <t>Prof. Dr. H. Moh. Khusnuridlo, M.Pd.</t>
  </si>
  <si>
    <t>3-A</t>
  </si>
  <si>
    <t>Dr. Hj. St. Rodliyah, M.Pd.</t>
  </si>
  <si>
    <t>Dr. H. Zainuddin Alhaj Zaini, M.Pd.I.</t>
  </si>
  <si>
    <t>Kepemimpinan Pendidikan dan PO</t>
  </si>
  <si>
    <t>Manajemen Kurikulum dan Pembelajaran</t>
  </si>
  <si>
    <t>Prof. Dr. H. Abd. Halim Soebahar, M.A</t>
  </si>
  <si>
    <t>Manajemen SDM Pendidikan</t>
  </si>
  <si>
    <t>Dr. H. Abd. Muis, MM.</t>
  </si>
  <si>
    <t>MPI-3B</t>
  </si>
  <si>
    <t>3-B</t>
  </si>
  <si>
    <t>Dr. H. Sofyan Tsauri, MM.</t>
  </si>
  <si>
    <t>Dr. Hj. Mukniah, M.Pd.I</t>
  </si>
  <si>
    <t>KPI</t>
  </si>
  <si>
    <t>Dr. Aminullah, M.Ag.</t>
  </si>
  <si>
    <t>JUMAT</t>
  </si>
  <si>
    <t>Manajemen Strategi Dakwah</t>
  </si>
  <si>
    <t>Dr. Ahidul Asror, M.Ag.</t>
  </si>
  <si>
    <t>Dr. Sofyan Hadi, M.Pd.</t>
  </si>
  <si>
    <t>Metodologi Penelitian Komunikasi</t>
  </si>
  <si>
    <t>Studi Hadits</t>
  </si>
  <si>
    <t>Dr. Kasman, M.Fil.</t>
  </si>
  <si>
    <t>SABTU</t>
  </si>
  <si>
    <t>Pengembangan Teori Dakwah</t>
  </si>
  <si>
    <t>Manajemen Penyiaran Radio-TV Dakwah</t>
  </si>
  <si>
    <t xml:space="preserve">Dr. Prilani, M.Si. </t>
  </si>
  <si>
    <t>Dr. Nurul Widyawati Islami R.</t>
  </si>
  <si>
    <t>Manajemen Industri Media Islam</t>
  </si>
  <si>
    <t>Dr. Prilani, M.Si.</t>
  </si>
  <si>
    <t>Media Elektronik dan Isu Kontemporer</t>
  </si>
  <si>
    <t>Dr. Choirul Arif, M.Si.</t>
  </si>
  <si>
    <t xml:space="preserve">Dr. Hj. Nurul Azizah, M.Pd.I., MA. </t>
  </si>
  <si>
    <t>PAI-2A</t>
  </si>
  <si>
    <t>Studi Al-Qur’an</t>
  </si>
  <si>
    <t>Dr. Aminullah, MA</t>
  </si>
  <si>
    <t>Dr. Dyah Nawangsari, M.Ag</t>
  </si>
  <si>
    <t>Pengembangan Teori dan Model Pembelajaran  PAI</t>
  </si>
  <si>
    <t>Dr. H. Mundir. M.Pd.</t>
  </si>
  <si>
    <t>Teknologi Pembelajaran</t>
  </si>
  <si>
    <t>Prof. Dr. Mustaji, M.Pd</t>
  </si>
  <si>
    <t>Dr. Mashudi, M.Pd</t>
  </si>
  <si>
    <t>Teori Belajar dan Pembelajaran PAI</t>
  </si>
  <si>
    <t>Matrikulasi</t>
  </si>
  <si>
    <t>PAI-2B</t>
  </si>
  <si>
    <t>PAI-2C</t>
  </si>
  <si>
    <t>Prof. Dr. Miftah Arifin, M.Ag</t>
  </si>
  <si>
    <t>Dr. M. Khusna Amal, MSi</t>
  </si>
  <si>
    <t>23.00 – 24.00</t>
  </si>
  <si>
    <t>PAI-3A</t>
  </si>
  <si>
    <t>Evaluasi Pembelajaran PAI</t>
  </si>
  <si>
    <t>Dr. H. Moh Sahlan, M.Ag</t>
  </si>
  <si>
    <t>Dr. Hj. St. Mislikah, M.Ag</t>
  </si>
  <si>
    <t>Desain dan Analisis pembelajaran  PAI</t>
  </si>
  <si>
    <t xml:space="preserve">Dr. H. Moh. Sahlan, M.Ag </t>
  </si>
  <si>
    <t>PPL</t>
  </si>
  <si>
    <t>Team Pascasarjana</t>
  </si>
  <si>
    <t>Seminar Proposal</t>
  </si>
  <si>
    <t>Studi Mandiri*</t>
  </si>
  <si>
    <t>Dr. Hj. Siti Rodliyah, M.Pd</t>
  </si>
  <si>
    <t>PAI-3B</t>
  </si>
  <si>
    <t>Dr. Hj. Siti Mislikah, Mag</t>
  </si>
  <si>
    <t>Dr. Sofyan Hadi, M.Pd</t>
  </si>
  <si>
    <t>Dr. H. Moh. Sahlan, M.Ag</t>
  </si>
  <si>
    <t xml:space="preserve">           </t>
  </si>
  <si>
    <t>PAI-3C</t>
  </si>
  <si>
    <t>3-C</t>
  </si>
  <si>
    <t>MPI (S3)</t>
  </si>
  <si>
    <t>Pendidikan dalam Al-Qur’an-Hadits</t>
  </si>
  <si>
    <t>A</t>
  </si>
  <si>
    <t>Metodologi Penelitian</t>
  </si>
  <si>
    <t>Ilmu Manajemen</t>
  </si>
  <si>
    <t>Prof. Dr. H. Babun Suharto, SE., MM.</t>
  </si>
  <si>
    <t>Dr. Hj. Titiek Rohanah Hidayati, M.Pd.</t>
  </si>
  <si>
    <t>Teori dan Pengembangan Lembaga Pendidikan Islam dan Pesantren</t>
  </si>
  <si>
    <t>B</t>
  </si>
  <si>
    <t>Dr. H. Suhadi Winoto, M.Pd.</t>
  </si>
  <si>
    <t>Kepemimpinan Spiritual dalam Pendidikan Islam</t>
  </si>
  <si>
    <t>-</t>
  </si>
  <si>
    <t>Perilaku dan Budaya Organisasi Pendidikan Islam</t>
  </si>
  <si>
    <t>Dr. Juhadi, M.Pd.</t>
  </si>
  <si>
    <t>PGMI</t>
  </si>
  <si>
    <t>Pengembangan Kurikulum MI</t>
  </si>
  <si>
    <t>Metodologi Penelitian Pendidikan</t>
  </si>
  <si>
    <t>Dr. H. Ubaidillah, M.Ag</t>
  </si>
  <si>
    <t>Sejarah Pemikiran dan Peradaban Islam</t>
  </si>
  <si>
    <t>Dr. H. Faisol Nasar bin Madi, M.A.</t>
  </si>
  <si>
    <t>Pengembangan Pembelajaran Bahasa Indonesia di SD/MI</t>
  </si>
  <si>
    <t>Dr. Hj. St. Mislikhah, M.Ag.</t>
  </si>
  <si>
    <t>Pengembangan Pembelajaran Matematika di SD/MI</t>
  </si>
  <si>
    <t>Dr. H. Hobri, M.Pd.</t>
  </si>
  <si>
    <t>Dr. Susanto, M.Pd.</t>
  </si>
  <si>
    <t>Inovasi Pendidikan</t>
  </si>
  <si>
    <t>Asesmen Pembelajaran</t>
  </si>
  <si>
    <t>PBA</t>
  </si>
  <si>
    <t>اللغة العربية ومكانتها فى التاريخ  -- تاريخ اللغة العربية</t>
  </si>
  <si>
    <t>Dr. H. Faisol Nasar bin Madi, MA.</t>
  </si>
  <si>
    <t>وسائل تعليم اللغة العربية</t>
  </si>
  <si>
    <t>دراسات القرآن   (علوم القرأن)</t>
  </si>
  <si>
    <t>Dr. H. Abdullah, M.HI.</t>
  </si>
  <si>
    <t>علم الدلالة والمعاجم</t>
  </si>
  <si>
    <t>Dr. H. Wildana Wargadinata, Lc., M.Ag.</t>
  </si>
  <si>
    <t>Dr. Nur Hasan, MA.</t>
  </si>
  <si>
    <t>إعداد المواد الدراسية للغة العربية   وتطويرها</t>
  </si>
  <si>
    <t>Dr. Nasaruddin</t>
  </si>
  <si>
    <t>Dr. Mirwan</t>
  </si>
  <si>
    <t>منهج البحث في تعليم اللغة العربية</t>
  </si>
  <si>
    <t>الدراسات التقابلية وتحليل الأخطاء</t>
  </si>
  <si>
    <t>مدارسات خطة البحث</t>
  </si>
  <si>
    <t>Dr. Imam Bonjol, M.Si.</t>
  </si>
  <si>
    <t>الإختبارات والتقويم في تعليم اللغة العربية</t>
  </si>
  <si>
    <t>Dr. Baihaqi</t>
  </si>
  <si>
    <t>HK</t>
  </si>
  <si>
    <t>Prof. Dr. Imam Bawani, MA</t>
  </si>
  <si>
    <t>Filsafat Hukum Islam</t>
  </si>
  <si>
    <t>Dr. Pujiono, M.Ag</t>
  </si>
  <si>
    <t>Dr. H. Ahmad Junaidi, M.Ag</t>
  </si>
  <si>
    <t>Studi Hadith</t>
  </si>
  <si>
    <t>Prof. Dr. H. Ishom Yusqi, M.Ag.</t>
  </si>
  <si>
    <t>Dr. Rafid Abbas, MA.</t>
  </si>
  <si>
    <t>Metodologi Penelitian Hukum Keluarga</t>
  </si>
  <si>
    <t>Dr. H. Ubaidillah, M.Ag.</t>
  </si>
  <si>
    <t>Dr. Ishaq, M.Ag.</t>
  </si>
  <si>
    <t>Hukum Perdata Islam di  Indonesia</t>
  </si>
  <si>
    <t>Dr. Sri Lumatus Sa’adah, M.Hi</t>
  </si>
  <si>
    <t>Dr. Hj. Lailatul Arofah, MH.</t>
  </si>
  <si>
    <t>Fiqh Kontemporer dalam Hukum Keluarga</t>
  </si>
  <si>
    <t>Dr. H. Abdullah, M.HI</t>
  </si>
  <si>
    <t>Dr. Abdul Haris, M.Ag</t>
  </si>
  <si>
    <t>Aplikasi Qowaid Fiqhiyah dalam Istinbath Hukum Keluarga</t>
  </si>
  <si>
    <t>Dr. H. Sutrisno, M.Hi</t>
  </si>
  <si>
    <t>Hukum Acara Peradilan Agama</t>
  </si>
  <si>
    <t>Dr. Fendi Setyawan, SH., MH.</t>
  </si>
  <si>
    <t>Sosiologi dan Psikologi Keluarga</t>
  </si>
  <si>
    <t>Dr. Esa Nurwahyuni, M.Pd</t>
  </si>
  <si>
    <t>Dr. H. Mansur, MM.</t>
  </si>
  <si>
    <t>ES-2A</t>
  </si>
  <si>
    <t>Prof. Dr. H. Mahjuddin, M.Pd.I.</t>
  </si>
  <si>
    <t>Dr. Muniron, M.Ag.</t>
  </si>
  <si>
    <t>Dr. H. Kasman, M.Fil.i</t>
  </si>
  <si>
    <t>Dr. Rafid Abbas, MA</t>
  </si>
  <si>
    <t>Fiqih Muamalah</t>
  </si>
  <si>
    <t>Dr. Abdul Wadud Nafis,  M.EI</t>
  </si>
  <si>
    <t>Sejarah Pemikiran dan Prinsip Ekonomi Islam</t>
  </si>
  <si>
    <t>Dr. Abdul Rokhim, M.EI</t>
  </si>
  <si>
    <t>Dr. Misbahul Munir</t>
  </si>
  <si>
    <t>ES-2B</t>
  </si>
  <si>
    <t>ES-3A</t>
  </si>
  <si>
    <t>Statistika Ekonomi</t>
  </si>
  <si>
    <t>Dr. Khairunnisa Musari, ST., M.MT</t>
  </si>
  <si>
    <t>Dr. Imam Suroso, SE, MM.</t>
  </si>
  <si>
    <t>Lembaga Keuangan Syariah</t>
  </si>
  <si>
    <t>Dr. Abdul Wadud Nafis, M.EI</t>
  </si>
  <si>
    <t>Prinsip Ekonomi Islam</t>
  </si>
  <si>
    <t xml:space="preserve">Mikro Ekonomi Islam </t>
  </si>
  <si>
    <t>Dr. H. Moh. Armoyu, MM</t>
  </si>
  <si>
    <t>Dr. Hj. Fatma, MM</t>
  </si>
  <si>
    <t>Manajemen Bank Islam</t>
  </si>
  <si>
    <t>Prof. Dr. H. Babun Suharto, SE., MM</t>
  </si>
  <si>
    <t>ES-3B</t>
  </si>
  <si>
    <t>HK-1A</t>
  </si>
  <si>
    <t>Dr.H. Pujiono. M.Ag</t>
  </si>
  <si>
    <t>Dr.H. Ahmad Junaidi, M.Ag</t>
  </si>
  <si>
    <t xml:space="preserve">Metodologi Penelitian Hukum Keluarga </t>
  </si>
  <si>
    <t>Dr.Ishaq, M.Ag</t>
  </si>
  <si>
    <t>Dr.H.MN. Harisuddin, M.Fil.I</t>
  </si>
  <si>
    <t xml:space="preserve">Filsafat Ilmu </t>
  </si>
  <si>
    <t>Dr.H. Ubaidilllah. M.Ag.</t>
  </si>
  <si>
    <t>Dr.H. Ahmad Junaidi, M.Ag.</t>
  </si>
  <si>
    <t>Dr.H. Rafid Abbas, M.A.</t>
  </si>
  <si>
    <t>Dr.Uun Yusufa, MA.</t>
  </si>
  <si>
    <t>Dr.H. Abdullah, M.Ag.</t>
  </si>
  <si>
    <t>Dr.H. Abdul Haris, M.Ag.</t>
  </si>
  <si>
    <t>HK-1B</t>
  </si>
  <si>
    <t>HK-3</t>
  </si>
  <si>
    <t xml:space="preserve">Fiqih Kontemporer dalam Hukum Keluarga </t>
  </si>
  <si>
    <t xml:space="preserve">Hukum Perdata Islam di Indonesia </t>
  </si>
  <si>
    <t>Dr.Srilumatus Sa’adah. M.HI</t>
  </si>
  <si>
    <t>Dr. Hj Lailatul Arofah, MH</t>
  </si>
  <si>
    <t xml:space="preserve">Hukum Acara Peradilan Agama </t>
  </si>
  <si>
    <t xml:space="preserve">Sosilogi dan Fsikologi Hukum Keluarga </t>
  </si>
  <si>
    <t>Dr.Esa Nurwahyuni, M.Pd.</t>
  </si>
  <si>
    <t>???</t>
  </si>
  <si>
    <t>ES-1A</t>
  </si>
  <si>
    <t>Dr. H. Aminullah, M.Ag.</t>
  </si>
  <si>
    <t>StudiHadits</t>
  </si>
  <si>
    <t>Dr. Kasman, M.Fil.I.</t>
  </si>
  <si>
    <t>Dr. Uun Yusufa, MA.</t>
  </si>
  <si>
    <t>Filsafat Ilmu dan Ekonomi</t>
  </si>
  <si>
    <t>Dr. H. Misbahul Munir, MM.</t>
  </si>
  <si>
    <t>Dr. H. Abdul Wadud, M.E.I.</t>
  </si>
  <si>
    <t>Dr. H. Abdul Haris, M.Ag.</t>
  </si>
  <si>
    <t>Prof. Dr. H. Babun Suharto, SE, MM.</t>
  </si>
  <si>
    <t>Dr. H. Abdul Rokhim, M.E.I.</t>
  </si>
  <si>
    <t>Dr. H. Imam Suroso, SE. MM.</t>
  </si>
  <si>
    <t>Dr. Hj. Khoirunnisa, ST., M.M.T.</t>
  </si>
  <si>
    <t>ES-1B</t>
  </si>
  <si>
    <t>Dr. H. Abdul  Rokhim, M.E.I.</t>
  </si>
  <si>
    <t>ES-1C</t>
  </si>
  <si>
    <t>Dr. H. Sutrisno, M.H.I.</t>
  </si>
  <si>
    <t>Ekonomi Mikro Islam</t>
  </si>
  <si>
    <t>Dr. H. Fahrurrozi, SE., M.Si.</t>
  </si>
  <si>
    <t>Dr. Hj. Fatma, MM.</t>
  </si>
  <si>
    <t>Manajemen Strategi Ekonomi dan Bisnis Syari’ah</t>
  </si>
  <si>
    <t>Dr. H. Hamdan, M.Si.</t>
  </si>
  <si>
    <t>Studi Produk dan Sertifikasi Halal</t>
  </si>
  <si>
    <t>Ekonomi Zakat, Infaq, Shodaqah dan Wakaf</t>
  </si>
  <si>
    <t>Dr. Moh. Chotib, MM.</t>
  </si>
  <si>
    <t>Dr. Nurul Widyawati IR, M.Si.</t>
  </si>
  <si>
    <t>Manajemen Pemasaran Islam</t>
  </si>
  <si>
    <t>Manajemen Risiko Keuangan Islam</t>
  </si>
  <si>
    <t>Dr. H. Moh. Armoyu, MM.</t>
  </si>
  <si>
    <t>PBA-1</t>
  </si>
  <si>
    <t>دراسات القرآن (علوم القرأن)</t>
  </si>
  <si>
    <t>Dr. H. Zainuddin Al Haj Zaini, Lc., M.Pd.I.</t>
  </si>
  <si>
    <t>علم اللغة النفسي والاجتماعي</t>
  </si>
  <si>
    <t>PBA-3</t>
  </si>
  <si>
    <t>Dr. Nasaruddin, M.E</t>
  </si>
  <si>
    <t xml:space="preserve">دراسات التفاسر </t>
  </si>
  <si>
    <t xml:space="preserve"> Dr. Syafruddin Edi Wibowo, M.Ag.</t>
  </si>
  <si>
    <t>اعداد معلم اللغة العربية</t>
  </si>
  <si>
    <t>التقويم والإختبارات في تعليم اللغة العربية</t>
  </si>
  <si>
    <t>MPI-S3-1A</t>
  </si>
  <si>
    <t>Teori Pengembangan Lembaga Pendidikan Islam dan Pesantren</t>
  </si>
  <si>
    <t>Prof. Dr. H. Abd. Halim Soebahar, MA.</t>
  </si>
  <si>
    <t>Pendidikan dalam Al-Qur’an dan Hadits</t>
  </si>
  <si>
    <t xml:space="preserve">Prof. Dr. H. Mahjuddin, M.Pd. </t>
  </si>
  <si>
    <t>Dr. H. Abdullah, MHI.</t>
  </si>
  <si>
    <t>Prof. Dr. H. Miftah Arifin, M.Ag.</t>
  </si>
  <si>
    <t>MPI-S3-1B</t>
  </si>
  <si>
    <t>MPI-S3-3A</t>
  </si>
  <si>
    <t>Prof. Dr. H. Abd. Halim Soebahar, M.A.</t>
  </si>
  <si>
    <t>MPI-S3-3B</t>
  </si>
  <si>
    <t>KPI-1</t>
  </si>
  <si>
    <t>Dr. Fawaizul Umam, M.Ag.</t>
  </si>
  <si>
    <t>Dr. Ali Hasan Siswanto, M.Fil.I.</t>
  </si>
  <si>
    <t>Dr. H. Kasman, M.Fil.I.</t>
  </si>
  <si>
    <t>Dr. Abdul Muhid, M.Psi.</t>
  </si>
  <si>
    <t>KPI-3</t>
  </si>
  <si>
    <t>Komunikasi Antar Budaya</t>
  </si>
  <si>
    <t>Dr. Kun Wazis, M.I.Kom.</t>
  </si>
  <si>
    <t>Dr. Akhiyat, M.Pd.</t>
  </si>
  <si>
    <t>Manajemen Penyiaran Radio dan Televisi Dakwah</t>
  </si>
  <si>
    <t>Teori-Teori Media</t>
  </si>
  <si>
    <t>Dr. Hj. Nurul Azizah, MA.</t>
  </si>
  <si>
    <t>PAI-1A</t>
  </si>
  <si>
    <t>2. Dr. H. Aminullah, M.Ag.</t>
  </si>
  <si>
    <t>1. Prof. Dr. H. Mahjuddin, M.Pd.I.</t>
  </si>
  <si>
    <t xml:space="preserve">1. Prof. Dr. H. Miftah Arifin, M.Ag. </t>
  </si>
  <si>
    <t>2. Dr. H. Faisol Nasar bin Madi, M.A.</t>
  </si>
  <si>
    <t>1. Dr. Muniron, M.Ag.</t>
  </si>
  <si>
    <t>2. Dr. Dyah Nawangsari, M.Ag.</t>
  </si>
  <si>
    <t>1. Dr. H. Mundir. M.Pd.</t>
  </si>
  <si>
    <t>2. Dr. Khotibul Umam, M.Pd.</t>
  </si>
  <si>
    <t>Inovasi Pendidikan dan Pembelajaran</t>
  </si>
  <si>
    <t>1. Dr. H. Moh. Sahlan, M.Ag.</t>
  </si>
  <si>
    <t>2. Dr. Mashudi, M.Pd.</t>
  </si>
  <si>
    <t>PAI-1B</t>
  </si>
  <si>
    <t>1. Dr. Dyah Nawangsari, M.Ag.</t>
  </si>
  <si>
    <t>2. Dr. Akhiyat, M.Ag.</t>
  </si>
  <si>
    <t>2. Dr. M. Khusna Amal, M.Si.</t>
  </si>
  <si>
    <t>1. Dr. Mashudi, M.Pd.</t>
  </si>
  <si>
    <t>2. Dr. Hj. Mukniah, M.Pd.I.</t>
  </si>
  <si>
    <t>PAI-1C</t>
  </si>
  <si>
    <t>2. Dr. Syafruddin Edi Wibowo, M.Ag.</t>
  </si>
  <si>
    <t>2. Dr. H. Mustajab, M.Pd.I.</t>
  </si>
  <si>
    <t>2. Dr. Fawaizul Umam, M.A.</t>
  </si>
  <si>
    <t>2. Dr. Hj. St. Mislikhah, M.Ag.</t>
  </si>
  <si>
    <t>Studi Mandiri</t>
  </si>
  <si>
    <t>2. Dr. Sofyan Hadi, M.Pd.</t>
  </si>
  <si>
    <t>1. Dr. Hj. St. Mislikhah, M.Ag.</t>
  </si>
  <si>
    <t>2. Dr. H. Moh. Sahlan, M.Ag.</t>
  </si>
  <si>
    <t>Lampiran</t>
  </si>
  <si>
    <t>Nomor   :  B.389/In.20/PP.00.9/PS/II/2021</t>
  </si>
  <si>
    <t>Tanggal  : 19 Februari 2021</t>
  </si>
  <si>
    <t xml:space="preserve">Perihal   : Dosen Pengampu Matakuliah pada Pascasarjana IAIN Jember </t>
  </si>
  <si>
    <t xml:space="preserve">                  Semester Genap Tahun Akademik 2020/2021</t>
  </si>
  <si>
    <t>Mata Kuliah</t>
  </si>
  <si>
    <t>Kelas</t>
  </si>
  <si>
    <t>Hari</t>
  </si>
  <si>
    <t>Jam</t>
  </si>
  <si>
    <t>Ruang</t>
  </si>
  <si>
    <t>Team Teaching</t>
  </si>
  <si>
    <t>Jember, 19 Februari 2021</t>
  </si>
  <si>
    <t>Direktur</t>
  </si>
  <si>
    <t>Abd. Halim Soebahar</t>
  </si>
  <si>
    <t>r</t>
  </si>
  <si>
    <t>f</t>
  </si>
  <si>
    <t>h20</t>
  </si>
  <si>
    <t>Nomor   : 1796 Tahun 2020</t>
  </si>
  <si>
    <t>Tanggal  : 30 Agustus 2020</t>
  </si>
  <si>
    <t xml:space="preserve">                  Semester Gasal Tahun Akademik 2020/2021</t>
  </si>
  <si>
    <t>Sisa Alokasi</t>
  </si>
  <si>
    <t>No</t>
  </si>
  <si>
    <t>DOSEN</t>
  </si>
  <si>
    <t>HB</t>
  </si>
  <si>
    <t>D1</t>
  </si>
  <si>
    <t>D2</t>
  </si>
  <si>
    <t>D3</t>
  </si>
  <si>
    <t>S</t>
  </si>
  <si>
    <t>Prodi/Kls</t>
  </si>
  <si>
    <t>Dosen 1</t>
  </si>
  <si>
    <t>Dosen 2</t>
  </si>
  <si>
    <t>Dosen 3</t>
  </si>
  <si>
    <t>Tarif</t>
  </si>
  <si>
    <t>Trans</t>
  </si>
  <si>
    <t>Inap</t>
  </si>
  <si>
    <t>Total</t>
  </si>
  <si>
    <t>Kode</t>
  </si>
  <si>
    <t>Uraian</t>
  </si>
  <si>
    <t>TARIF</t>
  </si>
  <si>
    <t>Prof. Dr. H. Babun Suharto, S.E., M.M.</t>
  </si>
  <si>
    <t>S3-MPI</t>
  </si>
  <si>
    <t xml:space="preserve">- Program Magister Semester Ganjil Guru Besar </t>
  </si>
  <si>
    <t xml:space="preserve">- Program Magister Semester Ganjil Lektor Kepala </t>
  </si>
  <si>
    <t>C</t>
  </si>
  <si>
    <t xml:space="preserve">- Program Doktor Semester Ganjil Guru Besar  </t>
  </si>
  <si>
    <t>D</t>
  </si>
  <si>
    <t xml:space="preserve">- Program Doktor Semester Ganjil Lektor Kepala  </t>
  </si>
  <si>
    <t>E</t>
  </si>
  <si>
    <t xml:space="preserve">- Dosen Mengajar S2 Doktor  </t>
  </si>
  <si>
    <t>F</t>
  </si>
  <si>
    <t>- Dosen Mengajar S2 Guru Besar</t>
  </si>
  <si>
    <t>G</t>
  </si>
  <si>
    <t>- Dosen Mengajar S3 Guru Besar</t>
  </si>
  <si>
    <t>H</t>
  </si>
  <si>
    <t>Dr. H. Sofyan Tsauri, M.M.</t>
  </si>
  <si>
    <t>Prof. Dr. Drs. H. Abd. Muis, M.M.</t>
  </si>
  <si>
    <t>Dr. H. Hepni, S.Ag., M.M.</t>
  </si>
  <si>
    <t>Prof. Dr. H Abd. Halim Soebahar, MA.</t>
  </si>
  <si>
    <t>S3-PAI</t>
  </si>
  <si>
    <t>Dr. H. Mashudi, M.Pd.</t>
  </si>
  <si>
    <t>S18-PAI</t>
  </si>
  <si>
    <t>ANALISIS DAN DESAIN PEMBELAJARAN PAI</t>
  </si>
  <si>
    <t>12.45-14.45</t>
  </si>
  <si>
    <t>R15</t>
  </si>
  <si>
    <t>Dr. Dyah Nawangsari, M.Ag.</t>
  </si>
  <si>
    <t>.</t>
  </si>
  <si>
    <t>Dr. H. Mundir, M.Pd.</t>
  </si>
  <si>
    <t>H. Moch. Imam Machfudi, S.S., M.Pd. Ph.D.</t>
  </si>
  <si>
    <t>S2-SI</t>
  </si>
  <si>
    <t>Prof. Dr. Ahidul Asror, M.Ag.</t>
  </si>
  <si>
    <t>Dr. Aslam Sa'ad, M.Ag.</t>
  </si>
  <si>
    <t>Dr. H. Safrudin Edi Wibowo, Lc., M.Ag.</t>
  </si>
  <si>
    <t>Dr. H. Pujiono, M.Ag.</t>
  </si>
  <si>
    <t>Prof. Dr. Dra. Hj. Titiek Rohanah Hidayati, M.Pd.</t>
  </si>
  <si>
    <t>S2-MPI</t>
  </si>
  <si>
    <t>Dr. H. Zainuddin Al Haj, Lc, M.Pd.I.</t>
  </si>
  <si>
    <t>Dr. H. Munawir, M.Pd.I.</t>
  </si>
  <si>
    <t>Dr. Zainal Abidin, S.Pd.I, M.S.I.</t>
  </si>
  <si>
    <t>Dr. H. Mustajab, S.Ag, M.Pd.I.</t>
  </si>
  <si>
    <t>S2-PAI</t>
  </si>
  <si>
    <t>Dr. H. Matkur, S.Pd.I, M.SI.</t>
  </si>
  <si>
    <t>Dr. H. Saihan, S.Ag., M.Pd.I.</t>
  </si>
  <si>
    <t>Dr. H. Moh. Sahlan, M.Ag.</t>
  </si>
  <si>
    <t>Dr. Mukaffan, M.Pd.I.</t>
  </si>
  <si>
    <t>Dr. Hj. Mukni'ah, M.Pd.I.</t>
  </si>
  <si>
    <t>S2-PGMI</t>
  </si>
  <si>
    <t>Dr. H. Abd. Muhith, S.Ag, M.Pd.I.</t>
  </si>
  <si>
    <t>Dr. Mu'alimin, S.Ag.,M.Pd.I.</t>
  </si>
  <si>
    <t>Dr. Khotibul Umam, MA.</t>
  </si>
  <si>
    <t>Dr. H. Faisol Nasar Bin Madi, MA.</t>
  </si>
  <si>
    <t>S2-PBA</t>
  </si>
  <si>
    <t>Dr. Bambang Irawan, M.Ed.</t>
  </si>
  <si>
    <t>Dr. H. Syamsul Anam, S.Ag, M.Pd.</t>
  </si>
  <si>
    <t>Dr. Maskud, S.Ag., M.Si.</t>
  </si>
  <si>
    <t>Dr. Moch. Chotib, S.Ag., M.M.</t>
  </si>
  <si>
    <t>S2-ES</t>
  </si>
  <si>
    <t>Dr. H. Abdul Rokhim, S.Ag., M.E.I</t>
  </si>
  <si>
    <t>Dr. Abdul Wadud Nafis, Lc, M.E.I</t>
  </si>
  <si>
    <t>Dr. Khairunnisa Musari, S.T.,M.MT.</t>
  </si>
  <si>
    <t>Dr. Khamdan Rifa'i, S.E., M.Si.</t>
  </si>
  <si>
    <t>Dr. H. Misbahul Munir, M.M.</t>
  </si>
  <si>
    <t>Dr. H. Sutrisno RS, M.H.I.</t>
  </si>
  <si>
    <t>S2-HK</t>
  </si>
  <si>
    <t>Dr. Sri Lumatus Sa'adah, S.Ag., M.H.I.</t>
  </si>
  <si>
    <t>Dr. H. Ahmad Junaidi, S.Pd, M.Ag.</t>
  </si>
  <si>
    <t>Dr. H. Abdullah, S.Ag, M.HI</t>
  </si>
  <si>
    <t>Dr. H. Sukarno, M.Si.</t>
  </si>
  <si>
    <t>S2-KPI</t>
  </si>
  <si>
    <t>Dr. M. Khusna Amal, S.Ag., Msi.</t>
  </si>
  <si>
    <t>Dr. Kun Wazis, S.Sos, M.I.Kom.</t>
  </si>
  <si>
    <t>Dr. Nurul Widyawati Islami Rahayu, S,Sos, M.Si</t>
  </si>
  <si>
    <t>Dr. Imam Bonjol Juhari, S.Ag., M.Si.</t>
  </si>
  <si>
    <t>Prof. Dr. Muhammad Noor Harisuddin, M.Fil.I.</t>
  </si>
  <si>
    <t>Dr. H. Nur Solikin, S.Ag, M.H.</t>
  </si>
  <si>
    <t>Dr. H. Rafid Abbas, MA.</t>
  </si>
  <si>
    <t>Dr. Win Usuluddin, M.Hum.</t>
  </si>
  <si>
    <t>Dr. Muhammad Faisol, S.S., M.Ag.</t>
  </si>
  <si>
    <t>Dr. Moh. Sutomo, M.Pd.</t>
  </si>
  <si>
    <t>Dr. H. Hadi Purnomo, M.Pd.</t>
  </si>
  <si>
    <t>Dr. H. Hamam, M.H.I</t>
  </si>
  <si>
    <t>Dr. A. Suhardi ST., M.Pd.</t>
  </si>
  <si>
    <t>Dra. Sofkhatin Khumaidah, M.Pd., Ph.D.</t>
  </si>
  <si>
    <t>Dr. Hj. Umi Farihah, M.M, M.Pd.</t>
  </si>
  <si>
    <t>Dr. Ahmadiono, M.E.I.</t>
  </si>
  <si>
    <t>Dr. Hersa Farida Qoriani, S.Kom., M.EI.</t>
  </si>
  <si>
    <t>Dr. Inayatul Mukarromah, SS, M.Pd</t>
  </si>
  <si>
    <t>Dr. Nino Indrianto, M.Pd.</t>
  </si>
  <si>
    <t>Dr. Mas'ud, S.Ag., M.Pd.I</t>
  </si>
  <si>
    <t>Dr. Ach Faridul Ilmi, M.Ag.</t>
  </si>
  <si>
    <t>Dr. Akhiyat, S.Ag., M.Pd.</t>
  </si>
  <si>
    <t>Dr. H. Amin Fadlillah, SQ., M.A.</t>
  </si>
  <si>
    <t>Prodi</t>
  </si>
  <si>
    <t>Prof. H. Masdar Hilmy, MA., Ph.D.</t>
  </si>
  <si>
    <t>Dr. H. Imam Syafe’i, M.Pd.</t>
  </si>
  <si>
    <t>Dr. Hj. Erma Fatmawati, M.Pd.I</t>
  </si>
  <si>
    <t>Dr. Hj. Hamdanah, M.Hum.</t>
  </si>
  <si>
    <t>Dr. Nur Hasan, M.A.</t>
  </si>
  <si>
    <t>Dr. M. Alfan, M.Pd</t>
  </si>
  <si>
    <t>Dr. Syuhud, M.Pd.I</t>
  </si>
  <si>
    <t>Dr. Ach. Khalid, M.Pd.I.</t>
  </si>
  <si>
    <t>Dr. Khalilur Rahman, M.Pd.I.</t>
  </si>
  <si>
    <t>Dr. H. Ahmad Zayadi, M.Pd.</t>
  </si>
  <si>
    <t>Prof. Dr. Moh. Ilyasin, M.Pd.</t>
  </si>
  <si>
    <t>Prof. Dr. M. Arskal Salim GP, M.Ag.</t>
  </si>
  <si>
    <t>Dr. Lilik Hamidah, S.Ag., M.Si.</t>
  </si>
  <si>
    <t>Prof. Dr. Zurqoni, M. Ag</t>
  </si>
  <si>
    <t>Prof. Dr. Muhammad Ali Ramdhani, S.TP, M.T.</t>
  </si>
  <si>
    <t>Dr. Ade Dedi Rohayana, M.Ag</t>
  </si>
  <si>
    <t>Prof. Dr. Phil H. Kamaruddin Amin, M.A.</t>
  </si>
  <si>
    <t>Prof. Dr. Phil. HM. Nur Kholis Setiawan, M.A.</t>
  </si>
  <si>
    <t>Dr. Esa Nurwahyuni, M.Pd.</t>
  </si>
  <si>
    <t>Dr. Moh. Na'im, M.Pd.</t>
  </si>
  <si>
    <t>Dr. Muhammad Miqdad, SE.MM. Ak., CA.</t>
  </si>
  <si>
    <t>Dr. Mirwan, M.Ed.</t>
  </si>
  <si>
    <t>Dr. Ahsanuddin, M.Pd</t>
  </si>
  <si>
    <t>Dr. Hj. Nurul Azizah, M.Pd.I., MA.</t>
  </si>
  <si>
    <t>Dr. Nasaruddin, M.Ed.</t>
  </si>
  <si>
    <t>Dr. Hj. Fatma, M.M.</t>
  </si>
  <si>
    <t>Dr. Fendi Setyawan, SH., M.H.</t>
  </si>
  <si>
    <t>Dr. H. Syamsun Ni’am, M.Ag.</t>
  </si>
  <si>
    <t>Dr. H. Mansur, M.M.</t>
  </si>
  <si>
    <t>Prof. Dr. Mustaji, M.Pd.</t>
  </si>
  <si>
    <t>Prof. Dr. H. Mudjia Rahardja, M.Si.</t>
  </si>
  <si>
    <t>Prof. Dr. Ahmad Fatoni, M.Pd.</t>
  </si>
  <si>
    <t>Dr.  Abd. Muhid, M.Psi.</t>
  </si>
  <si>
    <t>Prof. Dr. H. Amsal Bahtiar, M.A.</t>
  </si>
  <si>
    <t>Prof. Dr. Imam Bawani, M.A.</t>
  </si>
  <si>
    <t>Dr. Hj. Ilfi Nurdiana, M.Si.</t>
  </si>
  <si>
    <t>Dr. H. Imam Syafi'ie, M.Pd.</t>
  </si>
  <si>
    <t>Dr. Bagus P. Yudia</t>
  </si>
  <si>
    <t>Dr. H. Afifuddin, M.A.</t>
  </si>
  <si>
    <t>Prof. Dr. Masdar Hilmi, MA. Ph.D.</t>
  </si>
  <si>
    <t>Dr. Abdul Wahab Rosyidi, M.Pd.</t>
  </si>
  <si>
    <t>Jember, 30 Agustus 2020</t>
  </si>
  <si>
    <t>JUMLAH DISTRIBUSI DOSEN PENGAMPU MATAKULIAH</t>
  </si>
  <si>
    <t>Dosen3</t>
  </si>
  <si>
    <t>TOTAL</t>
  </si>
  <si>
    <t>K</t>
  </si>
  <si>
    <t>BT</t>
  </si>
  <si>
    <t>H. Moch. Imam Machfudi, S.S, M.Pd., Ph.D.</t>
  </si>
  <si>
    <t>Dr. Mashudi, M.Pd.</t>
  </si>
  <si>
    <t>BO</t>
  </si>
  <si>
    <t>AL</t>
  </si>
  <si>
    <t>Dr. Hj. Mukni’ah, M.Pd.I.</t>
  </si>
  <si>
    <t>BE</t>
  </si>
  <si>
    <t>BQ</t>
  </si>
  <si>
    <t>BX</t>
  </si>
  <si>
    <t>BM</t>
  </si>
  <si>
    <t>BL</t>
  </si>
  <si>
    <t>M</t>
  </si>
  <si>
    <t>AH</t>
  </si>
  <si>
    <t>L</t>
  </si>
  <si>
    <t>Q</t>
  </si>
  <si>
    <t>V</t>
  </si>
  <si>
    <t>W</t>
  </si>
  <si>
    <t>Dr. Moch. Chotib, MM.</t>
  </si>
  <si>
    <t>O</t>
  </si>
  <si>
    <t>Dr. Abdul Wadud Nafis, M.E.I.</t>
  </si>
  <si>
    <t>J</t>
  </si>
  <si>
    <t>Dr. H. Ahmad Junaidi, M.Ag.</t>
  </si>
  <si>
    <t>I</t>
  </si>
  <si>
    <t>R</t>
  </si>
  <si>
    <t>T</t>
  </si>
  <si>
    <t>U</t>
  </si>
  <si>
    <t>Y</t>
  </si>
  <si>
    <t>Z</t>
  </si>
  <si>
    <t>AB</t>
  </si>
  <si>
    <t>AC</t>
  </si>
  <si>
    <t>AF</t>
  </si>
  <si>
    <t>AI</t>
  </si>
  <si>
    <t>Dr. M. Noor Harisuddin, M.Fil.I.</t>
  </si>
  <si>
    <t>AP</t>
  </si>
  <si>
    <t>Dr. H. Hepni, S.Ag., MM.</t>
  </si>
  <si>
    <t>AV</t>
  </si>
  <si>
    <t>BH</t>
  </si>
  <si>
    <t>BN</t>
  </si>
  <si>
    <t>Dr. H. Abd. Muis, M.M.</t>
  </si>
  <si>
    <t>BP</t>
  </si>
  <si>
    <t>Dr. Nurul Widyawati Islami R., M.Si.</t>
  </si>
  <si>
    <t>BV</t>
  </si>
  <si>
    <t>Dr. Syafruddin Edi Wibowo, M.Ag.</t>
  </si>
  <si>
    <t>BZ</t>
  </si>
  <si>
    <t>CE</t>
  </si>
  <si>
    <t>Dr. H. Mustajab, M.Pd.I.</t>
  </si>
  <si>
    <t>CD</t>
  </si>
  <si>
    <t>Dr. H. Matkur, M.Pd.I.</t>
  </si>
  <si>
    <t>Dr. Andi Suhardi, M.Pd.</t>
  </si>
  <si>
    <t>Dr. H. Abd. Muhith, M.Pd.I</t>
  </si>
  <si>
    <t>Dr. Gunawan, M.Pd.I.</t>
  </si>
  <si>
    <t>AD</t>
  </si>
  <si>
    <t>Dr. Sri Lum'atus Sa’adah, M.H.I.</t>
  </si>
  <si>
    <t>P</t>
  </si>
  <si>
    <t>AG</t>
  </si>
  <si>
    <t>Dr. Khairunnisa Musari, ST., M.MT.</t>
  </si>
  <si>
    <t>CA</t>
  </si>
  <si>
    <t>Dr. Umi Farihah, MM., M.Pd.</t>
  </si>
  <si>
    <t>CC</t>
  </si>
  <si>
    <t>BW</t>
  </si>
  <si>
    <t>Sofkhatin Khumaidah, M.Pd., Ph.D.</t>
  </si>
  <si>
    <t>CF</t>
  </si>
  <si>
    <t>Dr. H. Munawir, M.Pd.I</t>
  </si>
  <si>
    <t>Dr. MOH. HARIS BALADY, S.E., M.M.</t>
  </si>
  <si>
    <t>S4-MPI</t>
  </si>
  <si>
    <t>S5-MPI</t>
  </si>
  <si>
    <t>S6-MPI</t>
  </si>
  <si>
    <t>S7-MPI</t>
  </si>
  <si>
    <t>S8-MPI</t>
  </si>
  <si>
    <t>S9-MPI</t>
  </si>
  <si>
    <t>S10-MPI</t>
  </si>
  <si>
    <t>S11-MPI</t>
  </si>
  <si>
    <t>S12-MPI</t>
  </si>
  <si>
    <t>S13-MPI</t>
  </si>
  <si>
    <t>S14-MPI</t>
  </si>
  <si>
    <t>S15-MPI</t>
  </si>
  <si>
    <t>S4-PAI</t>
  </si>
  <si>
    <t>S5-PAI</t>
  </si>
  <si>
    <t>S6-PAI</t>
  </si>
  <si>
    <t>S7-PAI</t>
  </si>
  <si>
    <t>S8-PAI</t>
  </si>
  <si>
    <t>S9-PAI</t>
  </si>
  <si>
    <t>S10-PAI</t>
  </si>
  <si>
    <t>S11-PAI</t>
  </si>
  <si>
    <t>S12-PAI</t>
  </si>
  <si>
    <t>S13-PAI</t>
  </si>
  <si>
    <t>S14-PAI</t>
  </si>
  <si>
    <t>S15-PAI</t>
  </si>
  <si>
    <t>S16-PAI</t>
  </si>
  <si>
    <t>S17-PAI</t>
  </si>
  <si>
    <t>S19-PAI</t>
  </si>
  <si>
    <t>S3-HK</t>
  </si>
  <si>
    <t>S4-HK</t>
  </si>
  <si>
    <t>S5-HK</t>
  </si>
  <si>
    <t>S6-HK</t>
  </si>
  <si>
    <t>S7-HK</t>
  </si>
  <si>
    <t>S8-HK</t>
  </si>
  <si>
    <t>S9-HK</t>
  </si>
  <si>
    <t>S10-HK</t>
  </si>
  <si>
    <t>S11-HK</t>
  </si>
  <si>
    <t>S12-HK</t>
  </si>
  <si>
    <t>S13-HK</t>
  </si>
  <si>
    <t>S14-HK</t>
  </si>
  <si>
    <t>S15-HK</t>
  </si>
  <si>
    <t>S16-HK</t>
  </si>
  <si>
    <t>S17-HK</t>
  </si>
  <si>
    <t>S3-ES</t>
  </si>
  <si>
    <t>S4-ES</t>
  </si>
  <si>
    <t>S5-ES</t>
  </si>
  <si>
    <t>S6-ES</t>
  </si>
  <si>
    <t>S7-ES</t>
  </si>
  <si>
    <t>S8-ES</t>
  </si>
  <si>
    <t>S9-ES</t>
  </si>
  <si>
    <t>S10-ES</t>
  </si>
  <si>
    <t>S11-ES</t>
  </si>
  <si>
    <t>S12-ES</t>
  </si>
  <si>
    <t>S13-ES</t>
  </si>
  <si>
    <t>S14-ES</t>
  </si>
  <si>
    <t>S15-ES</t>
  </si>
  <si>
    <t>S3-KPI</t>
  </si>
  <si>
    <t>S4-KPI</t>
  </si>
  <si>
    <t>S5-KPI</t>
  </si>
  <si>
    <t>S6-KPI</t>
  </si>
  <si>
    <t>S7-KPI</t>
  </si>
  <si>
    <t>S3-PGMI</t>
  </si>
  <si>
    <t>S4-PGMI</t>
  </si>
  <si>
    <t>S5-PGMI</t>
  </si>
  <si>
    <t>S6-PGMI</t>
  </si>
  <si>
    <t>S7-PGMI</t>
  </si>
  <si>
    <t>S8-PGMI</t>
  </si>
  <si>
    <t>S3-PBA</t>
  </si>
  <si>
    <t>S4-PBA</t>
  </si>
  <si>
    <t>S5-PBA</t>
  </si>
  <si>
    <t>S6-PBA</t>
  </si>
  <si>
    <t>S7-PBA</t>
  </si>
  <si>
    <t>S8-PBA</t>
  </si>
  <si>
    <t>S3-SI</t>
  </si>
  <si>
    <t>S4-SI</t>
  </si>
  <si>
    <t>S5-SI</t>
  </si>
  <si>
    <t>S6-SI</t>
  </si>
  <si>
    <t>S7-SI</t>
  </si>
  <si>
    <t>KODE MK</t>
  </si>
  <si>
    <t>PRODI-KLS</t>
  </si>
  <si>
    <t>RUANG</t>
  </si>
  <si>
    <t>METODOLOGI PENELITIAN MPI</t>
  </si>
  <si>
    <t>15.30-17.30</t>
  </si>
  <si>
    <t>RU11</t>
  </si>
  <si>
    <t>PERILAKU ORGANISASI DAN KEPEMIMPINAN PENDIDIKAN ISLAM</t>
  </si>
  <si>
    <t>13.00-15.00</t>
  </si>
  <si>
    <t>MANAJEMEN KURIKULUM DAN PROGRAM PENDIDIKAN</t>
  </si>
  <si>
    <t>MANAJEMEN MUTU TERPADU PENDIDIKAN</t>
  </si>
  <si>
    <t>RU24</t>
  </si>
  <si>
    <t>18.30-20.30</t>
  </si>
  <si>
    <t>08.00-10.00</t>
  </si>
  <si>
    <t>MANAJEMEN PENYELENGGARAAN PENDIDIKAN DAN PELATIHAN</t>
  </si>
  <si>
    <t>ANALISIS KEBIJAKAN PENDIDIKAN ISLAM</t>
  </si>
  <si>
    <t>MANAJEMEN SUMBER DAYA PENDIDIK DAN TENAGA KEPENDIDIKAN</t>
  </si>
  <si>
    <t>10.00-12.00</t>
  </si>
  <si>
    <t>PENGEMBANGAN KURIKULUM</t>
  </si>
  <si>
    <t>METODOLOGI PENELITIAN PAI</t>
  </si>
  <si>
    <t>15.15-17.15</t>
  </si>
  <si>
    <t>EVALUASI PEMBELAJARAN PAI</t>
  </si>
  <si>
    <t>SEJARAH SOSIAL PENDIDIKAN ISLAM</t>
  </si>
  <si>
    <t>15.15-15.30</t>
  </si>
  <si>
    <t>RU25</t>
  </si>
  <si>
    <t>18.00-20.20</t>
  </si>
  <si>
    <t>07.30-09.30</t>
  </si>
  <si>
    <t>13.15-15.30</t>
  </si>
  <si>
    <t>13.15-15.15</t>
  </si>
  <si>
    <t>RU26</t>
  </si>
  <si>
    <t>ANALISIS DAN DESAIN PEMBELAJARAN AQIDAH AKHLAK</t>
  </si>
  <si>
    <t>ANALISIS DAN DESAIN PEMBELAJARAN FIQIH</t>
  </si>
  <si>
    <t>ANALISIS DAN DESAIN PEMBELAJARAN AL-QURAN HADIST</t>
  </si>
  <si>
    <t>Smt</t>
  </si>
  <si>
    <t xml:space="preserve">Nama Mata Kuliah </t>
  </si>
  <si>
    <t xml:space="preserve">Sks </t>
  </si>
  <si>
    <t xml:space="preserve">Kode MK </t>
  </si>
  <si>
    <t>Dosen  1</t>
  </si>
  <si>
    <t xml:space="preserve">Waktu  </t>
  </si>
  <si>
    <t xml:space="preserve">Prodi-Kls </t>
  </si>
  <si>
    <t xml:space="preserve">Ruang </t>
  </si>
  <si>
    <t>PENGEMBANGAN METODE ISTHIMBAT DAN TAQNIN HUKUM KELUARGA</t>
  </si>
  <si>
    <t xml:space="preserve">Jumat </t>
  </si>
  <si>
    <t>HK-II A</t>
  </si>
  <si>
    <t>RU28</t>
  </si>
  <si>
    <t xml:space="preserve">PENGEMBANGAN HUKUM ACARA PERADILAN AGAMA </t>
  </si>
  <si>
    <t>15-30-17.30</t>
  </si>
  <si>
    <t xml:space="preserve">SOSIOLOGI DAN PHYSIKOLOGI HUKUM KELUARGA  </t>
  </si>
  <si>
    <t xml:space="preserve">Dr. Esa Wahyuni </t>
  </si>
  <si>
    <t>18.00-20-00</t>
  </si>
  <si>
    <t>PENGEMBANGAN ADVOKASI KELUARGA</t>
  </si>
  <si>
    <t xml:space="preserve">Sabtu </t>
  </si>
  <si>
    <t>07.00-09.30</t>
  </si>
  <si>
    <t>MODERNISASI HUKUM KELUARGA</t>
  </si>
  <si>
    <t>10.30-12.30</t>
  </si>
  <si>
    <t>PEMBAHARUAN HUKUM KELUARGA DI NEGARA-NEGARA MUSLIM</t>
  </si>
  <si>
    <t>12.30-14.30</t>
  </si>
  <si>
    <t>STUDI NASKAH HUKUM KELUARGA</t>
  </si>
  <si>
    <t xml:space="preserve">Kamis </t>
  </si>
  <si>
    <t>HUKUM PERDATA ISLAM</t>
  </si>
  <si>
    <t>HK-II B</t>
  </si>
  <si>
    <t>PENGEMBANGAN METODE ISTHIMBAT DAN TAQNIN  HUKUM KELUARGA</t>
  </si>
  <si>
    <t>METODE PENELITIAN EKONOMI</t>
  </si>
  <si>
    <t>Dr. H. Imam Suroso, SE. M.Si.</t>
  </si>
  <si>
    <t>R11</t>
  </si>
  <si>
    <t>MANAJEMEN STRATEGI EKONOMI DAN BISNIS SYARI'AH</t>
  </si>
  <si>
    <t>STUDI PRODUK DAN SERTIFIKASI HALAL</t>
  </si>
  <si>
    <t>EKONOMI PEMBANGUNAN ISLAM</t>
  </si>
  <si>
    <t>RU13</t>
  </si>
  <si>
    <t>18.00-20.00</t>
  </si>
  <si>
    <t>Manajemen Komunikasi Bisnis Syariah</t>
  </si>
  <si>
    <t>Manajemen Keuangan Islam</t>
  </si>
  <si>
    <t xml:space="preserve">Sosiologi Komunikasi dan Media </t>
  </si>
  <si>
    <t>KPI-2</t>
  </si>
  <si>
    <t>Media Massa dan Isu Kontemporer</t>
  </si>
  <si>
    <t xml:space="preserve">Media dan Teknologi Komunikasi </t>
  </si>
  <si>
    <t>09.30-11-30</t>
  </si>
  <si>
    <t>R12</t>
  </si>
  <si>
    <t>12.30-14-30</t>
  </si>
  <si>
    <t>PENGEMBANGAN BAHAN AJAR MATEMATIKA</t>
  </si>
  <si>
    <t>PGMI-2</t>
  </si>
  <si>
    <t>RU12</t>
  </si>
  <si>
    <t>PENGEMBANGAN BAHAN AJAR BAHASA INDONESIA</t>
  </si>
  <si>
    <t>EVALUASI PEMBELAJARAN DI MI</t>
  </si>
  <si>
    <t>PENGEMBANGAN BAHAN AJAR TEMATIK TERPADU MI</t>
  </si>
  <si>
    <t>METODOLOGI PENELITIAN PENDIDIKAN</t>
  </si>
  <si>
    <t>PENGEMBANGAN MEDIA PEMBELAJARAN BERBASIS ICT</t>
  </si>
  <si>
    <t>ANALISIS PSIKOLOGI PERKEMBANGAN ANAK</t>
  </si>
  <si>
    <t>METODE PENELITIAN BAHASA ARAB</t>
  </si>
  <si>
    <t>Dr. Asep Maulana, M. Pd.</t>
  </si>
  <si>
    <t>PBAI-2</t>
  </si>
  <si>
    <t>R21</t>
  </si>
  <si>
    <t>SEMANTIK DAN LEKSIKOLOGI</t>
  </si>
  <si>
    <t>Dr. Miftahul Huda, M. Pd.</t>
  </si>
  <si>
    <t>FILSAFAT ILMU</t>
  </si>
  <si>
    <t>DESAIN KURIKULUM BAHASA ARAB BERBASIS IT</t>
  </si>
  <si>
    <t>EVALUASI PEMBELAJARAN BAHASA ARAB</t>
  </si>
  <si>
    <t>PENGEMBANGAN BAHAN AJAR BAHASA ARAB (QIRA'AH)</t>
  </si>
  <si>
    <t>PENGEMBANGAN BAHAN AJAR BAHASA ARAB (KITABAH)</t>
  </si>
  <si>
    <t>FILSAFAT ISLAM</t>
  </si>
  <si>
    <t>SI-2</t>
  </si>
  <si>
    <t>R23</t>
  </si>
  <si>
    <t>SOSIOLOGI AGAMA</t>
  </si>
  <si>
    <t>ISLAM DAN PERUBAHAN SOSIAL</t>
  </si>
  <si>
    <t>STUDI TAFSIR</t>
  </si>
  <si>
    <t>ISLAM PROGRESIF</t>
  </si>
  <si>
    <t>IDEOLOGI TRANSNASIONAL</t>
  </si>
  <si>
    <t>METODE PENELITIAN MPI</t>
  </si>
  <si>
    <t>MPI3-2A</t>
  </si>
  <si>
    <t>RU22</t>
  </si>
  <si>
    <t>PERILAKU DAN BUDAYA ORGANISASI PENDIDIKAN PADA ERA REVOLUSI INDUSTRI 4.0</t>
  </si>
  <si>
    <t>15.45-17.45</t>
  </si>
  <si>
    <t>STUDI KRITIS KEBIJAKAN PENDIDIKAN ISLAM</t>
  </si>
  <si>
    <t>07.45-09.45</t>
  </si>
  <si>
    <t>MANAJEMEN KURIKULUM DAN PROGRAM PENDIDIKAN ISLAM</t>
  </si>
  <si>
    <t>Prof. Dr. Suyitno, M.Ag</t>
  </si>
  <si>
    <t>09.45-11.45</t>
  </si>
  <si>
    <t>KEPEMIMPINAN SPIRITUAL DALAM PENDIDIKAN</t>
  </si>
  <si>
    <t>INOVASI KURIKULUM DAN PEMBELAJARAN PAI</t>
  </si>
  <si>
    <t>13.30-15.30</t>
  </si>
  <si>
    <t>PAI3-2A</t>
  </si>
  <si>
    <t>METODOLOGI PENELITIAN PENDIDIKAN AGAMA ISLAM</t>
  </si>
  <si>
    <t>PENDEKATAN PENDIDIKAN AGAMA ISLAM INTERDISIPLINER DAN MULTIDISIPLINER</t>
  </si>
  <si>
    <t>ANALISIS KEBIJAKAN PENDIDIKAN AGAMA ISLAM DARI MASA KE MASA</t>
  </si>
  <si>
    <t>DOSEN LUAR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</si>
</sst>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6" formatCode="_(* #,##0_);_(* \(#,##0\);_(* &quot;-&quot;_);_(@_)"/>
    <numFmt numFmtId="167" formatCode="0.0"/>
  </numFmts>
  <fonts count="48">
    <font>
      <sz val="11"/>
      <color theme="1"/>
      <name val="Calibri"/>
      <charset val="134"/>
      <scheme val="minor"/>
    </font>
    <font>
      <b/>
      <sz val="10"/>
      <color rgb="FF000000"/>
      <name val="Calibri"/>
      <charset val="134"/>
      <scheme val="minor"/>
    </font>
    <font>
      <sz val="10"/>
      <color rgb="FF000000"/>
      <name val="Calibri"/>
      <charset val="134"/>
      <scheme val="minor"/>
    </font>
    <font>
      <b/>
      <sz val="10"/>
      <color rgb="FF000000"/>
      <name val="Symbol"/>
      <charset val="2"/>
    </font>
    <font>
      <sz val="10"/>
      <color theme="1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b/>
      <sz val="11"/>
      <color theme="1"/>
      <name val="Calibri"/>
      <charset val="134"/>
    </font>
    <font>
      <sz val="11"/>
      <name val="Calibri"/>
      <charset val="134"/>
    </font>
    <font>
      <sz val="11"/>
      <color rgb="FF333333"/>
      <name val="Calibri"/>
      <charset val="134"/>
    </font>
    <font>
      <sz val="11"/>
      <color theme="1"/>
      <name val="Calibri"/>
      <charset val="134"/>
    </font>
    <font>
      <sz val="11"/>
      <color rgb="FFFF0000"/>
      <name val="Calibri"/>
      <charset val="134"/>
      <scheme val="minor"/>
    </font>
    <font>
      <sz val="11"/>
      <name val="Calibri"/>
      <charset val="134"/>
      <scheme val="minor"/>
    </font>
    <font>
      <sz val="11"/>
      <color rgb="FF000000"/>
      <name val="Calibri"/>
      <charset val="134"/>
    </font>
    <font>
      <sz val="8"/>
      <color theme="1"/>
      <name val="Calibri"/>
      <charset val="134"/>
      <scheme val="minor"/>
    </font>
    <font>
      <sz val="11"/>
      <color rgb="FFFF0000"/>
      <name val="Calibri"/>
      <charset val="134"/>
    </font>
    <font>
      <b/>
      <sz val="11"/>
      <color theme="1"/>
      <name val="Calibri"/>
      <charset val="134"/>
      <scheme val="minor"/>
    </font>
    <font>
      <u/>
      <sz val="11"/>
      <name val="Calibri"/>
      <charset val="134"/>
    </font>
    <font>
      <sz val="10"/>
      <name val="Calibri"/>
      <charset val="134"/>
      <scheme val="minor"/>
    </font>
    <font>
      <sz val="10"/>
      <color rgb="FF333333"/>
      <name val="Arial"/>
      <charset val="134"/>
    </font>
    <font>
      <sz val="10"/>
      <name val="Calibri"/>
      <charset val="134"/>
    </font>
    <font>
      <b/>
      <sz val="10"/>
      <name val="Calibri"/>
      <charset val="134"/>
      <scheme val="minor"/>
    </font>
    <font>
      <b/>
      <sz val="10"/>
      <color rgb="FF002060"/>
      <name val="Calibri"/>
      <charset val="134"/>
      <scheme val="minor"/>
    </font>
    <font>
      <sz val="10"/>
      <color rgb="FF002060"/>
      <name val="Calibri"/>
      <charset val="134"/>
      <scheme val="minor"/>
    </font>
    <font>
      <sz val="11"/>
      <color theme="1"/>
      <name val="Arial"/>
      <charset val="134"/>
    </font>
    <font>
      <b/>
      <sz val="11"/>
      <color theme="1"/>
      <name val="Arial"/>
      <charset val="134"/>
    </font>
    <font>
      <sz val="11"/>
      <color theme="1"/>
      <name val="Times New Roman"/>
      <charset val="134"/>
    </font>
    <font>
      <sz val="10"/>
      <color theme="5"/>
      <name val="Calibri"/>
      <charset val="134"/>
      <scheme val="minor"/>
    </font>
    <font>
      <b/>
      <sz val="10"/>
      <color rgb="FFFF0000"/>
      <name val="Calibri"/>
      <charset val="134"/>
      <scheme val="minor"/>
    </font>
    <font>
      <b/>
      <sz val="10"/>
      <color theme="5"/>
      <name val="Calibri"/>
      <charset val="134"/>
      <scheme val="minor"/>
    </font>
    <font>
      <sz val="8"/>
      <color rgb="FFFFFFFF"/>
      <name val="Calibri"/>
      <charset val="134"/>
      <scheme val="minor"/>
    </font>
    <font>
      <b/>
      <sz val="8"/>
      <color rgb="FFFFFFFF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u/>
      <sz val="14"/>
      <color theme="1"/>
      <name val="Cambria"/>
      <charset val="134"/>
      <scheme val="major"/>
    </font>
    <font>
      <b/>
      <sz val="8"/>
      <color rgb="FFFFFFFF"/>
      <name val="Arial Narrow"/>
      <charset val="134"/>
    </font>
    <font>
      <sz val="11"/>
      <color theme="1"/>
      <name val="Arial Narrow"/>
      <charset val="134"/>
    </font>
    <font>
      <b/>
      <sz val="8"/>
      <color theme="4" tint="0.59999389629810485"/>
      <name val="Arial Narrow"/>
      <charset val="134"/>
    </font>
    <font>
      <b/>
      <sz val="10"/>
      <color theme="1"/>
      <name val="Arial Narrow"/>
      <charset val="134"/>
    </font>
    <font>
      <sz val="12"/>
      <color theme="1"/>
      <name val="Arial Narrow"/>
      <charset val="134"/>
    </font>
    <font>
      <sz val="8"/>
      <color theme="0"/>
      <name val="Calibri"/>
      <charset val="134"/>
      <scheme val="minor"/>
    </font>
    <font>
      <sz val="8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10"/>
      <color rgb="FFFF0000"/>
      <name val="Calibri"/>
      <charset val="134"/>
      <scheme val="minor"/>
    </font>
    <font>
      <sz val="11"/>
      <color rgb="FF000000"/>
      <name val="Calibri"/>
      <charset val="134"/>
      <scheme val="minor"/>
    </font>
    <font>
      <sz val="12"/>
      <color rgb="FFFF0000"/>
      <name val="Calibri"/>
      <charset val="134"/>
      <scheme val="minor"/>
    </font>
    <font>
      <sz val="10"/>
      <color theme="1"/>
      <name val="Arial Narrow"/>
      <charset val="134"/>
    </font>
    <font>
      <sz val="12"/>
      <color rgb="FF000000"/>
      <name val="Calibri"/>
      <charset val="134"/>
    </font>
    <font>
      <sz val="12"/>
      <color theme="1"/>
      <name val="Calibri"/>
      <charset val="134"/>
    </font>
    <font>
      <sz val="11"/>
      <color theme="1"/>
      <name val="Calibri"/>
      <charset val="13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 tint="-0.1496322519608142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3F4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615466780602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6" tint="0.7997375408185064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7375408185064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60936307870726"/>
        <bgColor indexed="64"/>
      </patternFill>
    </fill>
    <fill>
      <patternFill patternType="solid">
        <fgColor theme="7" tint="0.79961546678060247"/>
        <bgColor indexed="64"/>
      </patternFill>
    </fill>
    <fill>
      <patternFill patternType="solid">
        <fgColor theme="6" tint="0.79961546678060247"/>
        <bgColor indexed="64"/>
      </patternFill>
    </fill>
    <fill>
      <patternFill patternType="solid">
        <fgColor theme="6" tint="0.79982909634693444"/>
        <bgColor indexed="64"/>
      </patternFill>
    </fill>
    <fill>
      <patternFill patternType="solid">
        <fgColor theme="6" tint="0.79967650379955446"/>
        <bgColor indexed="64"/>
      </patternFill>
    </fill>
    <fill>
      <patternFill patternType="solid">
        <fgColor rgb="FF79FF79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/>
      <top style="dotted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1" fontId="47" fillId="0" borderId="0" applyFont="0" applyFill="0" applyBorder="0" applyAlignment="0" applyProtection="0"/>
    <xf numFmtId="0" fontId="47" fillId="0" borderId="0"/>
  </cellStyleXfs>
  <cellXfs count="532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5" fillId="0" borderId="3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vertical="top"/>
    </xf>
    <xf numFmtId="0" fontId="5" fillId="3" borderId="5" xfId="0" applyFont="1" applyFill="1" applyBorder="1" applyAlignment="1">
      <alignment vertical="top"/>
    </xf>
    <xf numFmtId="0" fontId="4" fillId="4" borderId="5" xfId="0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5" fillId="0" borderId="5" xfId="0" applyFont="1" applyFill="1" applyBorder="1" applyAlignment="1">
      <alignment horizontal="center" vertical="top"/>
    </xf>
    <xf numFmtId="0" fontId="0" fillId="5" borderId="5" xfId="0" applyFill="1" applyBorder="1" applyAlignment="1">
      <alignment vertical="top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vertical="top"/>
    </xf>
    <xf numFmtId="0" fontId="0" fillId="0" borderId="4" xfId="0" applyBorder="1"/>
    <xf numFmtId="0" fontId="0" fillId="0" borderId="5" xfId="0" applyBorder="1"/>
    <xf numFmtId="0" fontId="0" fillId="0" borderId="5" xfId="0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7" xfId="0" applyFill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3" xfId="0" applyFont="1" applyBorder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wrapText="1"/>
    </xf>
    <xf numFmtId="0" fontId="9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wrapText="1"/>
    </xf>
    <xf numFmtId="0" fontId="8" fillId="0" borderId="5" xfId="0" applyFont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4" fillId="0" borderId="0" xfId="0" applyFont="1" applyFill="1" applyAlignment="1">
      <alignment vertical="center" wrapText="1"/>
    </xf>
    <xf numFmtId="0" fontId="1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6" fillId="0" borderId="5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/>
    <xf numFmtId="0" fontId="0" fillId="0" borderId="0" xfId="0" applyFill="1"/>
    <xf numFmtId="0" fontId="10" fillId="0" borderId="0" xfId="0" applyFont="1" applyFill="1"/>
    <xf numFmtId="0" fontId="14" fillId="0" borderId="5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7" borderId="0" xfId="0" applyFill="1"/>
    <xf numFmtId="0" fontId="0" fillId="0" borderId="0" xfId="0" applyBorder="1"/>
    <xf numFmtId="0" fontId="9" fillId="0" borderId="5" xfId="0" applyFont="1" applyBorder="1" applyAlignment="1">
      <alignment horizontal="left" vertical="center" wrapText="1"/>
    </xf>
    <xf numFmtId="0" fontId="0" fillId="7" borderId="0" xfId="0" applyFill="1" applyBorder="1"/>
    <xf numFmtId="0" fontId="9" fillId="7" borderId="5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wrapText="1"/>
    </xf>
    <xf numFmtId="0" fontId="7" fillId="0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wrapText="1"/>
    </xf>
    <xf numFmtId="0" fontId="9" fillId="0" borderId="5" xfId="0" applyFont="1" applyBorder="1" applyAlignment="1">
      <alignment wrapText="1"/>
    </xf>
    <xf numFmtId="0" fontId="11" fillId="0" borderId="0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15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7" fillId="0" borderId="5" xfId="0" applyFont="1" applyFill="1" applyBorder="1" applyAlignment="1">
      <alignment horizontal="left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/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10" fillId="0" borderId="0" xfId="0" applyFont="1" applyFill="1" applyAlignment="1"/>
    <xf numFmtId="0" fontId="8" fillId="0" borderId="5" xfId="0" applyFont="1" applyBorder="1" applyAlignment="1">
      <alignment horizontal="right" vertical="center" wrapText="1"/>
    </xf>
    <xf numFmtId="0" fontId="7" fillId="0" borderId="5" xfId="0" applyFont="1" applyFill="1" applyBorder="1" applyAlignment="1">
      <alignment vertical="center" wrapText="1"/>
    </xf>
    <xf numFmtId="0" fontId="8" fillId="8" borderId="5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wrapText="1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wrapText="1"/>
    </xf>
    <xf numFmtId="0" fontId="0" fillId="0" borderId="0" xfId="0" applyBorder="1" applyAlignment="1"/>
    <xf numFmtId="0" fontId="6" fillId="0" borderId="5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/>
    <xf numFmtId="0" fontId="4" fillId="0" borderId="0" xfId="0" applyFont="1" applyFill="1" applyAlignment="1"/>
    <xf numFmtId="0" fontId="7" fillId="0" borderId="5" xfId="0" applyFont="1" applyFill="1" applyBorder="1" applyAlignment="1">
      <alignment horizontal="center" wrapText="1"/>
    </xf>
    <xf numFmtId="0" fontId="16" fillId="0" borderId="5" xfId="0" applyFont="1" applyFill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17" fillId="0" borderId="0" xfId="0" applyFont="1"/>
    <xf numFmtId="0" fontId="5" fillId="0" borderId="5" xfId="0" applyFont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wrapText="1"/>
    </xf>
    <xf numFmtId="0" fontId="18" fillId="0" borderId="5" xfId="0" applyFont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4" fillId="0" borderId="0" xfId="0" applyFont="1" applyAlignment="1">
      <alignment wrapText="1"/>
    </xf>
    <xf numFmtId="0" fontId="20" fillId="0" borderId="5" xfId="0" applyFont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>
      <alignment horizontal="center"/>
    </xf>
    <xf numFmtId="0" fontId="0" fillId="9" borderId="5" xfId="0" applyFill="1" applyBorder="1"/>
    <xf numFmtId="0" fontId="15" fillId="10" borderId="5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5" xfId="0" applyFill="1" applyBorder="1"/>
    <xf numFmtId="0" fontId="0" fillId="10" borderId="5" xfId="0" applyFont="1" applyFill="1" applyBorder="1"/>
    <xf numFmtId="0" fontId="0" fillId="11" borderId="5" xfId="0" applyFill="1" applyBorder="1" applyAlignment="1">
      <alignment horizontal="center"/>
    </xf>
    <xf numFmtId="0" fontId="0" fillId="11" borderId="5" xfId="0" applyFill="1" applyBorder="1"/>
    <xf numFmtId="0" fontId="0" fillId="12" borderId="5" xfId="0" applyFont="1" applyFill="1" applyBorder="1" applyAlignment="1">
      <alignment horizontal="center"/>
    </xf>
    <xf numFmtId="0" fontId="0" fillId="12" borderId="5" xfId="0" applyFont="1" applyFill="1" applyBorder="1"/>
    <xf numFmtId="0" fontId="15" fillId="13" borderId="5" xfId="0" applyFont="1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5" xfId="0" applyFill="1" applyBorder="1"/>
    <xf numFmtId="0" fontId="15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5" xfId="0" applyFill="1" applyBorder="1"/>
    <xf numFmtId="0" fontId="0" fillId="10" borderId="0" xfId="0" applyFill="1"/>
    <xf numFmtId="0" fontId="15" fillId="11" borderId="5" xfId="0" applyFont="1" applyFill="1" applyBorder="1" applyAlignment="1">
      <alignment horizontal="center"/>
    </xf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5" borderId="0" xfId="0" applyFill="1"/>
    <xf numFmtId="0" fontId="15" fillId="14" borderId="5" xfId="0" applyFont="1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14" borderId="5" xfId="0" applyFill="1" applyBorder="1"/>
    <xf numFmtId="0" fontId="0" fillId="15" borderId="5" xfId="0" applyFill="1" applyBorder="1" applyAlignment="1">
      <alignment horizontal="center"/>
    </xf>
    <xf numFmtId="0" fontId="0" fillId="15" borderId="5" xfId="0" applyFill="1" applyBorder="1"/>
    <xf numFmtId="0" fontId="0" fillId="16" borderId="5" xfId="0" applyFill="1" applyBorder="1" applyAlignment="1">
      <alignment horizontal="center"/>
    </xf>
    <xf numFmtId="0" fontId="0" fillId="16" borderId="5" xfId="0" applyFill="1" applyBorder="1"/>
    <xf numFmtId="0" fontId="0" fillId="17" borderId="5" xfId="0" applyFill="1" applyBorder="1" applyAlignment="1">
      <alignment horizontal="center"/>
    </xf>
    <xf numFmtId="0" fontId="0" fillId="17" borderId="5" xfId="0" applyFill="1" applyBorder="1"/>
    <xf numFmtId="0" fontId="0" fillId="18" borderId="5" xfId="0" applyFill="1" applyBorder="1" applyAlignment="1">
      <alignment horizontal="center"/>
    </xf>
    <xf numFmtId="0" fontId="0" fillId="18" borderId="5" xfId="0" applyFill="1" applyBorder="1"/>
    <xf numFmtId="0" fontId="0" fillId="14" borderId="0" xfId="0" applyFill="1"/>
    <xf numFmtId="0" fontId="15" fillId="15" borderId="5" xfId="0" applyFont="1" applyFill="1" applyBorder="1" applyAlignment="1">
      <alignment horizontal="center"/>
    </xf>
    <xf numFmtId="0" fontId="0" fillId="15" borderId="0" xfId="0" applyFill="1"/>
    <xf numFmtId="0" fontId="15" fillId="16" borderId="5" xfId="0" applyFont="1" applyFill="1" applyBorder="1" applyAlignment="1">
      <alignment horizontal="center"/>
    </xf>
    <xf numFmtId="0" fontId="0" fillId="17" borderId="0" xfId="0" applyFill="1"/>
    <xf numFmtId="0" fontId="15" fillId="17" borderId="5" xfId="0" applyFont="1" applyFill="1" applyBorder="1" applyAlignment="1">
      <alignment horizontal="center"/>
    </xf>
    <xf numFmtId="0" fontId="15" fillId="18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5" fillId="0" borderId="0" xfId="0" applyFont="1" applyFill="1"/>
    <xf numFmtId="0" fontId="1" fillId="11" borderId="15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/>
    </xf>
    <xf numFmtId="0" fontId="21" fillId="11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4" fillId="0" borderId="5" xfId="0" applyFont="1" applyFill="1" applyBorder="1"/>
    <xf numFmtId="0" fontId="21" fillId="0" borderId="19" xfId="0" applyFont="1" applyFill="1" applyBorder="1" applyAlignment="1">
      <alignment horizontal="center" vertical="center"/>
    </xf>
    <xf numFmtId="0" fontId="4" fillId="0" borderId="12" xfId="0" applyFont="1" applyBorder="1"/>
    <xf numFmtId="0" fontId="5" fillId="0" borderId="5" xfId="0" applyFont="1" applyFill="1" applyBorder="1"/>
    <xf numFmtId="0" fontId="5" fillId="0" borderId="5" xfId="0" applyFont="1" applyFill="1" applyBorder="1" applyAlignment="1">
      <alignment horizontal="left" vertical="center" wrapText="1"/>
    </xf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22" fillId="0" borderId="20" xfId="0" applyFont="1" applyBorder="1"/>
    <xf numFmtId="0" fontId="4" fillId="0" borderId="24" xfId="0" applyFont="1" applyBorder="1"/>
    <xf numFmtId="0" fontId="5" fillId="0" borderId="5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/>
    <xf numFmtId="0" fontId="21" fillId="0" borderId="26" xfId="0" applyFont="1" applyFill="1" applyBorder="1" applyAlignment="1">
      <alignment horizontal="center" vertical="center"/>
    </xf>
    <xf numFmtId="41" fontId="4" fillId="0" borderId="0" xfId="1" applyFont="1" applyFill="1"/>
    <xf numFmtId="41" fontId="4" fillId="0" borderId="0" xfId="0" applyNumberFormat="1" applyFont="1"/>
    <xf numFmtId="0" fontId="0" fillId="0" borderId="5" xfId="0" applyFont="1" applyBorder="1"/>
    <xf numFmtId="0" fontId="0" fillId="0" borderId="1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5" xfId="0" applyBorder="1" applyAlignment="1">
      <alignment vertical="top" wrapText="1"/>
    </xf>
    <xf numFmtId="0" fontId="15" fillId="0" borderId="5" xfId="0" applyFont="1" applyBorder="1" applyAlignment="1">
      <alignment vertical="top"/>
    </xf>
    <xf numFmtId="0" fontId="0" fillId="0" borderId="5" xfId="0" applyFont="1" applyBorder="1" applyAlignment="1">
      <alignment horizontal="center" vertical="top"/>
    </xf>
    <xf numFmtId="0" fontId="23" fillId="0" borderId="5" xfId="0" applyFont="1" applyBorder="1" applyAlignment="1">
      <alignment horizontal="center" vertical="top"/>
    </xf>
    <xf numFmtId="0" fontId="23" fillId="0" borderId="5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24" fillId="0" borderId="5" xfId="0" applyFont="1" applyBorder="1" applyAlignment="1">
      <alignment horizontal="center" vertical="top"/>
    </xf>
    <xf numFmtId="0" fontId="24" fillId="0" borderId="5" xfId="0" applyFont="1" applyBorder="1" applyAlignment="1">
      <alignment vertical="top" wrapText="1"/>
    </xf>
    <xf numFmtId="0" fontId="25" fillId="0" borderId="5" xfId="0" applyFont="1" applyBorder="1" applyAlignment="1">
      <alignment horizontal="center" vertical="top"/>
    </xf>
    <xf numFmtId="0" fontId="25" fillId="0" borderId="5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5" fillId="19" borderId="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/>
    </xf>
    <xf numFmtId="0" fontId="5" fillId="0" borderId="16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vertical="top" wrapText="1"/>
    </xf>
    <xf numFmtId="0" fontId="2" fillId="12" borderId="5" xfId="0" applyFont="1" applyFill="1" applyBorder="1" applyAlignment="1">
      <alignment horizontal="center" vertical="top" wrapText="1"/>
    </xf>
    <xf numFmtId="0" fontId="2" fillId="12" borderId="5" xfId="0" applyFont="1" applyFill="1" applyBorder="1" applyAlignment="1">
      <alignment vertical="top" wrapText="1"/>
    </xf>
    <xf numFmtId="0" fontId="1" fillId="12" borderId="5" xfId="0" applyFont="1" applyFill="1" applyBorder="1" applyAlignment="1">
      <alignment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0" fontId="26" fillId="0" borderId="5" xfId="0" applyFont="1" applyBorder="1" applyAlignment="1">
      <alignment horizontal="center" vertical="top"/>
    </xf>
    <xf numFmtId="0" fontId="4" fillId="9" borderId="5" xfId="0" applyFont="1" applyFill="1" applyBorder="1" applyAlignment="1">
      <alignment vertical="top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/>
    </xf>
    <xf numFmtId="0" fontId="4" fillId="0" borderId="5" xfId="0" applyFont="1" applyFill="1" applyBorder="1" applyAlignment="1">
      <alignment vertical="top" wrapText="1"/>
    </xf>
    <xf numFmtId="0" fontId="26" fillId="0" borderId="16" xfId="0" applyFont="1" applyBorder="1" applyAlignment="1">
      <alignment horizontal="center" vertical="top"/>
    </xf>
    <xf numFmtId="0" fontId="4" fillId="9" borderId="16" xfId="0" applyFont="1" applyFill="1" applyBorder="1" applyAlignment="1">
      <alignment vertical="top"/>
    </xf>
    <xf numFmtId="0" fontId="4" fillId="0" borderId="16" xfId="0" applyFont="1" applyBorder="1" applyAlignment="1">
      <alignment vertical="top" wrapText="1"/>
    </xf>
    <xf numFmtId="0" fontId="4" fillId="0" borderId="16" xfId="0" applyFont="1" applyBorder="1" applyAlignment="1">
      <alignment vertical="top"/>
    </xf>
    <xf numFmtId="0" fontId="4" fillId="0" borderId="16" xfId="0" applyFont="1" applyFill="1" applyBorder="1" applyAlignment="1">
      <alignment vertical="top" wrapText="1"/>
    </xf>
    <xf numFmtId="0" fontId="4" fillId="20" borderId="5" xfId="0" applyFont="1" applyFill="1" applyBorder="1" applyAlignment="1">
      <alignment vertical="top"/>
    </xf>
    <xf numFmtId="166" fontId="4" fillId="2" borderId="1" xfId="1" applyNumberFormat="1" applyFont="1" applyFill="1" applyBorder="1" applyAlignment="1">
      <alignment horizontal="center" vertical="top"/>
    </xf>
    <xf numFmtId="167" fontId="4" fillId="2" borderId="1" xfId="0" applyNumberFormat="1" applyFont="1" applyFill="1" applyBorder="1" applyAlignment="1">
      <alignment horizontal="center" vertical="top"/>
    </xf>
    <xf numFmtId="41" fontId="4" fillId="0" borderId="5" xfId="1" applyFont="1" applyFill="1" applyBorder="1" applyAlignment="1">
      <alignment vertical="top"/>
    </xf>
    <xf numFmtId="167" fontId="4" fillId="0" borderId="5" xfId="0" applyNumberFormat="1" applyFont="1" applyFill="1" applyBorder="1" applyAlignment="1">
      <alignment horizontal="center" vertical="top"/>
    </xf>
    <xf numFmtId="166" fontId="4" fillId="0" borderId="5" xfId="1" applyNumberFormat="1" applyFont="1" applyBorder="1" applyAlignment="1">
      <alignment vertical="top"/>
    </xf>
    <xf numFmtId="41" fontId="4" fillId="0" borderId="16" xfId="1" applyFont="1" applyFill="1" applyBorder="1" applyAlignment="1">
      <alignment vertical="top"/>
    </xf>
    <xf numFmtId="167" fontId="4" fillId="0" borderId="16" xfId="0" applyNumberFormat="1" applyFont="1" applyFill="1" applyBorder="1" applyAlignment="1">
      <alignment horizontal="center" vertical="top"/>
    </xf>
    <xf numFmtId="166" fontId="4" fillId="0" borderId="16" xfId="1" applyNumberFormat="1" applyFont="1" applyBorder="1" applyAlignment="1">
      <alignment vertical="top"/>
    </xf>
    <xf numFmtId="41" fontId="27" fillId="20" borderId="5" xfId="1" applyFont="1" applyFill="1" applyBorder="1" applyAlignment="1">
      <alignment vertical="top"/>
    </xf>
    <xf numFmtId="41" fontId="28" fillId="2" borderId="1" xfId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166" fontId="4" fillId="0" borderId="5" xfId="0" applyNumberFormat="1" applyFont="1" applyBorder="1" applyAlignment="1">
      <alignment vertical="top"/>
    </xf>
    <xf numFmtId="0" fontId="4" fillId="21" borderId="5" xfId="0" applyFont="1" applyFill="1" applyBorder="1" applyAlignment="1">
      <alignment vertical="top"/>
    </xf>
    <xf numFmtId="41" fontId="4" fillId="21" borderId="5" xfId="1" applyFont="1" applyFill="1" applyBorder="1" applyAlignment="1">
      <alignment vertical="top"/>
    </xf>
    <xf numFmtId="0" fontId="4" fillId="21" borderId="16" xfId="0" applyFont="1" applyFill="1" applyBorder="1" applyAlignment="1">
      <alignment vertical="top"/>
    </xf>
    <xf numFmtId="41" fontId="4" fillId="21" borderId="16" xfId="1" applyFont="1" applyFill="1" applyBorder="1" applyAlignment="1">
      <alignment vertical="top"/>
    </xf>
    <xf numFmtId="41" fontId="4" fillId="3" borderId="5" xfId="1" applyFont="1" applyFill="1" applyBorder="1" applyAlignment="1">
      <alignment vertical="top"/>
    </xf>
    <xf numFmtId="0" fontId="4" fillId="12" borderId="5" xfId="0" applyFont="1" applyFill="1" applyBorder="1" applyAlignment="1">
      <alignment vertical="top"/>
    </xf>
    <xf numFmtId="0" fontId="2" fillId="0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26" fillId="0" borderId="5" xfId="0" applyFont="1" applyFill="1" applyBorder="1" applyAlignment="1">
      <alignment horizontal="center" vertical="top"/>
    </xf>
    <xf numFmtId="0" fontId="5" fillId="12" borderId="5" xfId="0" applyFont="1" applyFill="1" applyBorder="1" applyAlignment="1">
      <alignment vertical="top"/>
    </xf>
    <xf numFmtId="0" fontId="5" fillId="4" borderId="5" xfId="0" applyFont="1" applyFill="1" applyBorder="1" applyAlignment="1">
      <alignment vertical="top"/>
    </xf>
    <xf numFmtId="0" fontId="4" fillId="0" borderId="5" xfId="0" applyFont="1" applyFill="1" applyBorder="1" applyAlignment="1">
      <alignment horizontal="center" vertical="top"/>
    </xf>
    <xf numFmtId="0" fontId="2" fillId="8" borderId="5" xfId="0" applyFont="1" applyFill="1" applyBorder="1" applyAlignment="1">
      <alignment horizontal="center" vertical="top" wrapText="1"/>
    </xf>
    <xf numFmtId="0" fontId="4" fillId="8" borderId="5" xfId="0" applyFont="1" applyFill="1" applyBorder="1" applyAlignment="1">
      <alignment horizontal="left" vertical="top"/>
    </xf>
    <xf numFmtId="0" fontId="1" fillId="8" borderId="5" xfId="0" applyFont="1" applyFill="1" applyBorder="1" applyAlignment="1">
      <alignment vertical="top" wrapText="1"/>
    </xf>
    <xf numFmtId="0" fontId="4" fillId="12" borderId="5" xfId="0" applyFont="1" applyFill="1" applyBorder="1" applyAlignment="1">
      <alignment horizontal="left" vertical="top"/>
    </xf>
    <xf numFmtId="0" fontId="5" fillId="0" borderId="5" xfId="0" applyFont="1" applyBorder="1" applyAlignment="1">
      <alignment vertical="top"/>
    </xf>
    <xf numFmtId="0" fontId="4" fillId="12" borderId="5" xfId="0" applyFont="1" applyFill="1" applyBorder="1" applyAlignment="1">
      <alignment horizontal="left" vertical="top" wrapText="1"/>
    </xf>
    <xf numFmtId="0" fontId="2" fillId="7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vertical="top"/>
    </xf>
    <xf numFmtId="0" fontId="5" fillId="19" borderId="5" xfId="0" applyNumberFormat="1" applyFont="1" applyFill="1" applyBorder="1" applyAlignment="1">
      <alignment horizontal="center" vertical="top"/>
    </xf>
    <xf numFmtId="0" fontId="4" fillId="7" borderId="5" xfId="0" applyFont="1" applyFill="1" applyBorder="1" applyAlignment="1">
      <alignment vertical="top"/>
    </xf>
    <xf numFmtId="0" fontId="5" fillId="7" borderId="5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 wrapText="1"/>
    </xf>
    <xf numFmtId="0" fontId="26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vertical="top"/>
    </xf>
    <xf numFmtId="0" fontId="4" fillId="2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166" fontId="4" fillId="2" borderId="5" xfId="1" applyNumberFormat="1" applyFont="1" applyFill="1" applyBorder="1" applyAlignment="1">
      <alignment horizontal="center" vertical="top"/>
    </xf>
    <xf numFmtId="41" fontId="28" fillId="2" borderId="5" xfId="1" applyFont="1" applyFill="1" applyBorder="1" applyAlignment="1">
      <alignment horizontal="center" vertical="top"/>
    </xf>
    <xf numFmtId="0" fontId="17" fillId="0" borderId="5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5" fillId="0" borderId="0" xfId="0" applyFont="1" applyAlignment="1">
      <alignment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vertical="top" wrapText="1"/>
    </xf>
    <xf numFmtId="0" fontId="30" fillId="0" borderId="0" xfId="0" applyFont="1" applyFill="1" applyBorder="1" applyAlignment="1">
      <alignment horizontal="center" vertical="top"/>
    </xf>
    <xf numFmtId="0" fontId="31" fillId="0" borderId="12" xfId="0" applyFont="1" applyFill="1" applyBorder="1" applyAlignment="1">
      <alignment horizontal="center" vertical="top" wrapText="1"/>
    </xf>
    <xf numFmtId="0" fontId="31" fillId="0" borderId="12" xfId="0" applyFont="1" applyFill="1" applyBorder="1" applyAlignment="1">
      <alignment horizontal="center" vertical="top"/>
    </xf>
    <xf numFmtId="0" fontId="32" fillId="0" borderId="0" xfId="0" applyFont="1" applyAlignment="1">
      <alignment horizontal="center" vertical="top"/>
    </xf>
    <xf numFmtId="0" fontId="32" fillId="0" borderId="0" xfId="0" applyFont="1" applyAlignment="1">
      <alignment horizontal="center" vertical="top" wrapText="1"/>
    </xf>
    <xf numFmtId="0" fontId="33" fillId="0" borderId="0" xfId="0" applyFont="1" applyFill="1" applyBorder="1" applyAlignment="1">
      <alignment horizontal="center" vertical="top"/>
    </xf>
    <xf numFmtId="0" fontId="34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/>
    </xf>
    <xf numFmtId="0" fontId="34" fillId="0" borderId="0" xfId="0" applyFont="1" applyAlignment="1">
      <alignment vertical="top"/>
    </xf>
    <xf numFmtId="0" fontId="34" fillId="0" borderId="0" xfId="0" applyFont="1" applyAlignment="1">
      <alignment horizontal="left" vertical="top"/>
    </xf>
    <xf numFmtId="0" fontId="35" fillId="0" borderId="0" xfId="0" applyFont="1" applyFill="1" applyBorder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36" fillId="0" borderId="0" xfId="0" applyFont="1" applyAlignment="1">
      <alignment horizontal="center" vertical="top"/>
    </xf>
    <xf numFmtId="0" fontId="33" fillId="0" borderId="2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29" fillId="0" borderId="27" xfId="0" applyFont="1" applyFill="1" applyBorder="1" applyAlignment="1">
      <alignment vertical="top"/>
    </xf>
    <xf numFmtId="0" fontId="4" fillId="0" borderId="30" xfId="0" applyFont="1" applyBorder="1" applyAlignment="1">
      <alignment vertical="top" wrapText="1"/>
    </xf>
    <xf numFmtId="0" fontId="4" fillId="0" borderId="30" xfId="0" applyFont="1" applyBorder="1" applyAlignment="1">
      <alignment horizontal="center" vertical="top"/>
    </xf>
    <xf numFmtId="0" fontId="4" fillId="0" borderId="30" xfId="0" applyFont="1" applyBorder="1" applyAlignment="1">
      <alignment vertical="top"/>
    </xf>
    <xf numFmtId="0" fontId="4" fillId="22" borderId="30" xfId="0" applyFont="1" applyFill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4" fillId="0" borderId="32" xfId="0" applyFont="1" applyBorder="1" applyAlignment="1">
      <alignment horizontal="center" vertical="top"/>
    </xf>
    <xf numFmtId="0" fontId="4" fillId="0" borderId="32" xfId="0" applyFont="1" applyBorder="1" applyAlignment="1">
      <alignment vertical="top"/>
    </xf>
    <xf numFmtId="0" fontId="4" fillId="22" borderId="32" xfId="0" applyFont="1" applyFill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4" xfId="0" applyFont="1" applyBorder="1" applyAlignment="1">
      <alignment horizontal="center" vertical="top"/>
    </xf>
    <xf numFmtId="0" fontId="4" fillId="0" borderId="34" xfId="0" applyFont="1" applyBorder="1" applyAlignment="1">
      <alignment vertical="top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37" fillId="0" borderId="0" xfId="0" applyFont="1" applyAlignment="1">
      <alignment vertical="top" wrapText="1"/>
    </xf>
    <xf numFmtId="0" fontId="4" fillId="0" borderId="32" xfId="0" applyFont="1" applyFill="1" applyBorder="1" applyAlignment="1">
      <alignment vertical="top" wrapText="1"/>
    </xf>
    <xf numFmtId="0" fontId="4" fillId="23" borderId="33" xfId="0" applyFont="1" applyFill="1" applyBorder="1" applyAlignment="1">
      <alignment vertical="top" wrapText="1"/>
    </xf>
    <xf numFmtId="0" fontId="4" fillId="24" borderId="33" xfId="0" applyFont="1" applyFill="1" applyBorder="1" applyAlignment="1">
      <alignment vertical="top" wrapText="1"/>
    </xf>
    <xf numFmtId="0" fontId="4" fillId="23" borderId="34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0" fontId="4" fillId="24" borderId="31" xfId="0" applyFont="1" applyFill="1" applyBorder="1" applyAlignment="1">
      <alignment vertical="top" wrapText="1"/>
    </xf>
    <xf numFmtId="0" fontId="4" fillId="23" borderId="32" xfId="0" applyFont="1" applyFill="1" applyBorder="1" applyAlignment="1">
      <alignment vertical="top" wrapText="1"/>
    </xf>
    <xf numFmtId="0" fontId="32" fillId="0" borderId="0" xfId="0" applyFont="1" applyAlignment="1">
      <alignment horizontal="center" vertical="center"/>
    </xf>
    <xf numFmtId="0" fontId="0" fillId="0" borderId="30" xfId="0" applyBorder="1" applyAlignment="1">
      <alignment vertical="top" wrapText="1"/>
    </xf>
    <xf numFmtId="0" fontId="4" fillId="24" borderId="30" xfId="0" applyFont="1" applyFill="1" applyBorder="1" applyAlignment="1">
      <alignment vertical="top" wrapText="1"/>
    </xf>
    <xf numFmtId="0" fontId="4" fillId="24" borderId="32" xfId="0" applyFont="1" applyFill="1" applyBorder="1" applyAlignment="1">
      <alignment vertical="top" wrapText="1"/>
    </xf>
    <xf numFmtId="0" fontId="4" fillId="22" borderId="34" xfId="0" applyFont="1" applyFill="1" applyBorder="1" applyAlignment="1">
      <alignment vertical="top" wrapText="1"/>
    </xf>
    <xf numFmtId="0" fontId="4" fillId="24" borderId="35" xfId="0" applyFont="1" applyFill="1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4" fillId="23" borderId="31" xfId="0" applyFont="1" applyFill="1" applyBorder="1" applyAlignment="1">
      <alignment vertical="top" wrapText="1"/>
    </xf>
    <xf numFmtId="0" fontId="4" fillId="23" borderId="35" xfId="0" applyFont="1" applyFill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4" fillId="24" borderId="34" xfId="0" applyFont="1" applyFill="1" applyBorder="1" applyAlignment="1">
      <alignment vertical="top" wrapText="1"/>
    </xf>
    <xf numFmtId="0" fontId="4" fillId="0" borderId="30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vertical="top"/>
    </xf>
    <xf numFmtId="0" fontId="4" fillId="0" borderId="32" xfId="0" applyFont="1" applyFill="1" applyBorder="1" applyAlignment="1">
      <alignment horizontal="center" vertical="top"/>
    </xf>
    <xf numFmtId="0" fontId="4" fillId="0" borderId="32" xfId="0" applyFont="1" applyFill="1" applyBorder="1" applyAlignment="1">
      <alignment vertical="top"/>
    </xf>
    <xf numFmtId="0" fontId="4" fillId="0" borderId="34" xfId="0" applyFont="1" applyFill="1" applyBorder="1" applyAlignment="1">
      <alignment horizontal="center" vertical="top"/>
    </xf>
    <xf numFmtId="0" fontId="4" fillId="0" borderId="34" xfId="0" applyFont="1" applyFill="1" applyBorder="1" applyAlignment="1">
      <alignment vertical="top"/>
    </xf>
    <xf numFmtId="0" fontId="4" fillId="0" borderId="35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23" borderId="32" xfId="0" applyFill="1" applyBorder="1" applyAlignment="1">
      <alignment vertical="top" wrapText="1"/>
    </xf>
    <xf numFmtId="0" fontId="0" fillId="23" borderId="34" xfId="0" applyFill="1" applyBorder="1" applyAlignment="1">
      <alignment vertical="top" wrapText="1"/>
    </xf>
    <xf numFmtId="0" fontId="38" fillId="0" borderId="27" xfId="0" applyFont="1" applyFill="1" applyBorder="1" applyAlignment="1">
      <alignment vertical="top"/>
    </xf>
    <xf numFmtId="0" fontId="4" fillId="0" borderId="3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39" fillId="0" borderId="27" xfId="0" applyFont="1" applyFill="1" applyBorder="1" applyAlignment="1">
      <alignment vertical="top"/>
    </xf>
    <xf numFmtId="0" fontId="4" fillId="23" borderId="30" xfId="0" applyFont="1" applyFill="1" applyBorder="1" applyAlignment="1">
      <alignment vertical="top" wrapText="1"/>
    </xf>
    <xf numFmtId="0" fontId="0" fillId="9" borderId="0" xfId="0" applyFill="1"/>
    <xf numFmtId="0" fontId="0" fillId="25" borderId="0" xfId="0" applyFill="1"/>
    <xf numFmtId="0" fontId="40" fillId="0" borderId="5" xfId="0" applyFont="1" applyBorder="1" applyAlignment="1">
      <alignment horizontal="center"/>
    </xf>
    <xf numFmtId="0" fontId="40" fillId="0" borderId="5" xfId="0" applyFont="1" applyBorder="1"/>
    <xf numFmtId="0" fontId="15" fillId="0" borderId="5" xfId="0" applyFont="1" applyBorder="1"/>
    <xf numFmtId="0" fontId="10" fillId="12" borderId="5" xfId="0" applyFont="1" applyFill="1" applyBorder="1" applyAlignment="1">
      <alignment horizontal="center"/>
    </xf>
    <xf numFmtId="0" fontId="10" fillId="12" borderId="5" xfId="0" applyFont="1" applyFill="1" applyBorder="1"/>
    <xf numFmtId="0" fontId="41" fillId="12" borderId="5" xfId="0" applyFont="1" applyFill="1" applyBorder="1"/>
    <xf numFmtId="0" fontId="10" fillId="9" borderId="5" xfId="0" applyFont="1" applyFill="1" applyBorder="1" applyAlignment="1">
      <alignment horizontal="center"/>
    </xf>
    <xf numFmtId="0" fontId="10" fillId="9" borderId="5" xfId="0" applyFont="1" applyFill="1" applyBorder="1" applyAlignment="1">
      <alignment vertical="top" wrapText="1"/>
    </xf>
    <xf numFmtId="0" fontId="41" fillId="9" borderId="5" xfId="0" applyFont="1" applyFill="1" applyBorder="1"/>
    <xf numFmtId="0" fontId="10" fillId="9" borderId="5" xfId="0" applyFont="1" applyFill="1" applyBorder="1"/>
    <xf numFmtId="0" fontId="10" fillId="9" borderId="5" xfId="0" applyFont="1" applyFill="1" applyBorder="1" applyAlignment="1">
      <alignment horizontal="justify" vertical="top" wrapText="1"/>
    </xf>
    <xf numFmtId="0" fontId="10" fillId="0" borderId="5" xfId="0" applyFont="1" applyBorder="1" applyAlignment="1">
      <alignment horizontal="center"/>
    </xf>
    <xf numFmtId="0" fontId="10" fillId="0" borderId="5" xfId="0" applyFont="1" applyBorder="1"/>
    <xf numFmtId="0" fontId="41" fillId="0" borderId="5" xfId="0" applyFont="1" applyBorder="1"/>
    <xf numFmtId="0" fontId="10" fillId="0" borderId="5" xfId="0" applyFont="1" applyFill="1" applyBorder="1"/>
    <xf numFmtId="0" fontId="41" fillId="0" borderId="5" xfId="0" applyFont="1" applyFill="1" applyBorder="1"/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justify" vertical="top" wrapText="1"/>
    </xf>
    <xf numFmtId="0" fontId="0" fillId="12" borderId="5" xfId="0" applyFill="1" applyBorder="1"/>
    <xf numFmtId="0" fontId="0" fillId="9" borderId="5" xfId="0" applyFont="1" applyFill="1" applyBorder="1"/>
    <xf numFmtId="0" fontId="42" fillId="9" borderId="5" xfId="0" applyFont="1" applyFill="1" applyBorder="1"/>
    <xf numFmtId="0" fontId="0" fillId="0" borderId="5" xfId="0" applyFill="1" applyBorder="1"/>
    <xf numFmtId="0" fontId="42" fillId="0" borderId="5" xfId="0" applyFont="1" applyBorder="1"/>
    <xf numFmtId="0" fontId="41" fillId="12" borderId="5" xfId="0" applyFont="1" applyFill="1" applyBorder="1" applyAlignment="1">
      <alignment horizontal="left"/>
    </xf>
    <xf numFmtId="0" fontId="10" fillId="12" borderId="5" xfId="0" applyFont="1" applyFill="1" applyBorder="1" applyAlignment="1">
      <alignment horizontal="left"/>
    </xf>
    <xf numFmtId="0" fontId="41" fillId="9" borderId="5" xfId="0" applyFont="1" applyFill="1" applyBorder="1" applyAlignment="1">
      <alignment horizontal="left"/>
    </xf>
    <xf numFmtId="0" fontId="10" fillId="9" borderId="5" xfId="0" applyFont="1" applyFill="1" applyBorder="1" applyAlignment="1">
      <alignment horizontal="left"/>
    </xf>
    <xf numFmtId="0" fontId="43" fillId="12" borderId="5" xfId="0" applyFont="1" applyFill="1" applyBorder="1" applyAlignment="1">
      <alignment horizontal="center"/>
    </xf>
    <xf numFmtId="0" fontId="43" fillId="12" borderId="1" xfId="0" applyFont="1" applyFill="1" applyBorder="1" applyAlignment="1">
      <alignment vertical="center" wrapText="1"/>
    </xf>
    <xf numFmtId="0" fontId="43" fillId="12" borderId="1" xfId="0" applyFont="1" applyFill="1" applyBorder="1" applyAlignment="1">
      <alignment vertical="center" wrapText="1" readingOrder="2"/>
    </xf>
    <xf numFmtId="0" fontId="43" fillId="12" borderId="5" xfId="0" applyFont="1" applyFill="1" applyBorder="1" applyAlignment="1">
      <alignment horizontal="right" vertical="center" wrapText="1"/>
    </xf>
    <xf numFmtId="0" fontId="43" fillId="9" borderId="5" xfId="0" applyFont="1" applyFill="1" applyBorder="1" applyAlignment="1">
      <alignment horizontal="center"/>
    </xf>
    <xf numFmtId="0" fontId="43" fillId="9" borderId="1" xfId="0" applyFont="1" applyFill="1" applyBorder="1" applyAlignment="1">
      <alignment vertical="center" wrapText="1"/>
    </xf>
    <xf numFmtId="0" fontId="43" fillId="9" borderId="5" xfId="0" applyFont="1" applyFill="1" applyBorder="1" applyAlignment="1">
      <alignment vertical="center" wrapText="1"/>
    </xf>
    <xf numFmtId="0" fontId="10" fillId="12" borderId="5" xfId="0" applyFont="1" applyFill="1" applyBorder="1" applyAlignment="1">
      <alignment vertical="center" wrapText="1"/>
    </xf>
    <xf numFmtId="0" fontId="10" fillId="12" borderId="5" xfId="0" applyFont="1" applyFill="1" applyBorder="1" applyAlignment="1">
      <alignment horizontal="center" vertical="center" wrapText="1"/>
    </xf>
    <xf numFmtId="0" fontId="41" fillId="12" borderId="5" xfId="0" applyFont="1" applyFill="1" applyBorder="1" applyAlignment="1">
      <alignment horizontal="left" vertical="center" wrapText="1"/>
    </xf>
    <xf numFmtId="0" fontId="41" fillId="12" borderId="5" xfId="0" applyFont="1" applyFill="1" applyBorder="1" applyAlignment="1">
      <alignment horizontal="left" vertical="center"/>
    </xf>
    <xf numFmtId="0" fontId="41" fillId="12" borderId="5" xfId="0" applyFont="1" applyFill="1" applyBorder="1" applyAlignment="1">
      <alignment vertical="center" wrapText="1"/>
    </xf>
    <xf numFmtId="0" fontId="10" fillId="9" borderId="5" xfId="0" applyFont="1" applyFill="1" applyBorder="1" applyAlignment="1">
      <alignment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41" fillId="9" borderId="5" xfId="0" applyFont="1" applyFill="1" applyBorder="1" applyAlignment="1">
      <alignment vertical="center" wrapText="1"/>
    </xf>
    <xf numFmtId="0" fontId="41" fillId="9" borderId="5" xfId="0" applyFont="1" applyFill="1" applyBorder="1" applyAlignment="1">
      <alignment horizontal="left" vertical="center" wrapText="1"/>
    </xf>
    <xf numFmtId="0" fontId="41" fillId="12" borderId="5" xfId="0" applyFont="1" applyFill="1" applyBorder="1" applyAlignment="1">
      <alignment horizontal="center" vertical="center" wrapText="1"/>
    </xf>
    <xf numFmtId="0" fontId="41" fillId="9" borderId="5" xfId="0" applyFont="1" applyFill="1" applyBorder="1" applyAlignment="1">
      <alignment horizontal="center" vertical="center" wrapText="1"/>
    </xf>
    <xf numFmtId="0" fontId="0" fillId="12" borderId="5" xfId="0" applyFont="1" applyFill="1" applyBorder="1" applyAlignment="1">
      <alignment horizontal="left"/>
    </xf>
    <xf numFmtId="0" fontId="0" fillId="9" borderId="5" xfId="0" applyFont="1" applyFill="1" applyBorder="1" applyAlignment="1">
      <alignment horizontal="left"/>
    </xf>
    <xf numFmtId="0" fontId="0" fillId="25" borderId="0" xfId="0" applyFill="1" applyAlignment="1">
      <alignment horizontal="center"/>
    </xf>
    <xf numFmtId="0" fontId="0" fillId="0" borderId="19" xfId="0" applyFill="1" applyBorder="1" applyAlignment="1">
      <alignment horizontal="center"/>
    </xf>
    <xf numFmtId="0" fontId="25" fillId="0" borderId="5" xfId="0" applyFont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center" wrapText="1"/>
    </xf>
    <xf numFmtId="0" fontId="0" fillId="25" borderId="5" xfId="0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25" fillId="25" borderId="16" xfId="0" applyFont="1" applyFill="1" applyBorder="1" applyAlignment="1">
      <alignment horizontal="left" vertical="top" wrapText="1"/>
    </xf>
    <xf numFmtId="0" fontId="4" fillId="25" borderId="18" xfId="0" applyFont="1" applyFill="1" applyBorder="1" applyAlignment="1">
      <alignment horizontal="center" vertical="center" wrapText="1"/>
    </xf>
    <xf numFmtId="0" fontId="2" fillId="25" borderId="5" xfId="0" applyFont="1" applyFill="1" applyBorder="1" applyAlignment="1">
      <alignment vertical="center" wrapText="1"/>
    </xf>
    <xf numFmtId="0" fontId="4" fillId="25" borderId="5" xfId="0" applyFont="1" applyFill="1" applyBorder="1" applyAlignment="1">
      <alignment horizontal="left" vertical="center" wrapText="1"/>
    </xf>
    <xf numFmtId="0" fontId="0" fillId="25" borderId="5" xfId="0" applyFill="1" applyBorder="1"/>
    <xf numFmtId="0" fontId="4" fillId="0" borderId="16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25" borderId="5" xfId="0" applyFont="1" applyFill="1" applyBorder="1" applyAlignment="1">
      <alignment vertical="center" wrapText="1"/>
    </xf>
    <xf numFmtId="0" fontId="4" fillId="25" borderId="5" xfId="0" applyFont="1" applyFill="1" applyBorder="1" applyAlignment="1">
      <alignment horizontal="center" vertical="center" wrapText="1"/>
    </xf>
    <xf numFmtId="0" fontId="0" fillId="25" borderId="5" xfId="0" applyFont="1" applyFill="1" applyBorder="1"/>
    <xf numFmtId="0" fontId="44" fillId="0" borderId="5" xfId="2" applyFont="1" applyBorder="1" applyAlignment="1">
      <alignment vertical="center"/>
    </xf>
    <xf numFmtId="0" fontId="44" fillId="0" borderId="14" xfId="2" applyFont="1" applyFill="1" applyBorder="1" applyAlignment="1">
      <alignment vertical="center"/>
    </xf>
    <xf numFmtId="0" fontId="4" fillId="25" borderId="1" xfId="0" applyFont="1" applyFill="1" applyBorder="1" applyAlignment="1">
      <alignment vertical="center" wrapText="1"/>
    </xf>
    <xf numFmtId="0" fontId="2" fillId="25" borderId="1" xfId="0" applyFont="1" applyFill="1" applyBorder="1" applyAlignment="1">
      <alignment vertical="center" wrapText="1"/>
    </xf>
    <xf numFmtId="0" fontId="4" fillId="25" borderId="1" xfId="0" applyFont="1" applyFill="1" applyBorder="1" applyAlignment="1">
      <alignment horizontal="left" vertical="center" wrapText="1"/>
    </xf>
    <xf numFmtId="0" fontId="0" fillId="25" borderId="1" xfId="0" applyFont="1" applyFill="1" applyBorder="1"/>
    <xf numFmtId="0" fontId="0" fillId="25" borderId="1" xfId="0" applyFill="1" applyBorder="1"/>
    <xf numFmtId="0" fontId="45" fillId="0" borderId="5" xfId="0" applyFont="1" applyBorder="1" applyAlignment="1">
      <alignment vertical="top" wrapText="1"/>
    </xf>
    <xf numFmtId="0" fontId="4" fillId="0" borderId="37" xfId="0" applyFont="1" applyFill="1" applyBorder="1" applyAlignment="1">
      <alignment horizontal="center" vertical="center" wrapText="1"/>
    </xf>
    <xf numFmtId="0" fontId="46" fillId="0" borderId="5" xfId="0" applyFont="1" applyBorder="1" applyAlignment="1">
      <alignment vertical="top" wrapText="1"/>
    </xf>
    <xf numFmtId="0" fontId="0" fillId="0" borderId="5" xfId="0" applyFill="1" applyBorder="1" applyAlignment="1"/>
    <xf numFmtId="0" fontId="0" fillId="0" borderId="18" xfId="0" applyFill="1" applyBorder="1"/>
    <xf numFmtId="0" fontId="4" fillId="0" borderId="19" xfId="0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vertical="center" wrapText="1"/>
    </xf>
    <xf numFmtId="0" fontId="0" fillId="0" borderId="5" xfId="0" applyFont="1" applyFill="1" applyBorder="1"/>
    <xf numFmtId="0" fontId="10" fillId="12" borderId="5" xfId="0" quotePrefix="1" applyFont="1" applyFill="1" applyBorder="1"/>
    <xf numFmtId="0" fontId="10" fillId="9" borderId="5" xfId="0" quotePrefix="1" applyFont="1" applyFill="1" applyBorder="1"/>
    <xf numFmtId="0" fontId="10" fillId="0" borderId="5" xfId="0" quotePrefix="1" applyFont="1" applyFill="1" applyBorder="1"/>
    <xf numFmtId="0" fontId="4" fillId="0" borderId="30" xfId="0" quotePrefix="1" applyFont="1" applyBorder="1" applyAlignment="1">
      <alignment vertical="top"/>
    </xf>
    <xf numFmtId="0" fontId="4" fillId="0" borderId="32" xfId="0" quotePrefix="1" applyFont="1" applyBorder="1" applyAlignment="1">
      <alignment vertical="top"/>
    </xf>
    <xf numFmtId="0" fontId="4" fillId="0" borderId="34" xfId="0" quotePrefix="1" applyFont="1" applyBorder="1" applyAlignment="1">
      <alignment vertical="top"/>
    </xf>
    <xf numFmtId="0" fontId="4" fillId="0" borderId="30" xfId="0" quotePrefix="1" applyFont="1" applyFill="1" applyBorder="1" applyAlignment="1">
      <alignment vertical="top"/>
    </xf>
    <xf numFmtId="0" fontId="4" fillId="0" borderId="32" xfId="0" quotePrefix="1" applyFont="1" applyFill="1" applyBorder="1" applyAlignment="1">
      <alignment vertical="top"/>
    </xf>
    <xf numFmtId="0" fontId="4" fillId="0" borderId="34" xfId="0" quotePrefix="1" applyFont="1" applyFill="1" applyBorder="1" applyAlignment="1">
      <alignment vertical="top"/>
    </xf>
    <xf numFmtId="0" fontId="4" fillId="0" borderId="5" xfId="0" quotePrefix="1" applyFont="1" applyBorder="1" applyAlignment="1">
      <alignment vertical="top"/>
    </xf>
    <xf numFmtId="0" fontId="4" fillId="21" borderId="5" xfId="0" quotePrefix="1" applyFont="1" applyFill="1" applyBorder="1" applyAlignment="1">
      <alignment vertical="top"/>
    </xf>
    <xf numFmtId="0" fontId="4" fillId="0" borderId="16" xfId="0" quotePrefix="1" applyFont="1" applyBorder="1" applyAlignment="1">
      <alignment vertical="top"/>
    </xf>
    <xf numFmtId="0" fontId="4" fillId="21" borderId="16" xfId="0" quotePrefix="1" applyFont="1" applyFill="1" applyBorder="1" applyAlignment="1">
      <alignment vertical="top"/>
    </xf>
    <xf numFmtId="0" fontId="4" fillId="3" borderId="5" xfId="0" quotePrefix="1" applyFont="1" applyFill="1" applyBorder="1" applyAlignment="1">
      <alignment vertical="top"/>
    </xf>
    <xf numFmtId="0" fontId="15" fillId="10" borderId="5" xfId="0" quotePrefix="1" applyFont="1" applyFill="1" applyBorder="1" applyAlignment="1">
      <alignment horizontal="center"/>
    </xf>
    <xf numFmtId="0" fontId="15" fillId="11" borderId="5" xfId="0" quotePrefix="1" applyFont="1" applyFill="1" applyBorder="1" applyAlignment="1">
      <alignment horizontal="center"/>
    </xf>
    <xf numFmtId="0" fontId="15" fillId="13" borderId="5" xfId="0" quotePrefix="1" applyFont="1" applyFill="1" applyBorder="1" applyAlignment="1">
      <alignment horizontal="center"/>
    </xf>
    <xf numFmtId="0" fontId="15" fillId="5" borderId="5" xfId="0" quotePrefix="1" applyFont="1" applyFill="1" applyBorder="1" applyAlignment="1">
      <alignment horizontal="center"/>
    </xf>
    <xf numFmtId="0" fontId="15" fillId="14" borderId="5" xfId="0" quotePrefix="1" applyFont="1" applyFill="1" applyBorder="1" applyAlignment="1">
      <alignment horizontal="center"/>
    </xf>
    <xf numFmtId="0" fontId="15" fillId="15" borderId="5" xfId="0" quotePrefix="1" applyFont="1" applyFill="1" applyBorder="1" applyAlignment="1">
      <alignment horizontal="center"/>
    </xf>
    <xf numFmtId="0" fontId="15" fillId="17" borderId="5" xfId="0" quotePrefix="1" applyFont="1" applyFill="1" applyBorder="1" applyAlignment="1">
      <alignment horizontal="center"/>
    </xf>
    <xf numFmtId="0" fontId="15" fillId="18" borderId="5" xfId="0" quotePrefix="1" applyFont="1" applyFill="1" applyBorder="1" applyAlignment="1">
      <alignment horizontal="center"/>
    </xf>
    <xf numFmtId="0" fontId="19" fillId="0" borderId="5" xfId="0" quotePrefix="1" applyFont="1" applyFill="1" applyBorder="1" applyAlignment="1">
      <alignment horizontal="center" vertical="center" wrapText="1"/>
    </xf>
    <xf numFmtId="0" fontId="7" fillId="0" borderId="5" xfId="0" quotePrefix="1" applyFont="1" applyFill="1" applyBorder="1" applyAlignment="1">
      <alignment horizontal="left" vertical="center" wrapText="1"/>
    </xf>
    <xf numFmtId="0" fontId="7" fillId="0" borderId="5" xfId="0" quotePrefix="1" applyFont="1" applyFill="1" applyBorder="1" applyAlignment="1">
      <alignment horizontal="center" vertical="center" wrapText="1"/>
    </xf>
    <xf numFmtId="0" fontId="7" fillId="0" borderId="5" xfId="0" quotePrefix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" fillId="2" borderId="28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center" vertical="top" wrapText="1"/>
    </xf>
    <xf numFmtId="0" fontId="5" fillId="2" borderId="36" xfId="0" applyFont="1" applyFill="1" applyBorder="1" applyAlignment="1">
      <alignment horizontal="center" vertical="top" wrapText="1"/>
    </xf>
    <xf numFmtId="0" fontId="37" fillId="0" borderId="0" xfId="0" applyFont="1" applyAlignment="1">
      <alignment horizontal="left" vertical="top" wrapText="1"/>
    </xf>
    <xf numFmtId="0" fontId="5" fillId="23" borderId="28" xfId="0" applyFont="1" applyFill="1" applyBorder="1" applyAlignment="1">
      <alignment horizontal="center" vertical="top" wrapText="1"/>
    </xf>
    <xf numFmtId="0" fontId="5" fillId="23" borderId="29" xfId="0" applyFont="1" applyFill="1" applyBorder="1" applyAlignment="1">
      <alignment horizontal="center" vertical="top" wrapText="1"/>
    </xf>
    <xf numFmtId="0" fontId="5" fillId="23" borderId="36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left" vertical="top"/>
    </xf>
    <xf numFmtId="0" fontId="15" fillId="0" borderId="5" xfId="0" applyFont="1" applyBorder="1" applyAlignment="1">
      <alignment horizontal="left" vertical="top"/>
    </xf>
  </cellXfs>
  <cellStyles count="3">
    <cellStyle name="Comma [0]" xfId="1" builtinId="6"/>
    <cellStyle name="Normal" xfId="0" builtinId="0"/>
    <cellStyle name="Normal 2" xfId="2" xr:uid="{00000000-0005-0000-0000-000020000000}"/>
  </cellStyles>
  <dxfs count="15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DDD9C3"/>
      <color rgb="FF79FF79"/>
      <color rgb="FFFFFF99"/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1295400</xdr:colOff>
      <xdr:row>20</xdr:row>
      <xdr:rowOff>133350</xdr:rowOff>
    </xdr:from>
    <xdr:to>
      <xdr:col>8</xdr:col>
      <xdr:colOff>1633</xdr:colOff>
      <xdr:row>24</xdr:row>
      <xdr:rowOff>45176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570547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1364</xdr:row>
      <xdr:rowOff>133350</xdr:rowOff>
    </xdr:from>
    <xdr:to>
      <xdr:col>8</xdr:col>
      <xdr:colOff>1633</xdr:colOff>
      <xdr:row>1368</xdr:row>
      <xdr:rowOff>45172</xdr:rowOff>
    </xdr:to>
    <xdr:pic>
      <xdr:nvPicPr>
        <xdr:cNvPr id="166" name="Picture 16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36520247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1364</xdr:row>
      <xdr:rowOff>133350</xdr:rowOff>
    </xdr:from>
    <xdr:to>
      <xdr:col>8</xdr:col>
      <xdr:colOff>1633</xdr:colOff>
      <xdr:row>1368</xdr:row>
      <xdr:rowOff>45172</xdr:rowOff>
    </xdr:to>
    <xdr:pic>
      <xdr:nvPicPr>
        <xdr:cNvPr id="167" name="Picture 166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36520247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581660</xdr:colOff>
      <xdr:row>1362</xdr:row>
      <xdr:rowOff>141605</xdr:rowOff>
    </xdr:from>
    <xdr:to>
      <xdr:col>7</xdr:col>
      <xdr:colOff>290512</xdr:colOff>
      <xdr:row>1370</xdr:row>
      <xdr:rowOff>54890</xdr:rowOff>
    </xdr:to>
    <xdr:pic>
      <xdr:nvPicPr>
        <xdr:cNvPr id="168" name="Picture 167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 rot="1375988">
          <a:off x="4916805" y="364820200"/>
          <a:ext cx="1403985" cy="1484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497840</xdr:colOff>
      <xdr:row>18</xdr:row>
      <xdr:rowOff>3175</xdr:rowOff>
    </xdr:from>
    <xdr:to>
      <xdr:col>7</xdr:col>
      <xdr:colOff>332105</xdr:colOff>
      <xdr:row>25</xdr:row>
      <xdr:rowOff>106680</xdr:rowOff>
    </xdr:to>
    <xdr:pic>
      <xdr:nvPicPr>
        <xdr:cNvPr id="169" name="Picture 168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 rot="1375988">
          <a:off x="4832985" y="5184775"/>
          <a:ext cx="1529715" cy="1484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36</xdr:row>
      <xdr:rowOff>133350</xdr:rowOff>
    </xdr:from>
    <xdr:to>
      <xdr:col>8</xdr:col>
      <xdr:colOff>1633</xdr:colOff>
      <xdr:row>40</xdr:row>
      <xdr:rowOff>45175</xdr:rowOff>
    </xdr:to>
    <xdr:pic>
      <xdr:nvPicPr>
        <xdr:cNvPr id="170" name="Picture 16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107251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34</xdr:row>
      <xdr:rowOff>28576</xdr:rowOff>
    </xdr:from>
    <xdr:to>
      <xdr:col>7</xdr:col>
      <xdr:colOff>327977</xdr:colOff>
      <xdr:row>41</xdr:row>
      <xdr:rowOff>132361</xdr:rowOff>
    </xdr:to>
    <xdr:pic>
      <xdr:nvPicPr>
        <xdr:cNvPr id="171" name="Picture 170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 rot="1375988">
          <a:off x="4954270" y="10229850"/>
          <a:ext cx="1403985" cy="1484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53</xdr:row>
      <xdr:rowOff>133350</xdr:rowOff>
    </xdr:from>
    <xdr:to>
      <xdr:col>8</xdr:col>
      <xdr:colOff>1633</xdr:colOff>
      <xdr:row>57</xdr:row>
      <xdr:rowOff>45175</xdr:rowOff>
    </xdr:to>
    <xdr:pic>
      <xdr:nvPicPr>
        <xdr:cNvPr id="172" name="Picture 17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1547812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51</xdr:row>
      <xdr:rowOff>28576</xdr:rowOff>
    </xdr:from>
    <xdr:to>
      <xdr:col>7</xdr:col>
      <xdr:colOff>327977</xdr:colOff>
      <xdr:row>58</xdr:row>
      <xdr:rowOff>132361</xdr:rowOff>
    </xdr:to>
    <xdr:pic>
      <xdr:nvPicPr>
        <xdr:cNvPr id="173" name="Picture 172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 rot="1375988">
          <a:off x="4954270" y="14982825"/>
          <a:ext cx="1403985" cy="1484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69</xdr:row>
      <xdr:rowOff>133350</xdr:rowOff>
    </xdr:from>
    <xdr:to>
      <xdr:col>8</xdr:col>
      <xdr:colOff>1633</xdr:colOff>
      <xdr:row>73</xdr:row>
      <xdr:rowOff>45177</xdr:rowOff>
    </xdr:to>
    <xdr:pic>
      <xdr:nvPicPr>
        <xdr:cNvPr id="174" name="Picture 173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197548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67</xdr:row>
      <xdr:rowOff>16510</xdr:rowOff>
    </xdr:from>
    <xdr:to>
      <xdr:col>7</xdr:col>
      <xdr:colOff>327977</xdr:colOff>
      <xdr:row>74</xdr:row>
      <xdr:rowOff>120297</xdr:rowOff>
    </xdr:to>
    <xdr:pic>
      <xdr:nvPicPr>
        <xdr:cNvPr id="175" name="Picture 174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 rot="1375988">
          <a:off x="4954270" y="19247485"/>
          <a:ext cx="1403985" cy="1484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84</xdr:row>
      <xdr:rowOff>133350</xdr:rowOff>
    </xdr:from>
    <xdr:to>
      <xdr:col>8</xdr:col>
      <xdr:colOff>1633</xdr:colOff>
      <xdr:row>88</xdr:row>
      <xdr:rowOff>45175</xdr:rowOff>
    </xdr:to>
    <xdr:pic>
      <xdr:nvPicPr>
        <xdr:cNvPr id="176" name="Picture 175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238315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82</xdr:row>
      <xdr:rowOff>28576</xdr:rowOff>
    </xdr:from>
    <xdr:to>
      <xdr:col>7</xdr:col>
      <xdr:colOff>327977</xdr:colOff>
      <xdr:row>89</xdr:row>
      <xdr:rowOff>132361</xdr:rowOff>
    </xdr:to>
    <xdr:pic>
      <xdr:nvPicPr>
        <xdr:cNvPr id="177" name="Picture 176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 rot="1375988">
          <a:off x="4954270" y="23336250"/>
          <a:ext cx="1403985" cy="1484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100</xdr:row>
      <xdr:rowOff>133350</xdr:rowOff>
    </xdr:from>
    <xdr:to>
      <xdr:col>8</xdr:col>
      <xdr:colOff>1633</xdr:colOff>
      <xdr:row>104</xdr:row>
      <xdr:rowOff>45175</xdr:rowOff>
    </xdr:to>
    <xdr:pic>
      <xdr:nvPicPr>
        <xdr:cNvPr id="178" name="Picture 177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2885122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98</xdr:row>
      <xdr:rowOff>28576</xdr:rowOff>
    </xdr:from>
    <xdr:to>
      <xdr:col>7</xdr:col>
      <xdr:colOff>327977</xdr:colOff>
      <xdr:row>105</xdr:row>
      <xdr:rowOff>132361</xdr:rowOff>
    </xdr:to>
    <xdr:pic>
      <xdr:nvPicPr>
        <xdr:cNvPr id="179" name="Picture 178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 rot="1375988">
          <a:off x="4954270" y="28355925"/>
          <a:ext cx="1403985" cy="1484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115</xdr:row>
      <xdr:rowOff>133350</xdr:rowOff>
    </xdr:from>
    <xdr:to>
      <xdr:col>8</xdr:col>
      <xdr:colOff>1633</xdr:colOff>
      <xdr:row>119</xdr:row>
      <xdr:rowOff>45175</xdr:rowOff>
    </xdr:to>
    <xdr:pic>
      <xdr:nvPicPr>
        <xdr:cNvPr id="180" name="Picture 179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3322320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113</xdr:row>
      <xdr:rowOff>28576</xdr:rowOff>
    </xdr:from>
    <xdr:to>
      <xdr:col>7</xdr:col>
      <xdr:colOff>327977</xdr:colOff>
      <xdr:row>120</xdr:row>
      <xdr:rowOff>132361</xdr:rowOff>
    </xdr:to>
    <xdr:pic>
      <xdr:nvPicPr>
        <xdr:cNvPr id="181" name="Picture 180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 rot="1375988">
          <a:off x="4954270" y="32727900"/>
          <a:ext cx="1403985" cy="1484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130</xdr:row>
      <xdr:rowOff>133350</xdr:rowOff>
    </xdr:from>
    <xdr:to>
      <xdr:col>8</xdr:col>
      <xdr:colOff>1633</xdr:colOff>
      <xdr:row>134</xdr:row>
      <xdr:rowOff>45175</xdr:rowOff>
    </xdr:to>
    <xdr:pic>
      <xdr:nvPicPr>
        <xdr:cNvPr id="182" name="Picture 18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3759517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128</xdr:row>
      <xdr:rowOff>28576</xdr:rowOff>
    </xdr:from>
    <xdr:to>
      <xdr:col>7</xdr:col>
      <xdr:colOff>327977</xdr:colOff>
      <xdr:row>135</xdr:row>
      <xdr:rowOff>132360</xdr:rowOff>
    </xdr:to>
    <xdr:pic>
      <xdr:nvPicPr>
        <xdr:cNvPr id="183" name="Picture 182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 rot="1375988">
          <a:off x="4954270" y="37099875"/>
          <a:ext cx="1403985" cy="1484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145</xdr:row>
      <xdr:rowOff>133350</xdr:rowOff>
    </xdr:from>
    <xdr:to>
      <xdr:col>8</xdr:col>
      <xdr:colOff>1633</xdr:colOff>
      <xdr:row>149</xdr:row>
      <xdr:rowOff>45175</xdr:rowOff>
    </xdr:to>
    <xdr:pic>
      <xdr:nvPicPr>
        <xdr:cNvPr id="184" name="Picture 183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419671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143</xdr:row>
      <xdr:rowOff>28576</xdr:rowOff>
    </xdr:from>
    <xdr:to>
      <xdr:col>7</xdr:col>
      <xdr:colOff>327977</xdr:colOff>
      <xdr:row>150</xdr:row>
      <xdr:rowOff>132361</xdr:rowOff>
    </xdr:to>
    <xdr:pic>
      <xdr:nvPicPr>
        <xdr:cNvPr id="185" name="Picture 184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 rot="1375988">
          <a:off x="4954270" y="41471850"/>
          <a:ext cx="1403985" cy="1484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161</xdr:row>
      <xdr:rowOff>133350</xdr:rowOff>
    </xdr:from>
    <xdr:to>
      <xdr:col>8</xdr:col>
      <xdr:colOff>1633</xdr:colOff>
      <xdr:row>165</xdr:row>
      <xdr:rowOff>45175</xdr:rowOff>
    </xdr:to>
    <xdr:pic>
      <xdr:nvPicPr>
        <xdr:cNvPr id="186" name="Picture 185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4652962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159</xdr:row>
      <xdr:rowOff>28576</xdr:rowOff>
    </xdr:from>
    <xdr:to>
      <xdr:col>7</xdr:col>
      <xdr:colOff>327977</xdr:colOff>
      <xdr:row>166</xdr:row>
      <xdr:rowOff>132361</xdr:rowOff>
    </xdr:to>
    <xdr:pic>
      <xdr:nvPicPr>
        <xdr:cNvPr id="187" name="Picture 186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 rot="1375988">
          <a:off x="4954270" y="46034325"/>
          <a:ext cx="1403985" cy="1484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176</xdr:row>
      <xdr:rowOff>133350</xdr:rowOff>
    </xdr:from>
    <xdr:to>
      <xdr:col>8</xdr:col>
      <xdr:colOff>1633</xdr:colOff>
      <xdr:row>180</xdr:row>
      <xdr:rowOff>45175</xdr:rowOff>
    </xdr:to>
    <xdr:pic>
      <xdr:nvPicPr>
        <xdr:cNvPr id="188" name="Picture 187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510730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174</xdr:row>
      <xdr:rowOff>28576</xdr:rowOff>
    </xdr:from>
    <xdr:to>
      <xdr:col>7</xdr:col>
      <xdr:colOff>327977</xdr:colOff>
      <xdr:row>181</xdr:row>
      <xdr:rowOff>132361</xdr:rowOff>
    </xdr:to>
    <xdr:pic>
      <xdr:nvPicPr>
        <xdr:cNvPr id="189" name="Picture 188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 rot="1375988">
          <a:off x="4954270" y="50577750"/>
          <a:ext cx="1403985" cy="1484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191</xdr:row>
      <xdr:rowOff>133350</xdr:rowOff>
    </xdr:from>
    <xdr:to>
      <xdr:col>8</xdr:col>
      <xdr:colOff>1633</xdr:colOff>
      <xdr:row>195</xdr:row>
      <xdr:rowOff>45175</xdr:rowOff>
    </xdr:to>
    <xdr:pic>
      <xdr:nvPicPr>
        <xdr:cNvPr id="190" name="Picture 189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5544502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189</xdr:row>
      <xdr:rowOff>28576</xdr:rowOff>
    </xdr:from>
    <xdr:to>
      <xdr:col>7</xdr:col>
      <xdr:colOff>327977</xdr:colOff>
      <xdr:row>196</xdr:row>
      <xdr:rowOff>132361</xdr:rowOff>
    </xdr:to>
    <xdr:pic>
      <xdr:nvPicPr>
        <xdr:cNvPr id="191" name="Picture 190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 rot="1375988">
          <a:off x="4954270" y="54949725"/>
          <a:ext cx="1403985" cy="1484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206</xdr:row>
      <xdr:rowOff>133350</xdr:rowOff>
    </xdr:from>
    <xdr:to>
      <xdr:col>8</xdr:col>
      <xdr:colOff>1633</xdr:colOff>
      <xdr:row>210</xdr:row>
      <xdr:rowOff>45175</xdr:rowOff>
    </xdr:to>
    <xdr:pic>
      <xdr:nvPicPr>
        <xdr:cNvPr id="192" name="Picture 191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595312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204</xdr:row>
      <xdr:rowOff>28576</xdr:rowOff>
    </xdr:from>
    <xdr:to>
      <xdr:col>7</xdr:col>
      <xdr:colOff>327977</xdr:colOff>
      <xdr:row>211</xdr:row>
      <xdr:rowOff>132361</xdr:rowOff>
    </xdr:to>
    <xdr:pic>
      <xdr:nvPicPr>
        <xdr:cNvPr id="193" name="Picture 192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 rot="1375988">
          <a:off x="4954270" y="59035950"/>
          <a:ext cx="1403985" cy="1484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222</xdr:row>
      <xdr:rowOff>133350</xdr:rowOff>
    </xdr:from>
    <xdr:to>
      <xdr:col>8</xdr:col>
      <xdr:colOff>1633</xdr:colOff>
      <xdr:row>226</xdr:row>
      <xdr:rowOff>45175</xdr:rowOff>
    </xdr:to>
    <xdr:pic>
      <xdr:nvPicPr>
        <xdr:cNvPr id="194" name="Picture 193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6409372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220</xdr:row>
      <xdr:rowOff>28576</xdr:rowOff>
    </xdr:from>
    <xdr:to>
      <xdr:col>7</xdr:col>
      <xdr:colOff>327977</xdr:colOff>
      <xdr:row>227</xdr:row>
      <xdr:rowOff>132361</xdr:rowOff>
    </xdr:to>
    <xdr:pic>
      <xdr:nvPicPr>
        <xdr:cNvPr id="195" name="Picture 194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 rot="1375988">
          <a:off x="4954270" y="63598425"/>
          <a:ext cx="1403985" cy="1484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237</xdr:row>
      <xdr:rowOff>133350</xdr:rowOff>
    </xdr:from>
    <xdr:to>
      <xdr:col>8</xdr:col>
      <xdr:colOff>1633</xdr:colOff>
      <xdr:row>241</xdr:row>
      <xdr:rowOff>45175</xdr:rowOff>
    </xdr:to>
    <xdr:pic>
      <xdr:nvPicPr>
        <xdr:cNvPr id="196" name="Picture 195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6889877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236</xdr:row>
      <xdr:rowOff>0</xdr:rowOff>
    </xdr:from>
    <xdr:to>
      <xdr:col>7</xdr:col>
      <xdr:colOff>327977</xdr:colOff>
      <xdr:row>243</xdr:row>
      <xdr:rowOff>94260</xdr:rowOff>
    </xdr:to>
    <xdr:pic>
      <xdr:nvPicPr>
        <xdr:cNvPr id="197" name="Picture 196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68555870"/>
          <a:ext cx="1403985" cy="1484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252</xdr:row>
      <xdr:rowOff>133350</xdr:rowOff>
    </xdr:from>
    <xdr:to>
      <xdr:col>8</xdr:col>
      <xdr:colOff>1633</xdr:colOff>
      <xdr:row>256</xdr:row>
      <xdr:rowOff>45175</xdr:rowOff>
    </xdr:to>
    <xdr:pic>
      <xdr:nvPicPr>
        <xdr:cNvPr id="198" name="Picture 197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7241349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250</xdr:row>
      <xdr:rowOff>28576</xdr:rowOff>
    </xdr:from>
    <xdr:to>
      <xdr:col>7</xdr:col>
      <xdr:colOff>327977</xdr:colOff>
      <xdr:row>257</xdr:row>
      <xdr:rowOff>132360</xdr:rowOff>
    </xdr:to>
    <xdr:pic>
      <xdr:nvPicPr>
        <xdr:cNvPr id="199" name="Picture 198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 rot="1375988">
          <a:off x="4954270" y="71918195"/>
          <a:ext cx="1403985" cy="1484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268</xdr:row>
      <xdr:rowOff>133350</xdr:rowOff>
    </xdr:from>
    <xdr:to>
      <xdr:col>8</xdr:col>
      <xdr:colOff>1633</xdr:colOff>
      <xdr:row>272</xdr:row>
      <xdr:rowOff>45175</xdr:rowOff>
    </xdr:to>
    <xdr:pic>
      <xdr:nvPicPr>
        <xdr:cNvPr id="200" name="Picture 199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7714742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266</xdr:row>
      <xdr:rowOff>28576</xdr:rowOff>
    </xdr:from>
    <xdr:to>
      <xdr:col>7</xdr:col>
      <xdr:colOff>327977</xdr:colOff>
      <xdr:row>273</xdr:row>
      <xdr:rowOff>132361</xdr:rowOff>
    </xdr:to>
    <xdr:pic>
      <xdr:nvPicPr>
        <xdr:cNvPr id="201" name="Picture 200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 rot="1375988">
          <a:off x="4954270" y="76652120"/>
          <a:ext cx="1403985" cy="1484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284</xdr:row>
      <xdr:rowOff>133350</xdr:rowOff>
    </xdr:from>
    <xdr:to>
      <xdr:col>8</xdr:col>
      <xdr:colOff>1633</xdr:colOff>
      <xdr:row>288</xdr:row>
      <xdr:rowOff>45175</xdr:rowOff>
    </xdr:to>
    <xdr:pic>
      <xdr:nvPicPr>
        <xdr:cNvPr id="202" name="Picture 201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8170989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282</xdr:row>
      <xdr:rowOff>28576</xdr:rowOff>
    </xdr:from>
    <xdr:to>
      <xdr:col>7</xdr:col>
      <xdr:colOff>327977</xdr:colOff>
      <xdr:row>289</xdr:row>
      <xdr:rowOff>132359</xdr:rowOff>
    </xdr:to>
    <xdr:pic>
      <xdr:nvPicPr>
        <xdr:cNvPr id="203" name="Picture 202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 rot="1375988">
          <a:off x="4954270" y="81214595"/>
          <a:ext cx="1403985" cy="1484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298</xdr:row>
      <xdr:rowOff>133350</xdr:rowOff>
    </xdr:from>
    <xdr:to>
      <xdr:col>8</xdr:col>
      <xdr:colOff>1633</xdr:colOff>
      <xdr:row>302</xdr:row>
      <xdr:rowOff>45175</xdr:rowOff>
    </xdr:to>
    <xdr:pic>
      <xdr:nvPicPr>
        <xdr:cNvPr id="204" name="Picture 203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8577707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296</xdr:row>
      <xdr:rowOff>28576</xdr:rowOff>
    </xdr:from>
    <xdr:to>
      <xdr:col>7</xdr:col>
      <xdr:colOff>327977</xdr:colOff>
      <xdr:row>303</xdr:row>
      <xdr:rowOff>132361</xdr:rowOff>
    </xdr:to>
    <xdr:pic>
      <xdr:nvPicPr>
        <xdr:cNvPr id="205" name="Picture 204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 rot="1375988">
          <a:off x="4954270" y="85281770"/>
          <a:ext cx="1403985" cy="1484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312</xdr:row>
      <xdr:rowOff>133350</xdr:rowOff>
    </xdr:from>
    <xdr:to>
      <xdr:col>8</xdr:col>
      <xdr:colOff>1633</xdr:colOff>
      <xdr:row>316</xdr:row>
      <xdr:rowOff>45175</xdr:rowOff>
    </xdr:to>
    <xdr:pic>
      <xdr:nvPicPr>
        <xdr:cNvPr id="206" name="Picture 205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8938704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310</xdr:row>
      <xdr:rowOff>28576</xdr:rowOff>
    </xdr:from>
    <xdr:to>
      <xdr:col>7</xdr:col>
      <xdr:colOff>327977</xdr:colOff>
      <xdr:row>317</xdr:row>
      <xdr:rowOff>132361</xdr:rowOff>
    </xdr:to>
    <xdr:pic>
      <xdr:nvPicPr>
        <xdr:cNvPr id="207" name="Picture 206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 rot="1375988">
          <a:off x="4954270" y="88891745"/>
          <a:ext cx="1403985" cy="1484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328</xdr:row>
      <xdr:rowOff>133350</xdr:rowOff>
    </xdr:from>
    <xdr:to>
      <xdr:col>8</xdr:col>
      <xdr:colOff>1633</xdr:colOff>
      <xdr:row>332</xdr:row>
      <xdr:rowOff>45174</xdr:rowOff>
    </xdr:to>
    <xdr:pic>
      <xdr:nvPicPr>
        <xdr:cNvPr id="208" name="Picture 207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9423527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326</xdr:row>
      <xdr:rowOff>28576</xdr:rowOff>
    </xdr:from>
    <xdr:to>
      <xdr:col>7</xdr:col>
      <xdr:colOff>327977</xdr:colOff>
      <xdr:row>333</xdr:row>
      <xdr:rowOff>132360</xdr:rowOff>
    </xdr:to>
    <xdr:pic>
      <xdr:nvPicPr>
        <xdr:cNvPr id="209" name="Picture 208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 rot="1375988">
          <a:off x="4954270" y="93739970"/>
          <a:ext cx="1403985" cy="1484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344</xdr:row>
      <xdr:rowOff>133350</xdr:rowOff>
    </xdr:from>
    <xdr:to>
      <xdr:col>8</xdr:col>
      <xdr:colOff>1633</xdr:colOff>
      <xdr:row>348</xdr:row>
      <xdr:rowOff>45175</xdr:rowOff>
    </xdr:to>
    <xdr:pic>
      <xdr:nvPicPr>
        <xdr:cNvPr id="210" name="Picture 209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9851199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342</xdr:row>
      <xdr:rowOff>28576</xdr:rowOff>
    </xdr:from>
    <xdr:to>
      <xdr:col>7</xdr:col>
      <xdr:colOff>327977</xdr:colOff>
      <xdr:row>349</xdr:row>
      <xdr:rowOff>132361</xdr:rowOff>
    </xdr:to>
    <xdr:pic>
      <xdr:nvPicPr>
        <xdr:cNvPr id="211" name="Picture 210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 rot="1375988">
          <a:off x="4954270" y="98016695"/>
          <a:ext cx="1403985" cy="1484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359</xdr:row>
      <xdr:rowOff>133350</xdr:rowOff>
    </xdr:from>
    <xdr:to>
      <xdr:col>8</xdr:col>
      <xdr:colOff>1633</xdr:colOff>
      <xdr:row>363</xdr:row>
      <xdr:rowOff>45175</xdr:rowOff>
    </xdr:to>
    <xdr:pic>
      <xdr:nvPicPr>
        <xdr:cNvPr id="288" name="Picture 287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10259822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357</xdr:row>
      <xdr:rowOff>28576</xdr:rowOff>
    </xdr:from>
    <xdr:to>
      <xdr:col>7</xdr:col>
      <xdr:colOff>327977</xdr:colOff>
      <xdr:row>364</xdr:row>
      <xdr:rowOff>132361</xdr:rowOff>
    </xdr:to>
    <xdr:pic>
      <xdr:nvPicPr>
        <xdr:cNvPr id="289" name="Picture 288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 rot="1375988">
          <a:off x="4954270" y="102102920"/>
          <a:ext cx="1403985" cy="1484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373</xdr:row>
      <xdr:rowOff>133350</xdr:rowOff>
    </xdr:from>
    <xdr:to>
      <xdr:col>8</xdr:col>
      <xdr:colOff>1633</xdr:colOff>
      <xdr:row>377</xdr:row>
      <xdr:rowOff>45175</xdr:rowOff>
    </xdr:to>
    <xdr:pic>
      <xdr:nvPicPr>
        <xdr:cNvPr id="290" name="Picture 289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10620819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371</xdr:row>
      <xdr:rowOff>28576</xdr:rowOff>
    </xdr:from>
    <xdr:to>
      <xdr:col>7</xdr:col>
      <xdr:colOff>327977</xdr:colOff>
      <xdr:row>378</xdr:row>
      <xdr:rowOff>132361</xdr:rowOff>
    </xdr:to>
    <xdr:pic>
      <xdr:nvPicPr>
        <xdr:cNvPr id="291" name="Picture 290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 rot="1375988">
          <a:off x="4954270" y="105712895"/>
          <a:ext cx="1403985" cy="1484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1642745</xdr:colOff>
      <xdr:row>387</xdr:row>
      <xdr:rowOff>200660</xdr:rowOff>
    </xdr:from>
    <xdr:to>
      <xdr:col>8</xdr:col>
      <xdr:colOff>348978</xdr:colOff>
      <xdr:row>391</xdr:row>
      <xdr:rowOff>112485</xdr:rowOff>
    </xdr:to>
    <xdr:pic>
      <xdr:nvPicPr>
        <xdr:cNvPr id="292" name="Picture 291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977890" y="109884845"/>
          <a:ext cx="2096770" cy="712470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529590</xdr:colOff>
      <xdr:row>385</xdr:row>
      <xdr:rowOff>128905</xdr:rowOff>
    </xdr:from>
    <xdr:to>
      <xdr:col>7</xdr:col>
      <xdr:colOff>238442</xdr:colOff>
      <xdr:row>393</xdr:row>
      <xdr:rowOff>42188</xdr:rowOff>
    </xdr:to>
    <xdr:pic>
      <xdr:nvPicPr>
        <xdr:cNvPr id="293" name="Picture 292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 rot="1375988">
          <a:off x="4864735" y="109423200"/>
          <a:ext cx="1403985" cy="1484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405</xdr:row>
      <xdr:rowOff>133350</xdr:rowOff>
    </xdr:from>
    <xdr:to>
      <xdr:col>8</xdr:col>
      <xdr:colOff>1633</xdr:colOff>
      <xdr:row>409</xdr:row>
      <xdr:rowOff>45177</xdr:rowOff>
    </xdr:to>
    <xdr:pic>
      <xdr:nvPicPr>
        <xdr:cNvPr id="295" name="Picture 294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11485689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403</xdr:row>
      <xdr:rowOff>28576</xdr:rowOff>
    </xdr:from>
    <xdr:to>
      <xdr:col>7</xdr:col>
      <xdr:colOff>327977</xdr:colOff>
      <xdr:row>410</xdr:row>
      <xdr:rowOff>132363</xdr:rowOff>
    </xdr:to>
    <xdr:pic>
      <xdr:nvPicPr>
        <xdr:cNvPr id="296" name="Picture 295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114352070"/>
          <a:ext cx="1403985" cy="1494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418</xdr:row>
      <xdr:rowOff>133350</xdr:rowOff>
    </xdr:from>
    <xdr:to>
      <xdr:col>8</xdr:col>
      <xdr:colOff>1633</xdr:colOff>
      <xdr:row>422</xdr:row>
      <xdr:rowOff>45175</xdr:rowOff>
    </xdr:to>
    <xdr:pic>
      <xdr:nvPicPr>
        <xdr:cNvPr id="297" name="Picture 296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11827637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417</xdr:row>
      <xdr:rowOff>0</xdr:rowOff>
    </xdr:from>
    <xdr:to>
      <xdr:col>7</xdr:col>
      <xdr:colOff>327977</xdr:colOff>
      <xdr:row>424</xdr:row>
      <xdr:rowOff>94260</xdr:rowOff>
    </xdr:to>
    <xdr:pic>
      <xdr:nvPicPr>
        <xdr:cNvPr id="298" name="Picture 297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117942995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434</xdr:row>
      <xdr:rowOff>133350</xdr:rowOff>
    </xdr:from>
    <xdr:to>
      <xdr:col>8</xdr:col>
      <xdr:colOff>1633</xdr:colOff>
      <xdr:row>438</xdr:row>
      <xdr:rowOff>45175</xdr:rowOff>
    </xdr:to>
    <xdr:pic>
      <xdr:nvPicPr>
        <xdr:cNvPr id="299" name="Picture 298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12283884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433</xdr:row>
      <xdr:rowOff>0</xdr:rowOff>
    </xdr:from>
    <xdr:to>
      <xdr:col>7</xdr:col>
      <xdr:colOff>327977</xdr:colOff>
      <xdr:row>440</xdr:row>
      <xdr:rowOff>94258</xdr:rowOff>
    </xdr:to>
    <xdr:pic>
      <xdr:nvPicPr>
        <xdr:cNvPr id="300" name="Picture 299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122505470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448</xdr:row>
      <xdr:rowOff>133350</xdr:rowOff>
    </xdr:from>
    <xdr:to>
      <xdr:col>8</xdr:col>
      <xdr:colOff>1633</xdr:colOff>
      <xdr:row>452</xdr:row>
      <xdr:rowOff>45175</xdr:rowOff>
    </xdr:to>
    <xdr:pic>
      <xdr:nvPicPr>
        <xdr:cNvPr id="301" name="Picture 300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12616307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447</xdr:row>
      <xdr:rowOff>0</xdr:rowOff>
    </xdr:from>
    <xdr:to>
      <xdr:col>7</xdr:col>
      <xdr:colOff>327977</xdr:colOff>
      <xdr:row>454</xdr:row>
      <xdr:rowOff>94260</xdr:rowOff>
    </xdr:to>
    <xdr:pic>
      <xdr:nvPicPr>
        <xdr:cNvPr id="302" name="Picture 301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125829695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465</xdr:row>
      <xdr:rowOff>133350</xdr:rowOff>
    </xdr:from>
    <xdr:to>
      <xdr:col>8</xdr:col>
      <xdr:colOff>1633</xdr:colOff>
      <xdr:row>469</xdr:row>
      <xdr:rowOff>45175</xdr:rowOff>
    </xdr:to>
    <xdr:pic>
      <xdr:nvPicPr>
        <xdr:cNvPr id="294" name="Picture 293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13091604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464</xdr:row>
      <xdr:rowOff>0</xdr:rowOff>
    </xdr:from>
    <xdr:to>
      <xdr:col>7</xdr:col>
      <xdr:colOff>327977</xdr:colOff>
      <xdr:row>471</xdr:row>
      <xdr:rowOff>94260</xdr:rowOff>
    </xdr:to>
    <xdr:pic>
      <xdr:nvPicPr>
        <xdr:cNvPr id="303" name="Picture 302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130582670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481</xdr:row>
      <xdr:rowOff>133350</xdr:rowOff>
    </xdr:from>
    <xdr:to>
      <xdr:col>8</xdr:col>
      <xdr:colOff>1633</xdr:colOff>
      <xdr:row>485</xdr:row>
      <xdr:rowOff>45177</xdr:rowOff>
    </xdr:to>
    <xdr:pic>
      <xdr:nvPicPr>
        <xdr:cNvPr id="304" name="Picture 303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13519277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480</xdr:row>
      <xdr:rowOff>0</xdr:rowOff>
    </xdr:from>
    <xdr:to>
      <xdr:col>7</xdr:col>
      <xdr:colOff>327977</xdr:colOff>
      <xdr:row>487</xdr:row>
      <xdr:rowOff>94262</xdr:rowOff>
    </xdr:to>
    <xdr:pic>
      <xdr:nvPicPr>
        <xdr:cNvPr id="305" name="Picture 304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134859395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495</xdr:row>
      <xdr:rowOff>133350</xdr:rowOff>
    </xdr:from>
    <xdr:to>
      <xdr:col>8</xdr:col>
      <xdr:colOff>1633</xdr:colOff>
      <xdr:row>499</xdr:row>
      <xdr:rowOff>45175</xdr:rowOff>
    </xdr:to>
    <xdr:pic>
      <xdr:nvPicPr>
        <xdr:cNvPr id="306" name="Picture 305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13851699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494</xdr:row>
      <xdr:rowOff>0</xdr:rowOff>
    </xdr:from>
    <xdr:to>
      <xdr:col>7</xdr:col>
      <xdr:colOff>327977</xdr:colOff>
      <xdr:row>501</xdr:row>
      <xdr:rowOff>94260</xdr:rowOff>
    </xdr:to>
    <xdr:pic>
      <xdr:nvPicPr>
        <xdr:cNvPr id="307" name="Picture 306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138183620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511</xdr:row>
      <xdr:rowOff>133350</xdr:rowOff>
    </xdr:from>
    <xdr:to>
      <xdr:col>8</xdr:col>
      <xdr:colOff>1633</xdr:colOff>
      <xdr:row>515</xdr:row>
      <xdr:rowOff>45175</xdr:rowOff>
    </xdr:to>
    <xdr:pic>
      <xdr:nvPicPr>
        <xdr:cNvPr id="308" name="Picture 307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14307947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510</xdr:row>
      <xdr:rowOff>0</xdr:rowOff>
    </xdr:from>
    <xdr:to>
      <xdr:col>7</xdr:col>
      <xdr:colOff>327977</xdr:colOff>
      <xdr:row>517</xdr:row>
      <xdr:rowOff>94260</xdr:rowOff>
    </xdr:to>
    <xdr:pic>
      <xdr:nvPicPr>
        <xdr:cNvPr id="309" name="Picture 308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142746095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525</xdr:row>
      <xdr:rowOff>133350</xdr:rowOff>
    </xdr:from>
    <xdr:to>
      <xdr:col>8</xdr:col>
      <xdr:colOff>1633</xdr:colOff>
      <xdr:row>529</xdr:row>
      <xdr:rowOff>45175</xdr:rowOff>
    </xdr:to>
    <xdr:pic>
      <xdr:nvPicPr>
        <xdr:cNvPr id="310" name="Picture 309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14668944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524</xdr:row>
      <xdr:rowOff>0</xdr:rowOff>
    </xdr:from>
    <xdr:to>
      <xdr:col>7</xdr:col>
      <xdr:colOff>327977</xdr:colOff>
      <xdr:row>531</xdr:row>
      <xdr:rowOff>94260</xdr:rowOff>
    </xdr:to>
    <xdr:pic>
      <xdr:nvPicPr>
        <xdr:cNvPr id="311" name="Picture 310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146356070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540</xdr:row>
      <xdr:rowOff>133350</xdr:rowOff>
    </xdr:from>
    <xdr:to>
      <xdr:col>8</xdr:col>
      <xdr:colOff>1633</xdr:colOff>
      <xdr:row>544</xdr:row>
      <xdr:rowOff>45175</xdr:rowOff>
    </xdr:to>
    <xdr:pic>
      <xdr:nvPicPr>
        <xdr:cNvPr id="312" name="Picture 311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15106142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539</xdr:row>
      <xdr:rowOff>0</xdr:rowOff>
    </xdr:from>
    <xdr:to>
      <xdr:col>7</xdr:col>
      <xdr:colOff>327977</xdr:colOff>
      <xdr:row>546</xdr:row>
      <xdr:rowOff>94260</xdr:rowOff>
    </xdr:to>
    <xdr:pic>
      <xdr:nvPicPr>
        <xdr:cNvPr id="313" name="Picture 312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150728045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554</xdr:row>
      <xdr:rowOff>133350</xdr:rowOff>
    </xdr:from>
    <xdr:to>
      <xdr:col>8</xdr:col>
      <xdr:colOff>1633</xdr:colOff>
      <xdr:row>558</xdr:row>
      <xdr:rowOff>45176</xdr:rowOff>
    </xdr:to>
    <xdr:pic>
      <xdr:nvPicPr>
        <xdr:cNvPr id="314" name="Picture 313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15467139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553</xdr:row>
      <xdr:rowOff>0</xdr:rowOff>
    </xdr:from>
    <xdr:to>
      <xdr:col>7</xdr:col>
      <xdr:colOff>327977</xdr:colOff>
      <xdr:row>560</xdr:row>
      <xdr:rowOff>94261</xdr:rowOff>
    </xdr:to>
    <xdr:pic>
      <xdr:nvPicPr>
        <xdr:cNvPr id="315" name="Picture 314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154338020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570</xdr:row>
      <xdr:rowOff>133350</xdr:rowOff>
    </xdr:from>
    <xdr:to>
      <xdr:col>8</xdr:col>
      <xdr:colOff>1633</xdr:colOff>
      <xdr:row>574</xdr:row>
      <xdr:rowOff>45174</xdr:rowOff>
    </xdr:to>
    <xdr:pic>
      <xdr:nvPicPr>
        <xdr:cNvPr id="316" name="Picture 315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15923387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569</xdr:row>
      <xdr:rowOff>0</xdr:rowOff>
    </xdr:from>
    <xdr:to>
      <xdr:col>7</xdr:col>
      <xdr:colOff>327977</xdr:colOff>
      <xdr:row>576</xdr:row>
      <xdr:rowOff>94259</xdr:rowOff>
    </xdr:to>
    <xdr:pic>
      <xdr:nvPicPr>
        <xdr:cNvPr id="317" name="Picture 316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158900495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584</xdr:row>
      <xdr:rowOff>133350</xdr:rowOff>
    </xdr:from>
    <xdr:to>
      <xdr:col>8</xdr:col>
      <xdr:colOff>1633</xdr:colOff>
      <xdr:row>588</xdr:row>
      <xdr:rowOff>45175</xdr:rowOff>
    </xdr:to>
    <xdr:pic>
      <xdr:nvPicPr>
        <xdr:cNvPr id="318" name="Picture 317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16284384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583</xdr:row>
      <xdr:rowOff>0</xdr:rowOff>
    </xdr:from>
    <xdr:to>
      <xdr:col>7</xdr:col>
      <xdr:colOff>327977</xdr:colOff>
      <xdr:row>590</xdr:row>
      <xdr:rowOff>94259</xdr:rowOff>
    </xdr:to>
    <xdr:pic>
      <xdr:nvPicPr>
        <xdr:cNvPr id="319" name="Picture 318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162510470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598</xdr:row>
      <xdr:rowOff>133350</xdr:rowOff>
    </xdr:from>
    <xdr:to>
      <xdr:col>8</xdr:col>
      <xdr:colOff>1633</xdr:colOff>
      <xdr:row>602</xdr:row>
      <xdr:rowOff>45177</xdr:rowOff>
    </xdr:to>
    <xdr:pic>
      <xdr:nvPicPr>
        <xdr:cNvPr id="320" name="Picture 319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16645382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597</xdr:row>
      <xdr:rowOff>0</xdr:rowOff>
    </xdr:from>
    <xdr:to>
      <xdr:col>7</xdr:col>
      <xdr:colOff>327977</xdr:colOff>
      <xdr:row>604</xdr:row>
      <xdr:rowOff>94262</xdr:rowOff>
    </xdr:to>
    <xdr:pic>
      <xdr:nvPicPr>
        <xdr:cNvPr id="321" name="Picture 320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166120445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613</xdr:row>
      <xdr:rowOff>133350</xdr:rowOff>
    </xdr:from>
    <xdr:to>
      <xdr:col>8</xdr:col>
      <xdr:colOff>1633</xdr:colOff>
      <xdr:row>617</xdr:row>
      <xdr:rowOff>45174</xdr:rowOff>
    </xdr:to>
    <xdr:pic>
      <xdr:nvPicPr>
        <xdr:cNvPr id="322" name="Picture 321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17054004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612</xdr:row>
      <xdr:rowOff>0</xdr:rowOff>
    </xdr:from>
    <xdr:to>
      <xdr:col>7</xdr:col>
      <xdr:colOff>327977</xdr:colOff>
      <xdr:row>619</xdr:row>
      <xdr:rowOff>94260</xdr:rowOff>
    </xdr:to>
    <xdr:pic>
      <xdr:nvPicPr>
        <xdr:cNvPr id="323" name="Picture 322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170206670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627</xdr:row>
      <xdr:rowOff>133350</xdr:rowOff>
    </xdr:from>
    <xdr:to>
      <xdr:col>8</xdr:col>
      <xdr:colOff>1633</xdr:colOff>
      <xdr:row>631</xdr:row>
      <xdr:rowOff>45175</xdr:rowOff>
    </xdr:to>
    <xdr:pic>
      <xdr:nvPicPr>
        <xdr:cNvPr id="324" name="Picture 323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17415002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626</xdr:row>
      <xdr:rowOff>0</xdr:rowOff>
    </xdr:from>
    <xdr:to>
      <xdr:col>7</xdr:col>
      <xdr:colOff>327977</xdr:colOff>
      <xdr:row>633</xdr:row>
      <xdr:rowOff>94260</xdr:rowOff>
    </xdr:to>
    <xdr:pic>
      <xdr:nvPicPr>
        <xdr:cNvPr id="325" name="Picture 324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173816645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644</xdr:row>
      <xdr:rowOff>133350</xdr:rowOff>
    </xdr:from>
    <xdr:to>
      <xdr:col>8</xdr:col>
      <xdr:colOff>1633</xdr:colOff>
      <xdr:row>648</xdr:row>
      <xdr:rowOff>45175</xdr:rowOff>
    </xdr:to>
    <xdr:pic>
      <xdr:nvPicPr>
        <xdr:cNvPr id="326" name="Picture 325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17890299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643</xdr:row>
      <xdr:rowOff>0</xdr:rowOff>
    </xdr:from>
    <xdr:to>
      <xdr:col>7</xdr:col>
      <xdr:colOff>327977</xdr:colOff>
      <xdr:row>650</xdr:row>
      <xdr:rowOff>94260</xdr:rowOff>
    </xdr:to>
    <xdr:pic>
      <xdr:nvPicPr>
        <xdr:cNvPr id="327" name="Picture 326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178569620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661</xdr:row>
      <xdr:rowOff>133350</xdr:rowOff>
    </xdr:from>
    <xdr:to>
      <xdr:col>8</xdr:col>
      <xdr:colOff>1633</xdr:colOff>
      <xdr:row>665</xdr:row>
      <xdr:rowOff>45175</xdr:rowOff>
    </xdr:to>
    <xdr:pic>
      <xdr:nvPicPr>
        <xdr:cNvPr id="328" name="Picture 327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18337022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660</xdr:row>
      <xdr:rowOff>0</xdr:rowOff>
    </xdr:from>
    <xdr:to>
      <xdr:col>7</xdr:col>
      <xdr:colOff>327977</xdr:colOff>
      <xdr:row>667</xdr:row>
      <xdr:rowOff>94259</xdr:rowOff>
    </xdr:to>
    <xdr:pic>
      <xdr:nvPicPr>
        <xdr:cNvPr id="329" name="Picture 328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183036845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677</xdr:row>
      <xdr:rowOff>133350</xdr:rowOff>
    </xdr:from>
    <xdr:to>
      <xdr:col>8</xdr:col>
      <xdr:colOff>1633</xdr:colOff>
      <xdr:row>681</xdr:row>
      <xdr:rowOff>45175</xdr:rowOff>
    </xdr:to>
    <xdr:pic>
      <xdr:nvPicPr>
        <xdr:cNvPr id="330" name="Picture 329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18793269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676</xdr:row>
      <xdr:rowOff>0</xdr:rowOff>
    </xdr:from>
    <xdr:to>
      <xdr:col>7</xdr:col>
      <xdr:colOff>327977</xdr:colOff>
      <xdr:row>683</xdr:row>
      <xdr:rowOff>94260</xdr:rowOff>
    </xdr:to>
    <xdr:pic>
      <xdr:nvPicPr>
        <xdr:cNvPr id="331" name="Picture 330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187599320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693</xdr:row>
      <xdr:rowOff>133350</xdr:rowOff>
    </xdr:from>
    <xdr:to>
      <xdr:col>8</xdr:col>
      <xdr:colOff>1633</xdr:colOff>
      <xdr:row>697</xdr:row>
      <xdr:rowOff>45175</xdr:rowOff>
    </xdr:to>
    <xdr:pic>
      <xdr:nvPicPr>
        <xdr:cNvPr id="332" name="Picture 331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19278092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692</xdr:row>
      <xdr:rowOff>0</xdr:rowOff>
    </xdr:from>
    <xdr:to>
      <xdr:col>7</xdr:col>
      <xdr:colOff>327977</xdr:colOff>
      <xdr:row>699</xdr:row>
      <xdr:rowOff>94260</xdr:rowOff>
    </xdr:to>
    <xdr:pic>
      <xdr:nvPicPr>
        <xdr:cNvPr id="333" name="Picture 332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192447545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708</xdr:row>
      <xdr:rowOff>133350</xdr:rowOff>
    </xdr:from>
    <xdr:to>
      <xdr:col>8</xdr:col>
      <xdr:colOff>1633</xdr:colOff>
      <xdr:row>712</xdr:row>
      <xdr:rowOff>45175</xdr:rowOff>
    </xdr:to>
    <xdr:pic>
      <xdr:nvPicPr>
        <xdr:cNvPr id="334" name="Picture 333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19715289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707</xdr:row>
      <xdr:rowOff>0</xdr:rowOff>
    </xdr:from>
    <xdr:to>
      <xdr:col>7</xdr:col>
      <xdr:colOff>327977</xdr:colOff>
      <xdr:row>714</xdr:row>
      <xdr:rowOff>94260</xdr:rowOff>
    </xdr:to>
    <xdr:pic>
      <xdr:nvPicPr>
        <xdr:cNvPr id="335" name="Picture 334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196819520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724</xdr:row>
      <xdr:rowOff>133350</xdr:rowOff>
    </xdr:from>
    <xdr:to>
      <xdr:col>8</xdr:col>
      <xdr:colOff>1633</xdr:colOff>
      <xdr:row>728</xdr:row>
      <xdr:rowOff>45174</xdr:rowOff>
    </xdr:to>
    <xdr:pic>
      <xdr:nvPicPr>
        <xdr:cNvPr id="336" name="Picture 335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20160107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723</xdr:row>
      <xdr:rowOff>0</xdr:rowOff>
    </xdr:from>
    <xdr:to>
      <xdr:col>7</xdr:col>
      <xdr:colOff>327977</xdr:colOff>
      <xdr:row>730</xdr:row>
      <xdr:rowOff>94259</xdr:rowOff>
    </xdr:to>
    <xdr:pic>
      <xdr:nvPicPr>
        <xdr:cNvPr id="337" name="Picture 336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201267695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740</xdr:row>
      <xdr:rowOff>133350</xdr:rowOff>
    </xdr:from>
    <xdr:to>
      <xdr:col>8</xdr:col>
      <xdr:colOff>1633</xdr:colOff>
      <xdr:row>744</xdr:row>
      <xdr:rowOff>45175</xdr:rowOff>
    </xdr:to>
    <xdr:pic>
      <xdr:nvPicPr>
        <xdr:cNvPr id="338" name="Picture 337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20616354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739</xdr:row>
      <xdr:rowOff>0</xdr:rowOff>
    </xdr:from>
    <xdr:to>
      <xdr:col>7</xdr:col>
      <xdr:colOff>327977</xdr:colOff>
      <xdr:row>746</xdr:row>
      <xdr:rowOff>94260</xdr:rowOff>
    </xdr:to>
    <xdr:pic>
      <xdr:nvPicPr>
        <xdr:cNvPr id="339" name="Picture 338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205830170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756</xdr:row>
      <xdr:rowOff>133350</xdr:rowOff>
    </xdr:from>
    <xdr:to>
      <xdr:col>8</xdr:col>
      <xdr:colOff>1633</xdr:colOff>
      <xdr:row>760</xdr:row>
      <xdr:rowOff>45175</xdr:rowOff>
    </xdr:to>
    <xdr:pic>
      <xdr:nvPicPr>
        <xdr:cNvPr id="340" name="Picture 339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21072602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755</xdr:row>
      <xdr:rowOff>0</xdr:rowOff>
    </xdr:from>
    <xdr:to>
      <xdr:col>7</xdr:col>
      <xdr:colOff>327977</xdr:colOff>
      <xdr:row>762</xdr:row>
      <xdr:rowOff>94260</xdr:rowOff>
    </xdr:to>
    <xdr:pic>
      <xdr:nvPicPr>
        <xdr:cNvPr id="341" name="Picture 340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210392645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773</xdr:row>
      <xdr:rowOff>133350</xdr:rowOff>
    </xdr:from>
    <xdr:to>
      <xdr:col>8</xdr:col>
      <xdr:colOff>1633</xdr:colOff>
      <xdr:row>777</xdr:row>
      <xdr:rowOff>45173</xdr:rowOff>
    </xdr:to>
    <xdr:pic>
      <xdr:nvPicPr>
        <xdr:cNvPr id="342" name="Picture 341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21547899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772</xdr:row>
      <xdr:rowOff>0</xdr:rowOff>
    </xdr:from>
    <xdr:to>
      <xdr:col>7</xdr:col>
      <xdr:colOff>327977</xdr:colOff>
      <xdr:row>779</xdr:row>
      <xdr:rowOff>94260</xdr:rowOff>
    </xdr:to>
    <xdr:pic>
      <xdr:nvPicPr>
        <xdr:cNvPr id="343" name="Picture 342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215145620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789</xdr:row>
      <xdr:rowOff>133350</xdr:rowOff>
    </xdr:from>
    <xdr:to>
      <xdr:col>8</xdr:col>
      <xdr:colOff>1633</xdr:colOff>
      <xdr:row>793</xdr:row>
      <xdr:rowOff>45175</xdr:rowOff>
    </xdr:to>
    <xdr:pic>
      <xdr:nvPicPr>
        <xdr:cNvPr id="344" name="Picture 343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21975572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788</xdr:row>
      <xdr:rowOff>0</xdr:rowOff>
    </xdr:from>
    <xdr:to>
      <xdr:col>7</xdr:col>
      <xdr:colOff>327977</xdr:colOff>
      <xdr:row>795</xdr:row>
      <xdr:rowOff>94260</xdr:rowOff>
    </xdr:to>
    <xdr:pic>
      <xdr:nvPicPr>
        <xdr:cNvPr id="345" name="Picture 344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219422345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805</xdr:row>
      <xdr:rowOff>133350</xdr:rowOff>
    </xdr:from>
    <xdr:to>
      <xdr:col>8</xdr:col>
      <xdr:colOff>1633</xdr:colOff>
      <xdr:row>809</xdr:row>
      <xdr:rowOff>45175</xdr:rowOff>
    </xdr:to>
    <xdr:pic>
      <xdr:nvPicPr>
        <xdr:cNvPr id="346" name="Picture 345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22431819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804</xdr:row>
      <xdr:rowOff>0</xdr:rowOff>
    </xdr:from>
    <xdr:to>
      <xdr:col>7</xdr:col>
      <xdr:colOff>327977</xdr:colOff>
      <xdr:row>811</xdr:row>
      <xdr:rowOff>94260</xdr:rowOff>
    </xdr:to>
    <xdr:pic>
      <xdr:nvPicPr>
        <xdr:cNvPr id="347" name="Picture 346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223984820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820</xdr:row>
      <xdr:rowOff>133350</xdr:rowOff>
    </xdr:from>
    <xdr:to>
      <xdr:col>8</xdr:col>
      <xdr:colOff>1633</xdr:colOff>
      <xdr:row>824</xdr:row>
      <xdr:rowOff>45174</xdr:rowOff>
    </xdr:to>
    <xdr:pic>
      <xdr:nvPicPr>
        <xdr:cNvPr id="348" name="Picture 347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22840442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819</xdr:row>
      <xdr:rowOff>0</xdr:rowOff>
    </xdr:from>
    <xdr:to>
      <xdr:col>7</xdr:col>
      <xdr:colOff>327977</xdr:colOff>
      <xdr:row>826</xdr:row>
      <xdr:rowOff>94259</xdr:rowOff>
    </xdr:to>
    <xdr:pic>
      <xdr:nvPicPr>
        <xdr:cNvPr id="349" name="Picture 348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228071045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836</xdr:row>
      <xdr:rowOff>133350</xdr:rowOff>
    </xdr:from>
    <xdr:to>
      <xdr:col>8</xdr:col>
      <xdr:colOff>1633</xdr:colOff>
      <xdr:row>840</xdr:row>
      <xdr:rowOff>45177</xdr:rowOff>
    </xdr:to>
    <xdr:pic>
      <xdr:nvPicPr>
        <xdr:cNvPr id="350" name="Picture 349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23313834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835</xdr:row>
      <xdr:rowOff>0</xdr:rowOff>
    </xdr:from>
    <xdr:to>
      <xdr:col>7</xdr:col>
      <xdr:colOff>327977</xdr:colOff>
      <xdr:row>842</xdr:row>
      <xdr:rowOff>94262</xdr:rowOff>
    </xdr:to>
    <xdr:pic>
      <xdr:nvPicPr>
        <xdr:cNvPr id="351" name="Picture 350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232804970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851</xdr:row>
      <xdr:rowOff>133350</xdr:rowOff>
    </xdr:from>
    <xdr:to>
      <xdr:col>8</xdr:col>
      <xdr:colOff>1633</xdr:colOff>
      <xdr:row>855</xdr:row>
      <xdr:rowOff>45174</xdr:rowOff>
    </xdr:to>
    <xdr:pic>
      <xdr:nvPicPr>
        <xdr:cNvPr id="352" name="Picture 351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23722457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607060</xdr:colOff>
      <xdr:row>849</xdr:row>
      <xdr:rowOff>189865</xdr:rowOff>
    </xdr:from>
    <xdr:to>
      <xdr:col>7</xdr:col>
      <xdr:colOff>315912</xdr:colOff>
      <xdr:row>857</xdr:row>
      <xdr:rowOff>93625</xdr:rowOff>
    </xdr:to>
    <xdr:pic>
      <xdr:nvPicPr>
        <xdr:cNvPr id="353" name="Picture 352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42205" y="236890560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867</xdr:row>
      <xdr:rowOff>133350</xdr:rowOff>
    </xdr:from>
    <xdr:to>
      <xdr:col>8</xdr:col>
      <xdr:colOff>1633</xdr:colOff>
      <xdr:row>871</xdr:row>
      <xdr:rowOff>45175</xdr:rowOff>
    </xdr:to>
    <xdr:pic>
      <xdr:nvPicPr>
        <xdr:cNvPr id="354" name="Picture 353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24195849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866</xdr:row>
      <xdr:rowOff>0</xdr:rowOff>
    </xdr:from>
    <xdr:to>
      <xdr:col>7</xdr:col>
      <xdr:colOff>327977</xdr:colOff>
      <xdr:row>873</xdr:row>
      <xdr:rowOff>94260</xdr:rowOff>
    </xdr:to>
    <xdr:pic>
      <xdr:nvPicPr>
        <xdr:cNvPr id="355" name="Picture 354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241625120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883</xdr:row>
      <xdr:rowOff>133350</xdr:rowOff>
    </xdr:from>
    <xdr:to>
      <xdr:col>8</xdr:col>
      <xdr:colOff>1633</xdr:colOff>
      <xdr:row>887</xdr:row>
      <xdr:rowOff>45175</xdr:rowOff>
    </xdr:to>
    <xdr:pic>
      <xdr:nvPicPr>
        <xdr:cNvPr id="356" name="Picture 355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24652097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882</xdr:row>
      <xdr:rowOff>0</xdr:rowOff>
    </xdr:from>
    <xdr:to>
      <xdr:col>7</xdr:col>
      <xdr:colOff>327977</xdr:colOff>
      <xdr:row>889</xdr:row>
      <xdr:rowOff>94260</xdr:rowOff>
    </xdr:to>
    <xdr:pic>
      <xdr:nvPicPr>
        <xdr:cNvPr id="357" name="Picture 356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246187595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899</xdr:row>
      <xdr:rowOff>133350</xdr:rowOff>
    </xdr:from>
    <xdr:to>
      <xdr:col>8</xdr:col>
      <xdr:colOff>1633</xdr:colOff>
      <xdr:row>903</xdr:row>
      <xdr:rowOff>45175</xdr:rowOff>
    </xdr:to>
    <xdr:pic>
      <xdr:nvPicPr>
        <xdr:cNvPr id="358" name="Picture 357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25108344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898</xdr:row>
      <xdr:rowOff>0</xdr:rowOff>
    </xdr:from>
    <xdr:to>
      <xdr:col>7</xdr:col>
      <xdr:colOff>327977</xdr:colOff>
      <xdr:row>905</xdr:row>
      <xdr:rowOff>94258</xdr:rowOff>
    </xdr:to>
    <xdr:pic>
      <xdr:nvPicPr>
        <xdr:cNvPr id="359" name="Picture 358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250750070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913</xdr:row>
      <xdr:rowOff>133350</xdr:rowOff>
    </xdr:from>
    <xdr:to>
      <xdr:col>8</xdr:col>
      <xdr:colOff>1633</xdr:colOff>
      <xdr:row>917</xdr:row>
      <xdr:rowOff>45175</xdr:rowOff>
    </xdr:to>
    <xdr:pic>
      <xdr:nvPicPr>
        <xdr:cNvPr id="360" name="Picture 359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25469342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912</xdr:row>
      <xdr:rowOff>0</xdr:rowOff>
    </xdr:from>
    <xdr:to>
      <xdr:col>7</xdr:col>
      <xdr:colOff>327977</xdr:colOff>
      <xdr:row>919</xdr:row>
      <xdr:rowOff>94260</xdr:rowOff>
    </xdr:to>
    <xdr:pic>
      <xdr:nvPicPr>
        <xdr:cNvPr id="361" name="Picture 360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254360045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928</xdr:row>
      <xdr:rowOff>133350</xdr:rowOff>
    </xdr:from>
    <xdr:to>
      <xdr:col>8</xdr:col>
      <xdr:colOff>1633</xdr:colOff>
      <xdr:row>932</xdr:row>
      <xdr:rowOff>45175</xdr:rowOff>
    </xdr:to>
    <xdr:pic>
      <xdr:nvPicPr>
        <xdr:cNvPr id="362" name="Picture 361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25849389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927</xdr:row>
      <xdr:rowOff>0</xdr:rowOff>
    </xdr:from>
    <xdr:to>
      <xdr:col>7</xdr:col>
      <xdr:colOff>327977</xdr:colOff>
      <xdr:row>934</xdr:row>
      <xdr:rowOff>94260</xdr:rowOff>
    </xdr:to>
    <xdr:pic>
      <xdr:nvPicPr>
        <xdr:cNvPr id="363" name="Picture 362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258160520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942</xdr:row>
      <xdr:rowOff>133350</xdr:rowOff>
    </xdr:from>
    <xdr:to>
      <xdr:col>8</xdr:col>
      <xdr:colOff>1633</xdr:colOff>
      <xdr:row>946</xdr:row>
      <xdr:rowOff>45174</xdr:rowOff>
    </xdr:to>
    <xdr:pic>
      <xdr:nvPicPr>
        <xdr:cNvPr id="364" name="Picture 363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26210387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941</xdr:row>
      <xdr:rowOff>0</xdr:rowOff>
    </xdr:from>
    <xdr:to>
      <xdr:col>7</xdr:col>
      <xdr:colOff>327977</xdr:colOff>
      <xdr:row>948</xdr:row>
      <xdr:rowOff>94259</xdr:rowOff>
    </xdr:to>
    <xdr:pic>
      <xdr:nvPicPr>
        <xdr:cNvPr id="365" name="Picture 364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261770495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957</xdr:row>
      <xdr:rowOff>133350</xdr:rowOff>
    </xdr:from>
    <xdr:to>
      <xdr:col>8</xdr:col>
      <xdr:colOff>1633</xdr:colOff>
      <xdr:row>961</xdr:row>
      <xdr:rowOff>45176</xdr:rowOff>
    </xdr:to>
    <xdr:pic>
      <xdr:nvPicPr>
        <xdr:cNvPr id="367" name="Picture 366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26619009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956</xdr:row>
      <xdr:rowOff>0</xdr:rowOff>
    </xdr:from>
    <xdr:to>
      <xdr:col>7</xdr:col>
      <xdr:colOff>327977</xdr:colOff>
      <xdr:row>963</xdr:row>
      <xdr:rowOff>94261</xdr:rowOff>
    </xdr:to>
    <xdr:pic>
      <xdr:nvPicPr>
        <xdr:cNvPr id="368" name="Picture 367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265856720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971</xdr:row>
      <xdr:rowOff>133350</xdr:rowOff>
    </xdr:from>
    <xdr:to>
      <xdr:col>8</xdr:col>
      <xdr:colOff>1633</xdr:colOff>
      <xdr:row>975</xdr:row>
      <xdr:rowOff>45174</xdr:rowOff>
    </xdr:to>
    <xdr:pic>
      <xdr:nvPicPr>
        <xdr:cNvPr id="370" name="Picture 369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26980007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970</xdr:row>
      <xdr:rowOff>0</xdr:rowOff>
    </xdr:from>
    <xdr:to>
      <xdr:col>7</xdr:col>
      <xdr:colOff>327977</xdr:colOff>
      <xdr:row>977</xdr:row>
      <xdr:rowOff>94260</xdr:rowOff>
    </xdr:to>
    <xdr:pic>
      <xdr:nvPicPr>
        <xdr:cNvPr id="371" name="Picture 370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269466695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984</xdr:row>
      <xdr:rowOff>133350</xdr:rowOff>
    </xdr:from>
    <xdr:to>
      <xdr:col>8</xdr:col>
      <xdr:colOff>1633</xdr:colOff>
      <xdr:row>988</xdr:row>
      <xdr:rowOff>45175</xdr:rowOff>
    </xdr:to>
    <xdr:pic>
      <xdr:nvPicPr>
        <xdr:cNvPr id="372" name="Picture 371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27293379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983</xdr:row>
      <xdr:rowOff>0</xdr:rowOff>
    </xdr:from>
    <xdr:to>
      <xdr:col>7</xdr:col>
      <xdr:colOff>327977</xdr:colOff>
      <xdr:row>990</xdr:row>
      <xdr:rowOff>94260</xdr:rowOff>
    </xdr:to>
    <xdr:pic>
      <xdr:nvPicPr>
        <xdr:cNvPr id="373" name="Picture 372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272600420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997</xdr:row>
      <xdr:rowOff>133350</xdr:rowOff>
    </xdr:from>
    <xdr:to>
      <xdr:col>8</xdr:col>
      <xdr:colOff>1633</xdr:colOff>
      <xdr:row>1001</xdr:row>
      <xdr:rowOff>45175</xdr:rowOff>
    </xdr:to>
    <xdr:pic>
      <xdr:nvPicPr>
        <xdr:cNvPr id="374" name="Picture 373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27635327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996</xdr:row>
      <xdr:rowOff>0</xdr:rowOff>
    </xdr:from>
    <xdr:to>
      <xdr:col>7</xdr:col>
      <xdr:colOff>327977</xdr:colOff>
      <xdr:row>1003</xdr:row>
      <xdr:rowOff>94259</xdr:rowOff>
    </xdr:to>
    <xdr:pic>
      <xdr:nvPicPr>
        <xdr:cNvPr id="375" name="Picture 374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276019895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1009</xdr:row>
      <xdr:rowOff>133350</xdr:rowOff>
    </xdr:from>
    <xdr:to>
      <xdr:col>8</xdr:col>
      <xdr:colOff>1633</xdr:colOff>
      <xdr:row>1013</xdr:row>
      <xdr:rowOff>45175</xdr:rowOff>
    </xdr:to>
    <xdr:pic>
      <xdr:nvPicPr>
        <xdr:cNvPr id="376" name="Picture 375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27929649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1008</xdr:row>
      <xdr:rowOff>0</xdr:rowOff>
    </xdr:from>
    <xdr:to>
      <xdr:col>7</xdr:col>
      <xdr:colOff>327977</xdr:colOff>
      <xdr:row>1015</xdr:row>
      <xdr:rowOff>94260</xdr:rowOff>
    </xdr:to>
    <xdr:pic>
      <xdr:nvPicPr>
        <xdr:cNvPr id="377" name="Picture 376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278963120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1023</xdr:row>
      <xdr:rowOff>133350</xdr:rowOff>
    </xdr:from>
    <xdr:to>
      <xdr:col>8</xdr:col>
      <xdr:colOff>1633</xdr:colOff>
      <xdr:row>1027</xdr:row>
      <xdr:rowOff>45175</xdr:rowOff>
    </xdr:to>
    <xdr:pic>
      <xdr:nvPicPr>
        <xdr:cNvPr id="378" name="Picture 377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28279217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1022</xdr:row>
      <xdr:rowOff>0</xdr:rowOff>
    </xdr:from>
    <xdr:to>
      <xdr:col>7</xdr:col>
      <xdr:colOff>327977</xdr:colOff>
      <xdr:row>1029</xdr:row>
      <xdr:rowOff>94258</xdr:rowOff>
    </xdr:to>
    <xdr:pic>
      <xdr:nvPicPr>
        <xdr:cNvPr id="379" name="Picture 378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282458795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1037</xdr:row>
      <xdr:rowOff>133350</xdr:rowOff>
    </xdr:from>
    <xdr:to>
      <xdr:col>8</xdr:col>
      <xdr:colOff>1633</xdr:colOff>
      <xdr:row>1041</xdr:row>
      <xdr:rowOff>45175</xdr:rowOff>
    </xdr:to>
    <xdr:pic>
      <xdr:nvPicPr>
        <xdr:cNvPr id="380" name="Picture 379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28611639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1036</xdr:row>
      <xdr:rowOff>0</xdr:rowOff>
    </xdr:from>
    <xdr:to>
      <xdr:col>7</xdr:col>
      <xdr:colOff>327977</xdr:colOff>
      <xdr:row>1043</xdr:row>
      <xdr:rowOff>94260</xdr:rowOff>
    </xdr:to>
    <xdr:pic>
      <xdr:nvPicPr>
        <xdr:cNvPr id="381" name="Picture 380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285783020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1051</xdr:row>
      <xdr:rowOff>133350</xdr:rowOff>
    </xdr:from>
    <xdr:to>
      <xdr:col>8</xdr:col>
      <xdr:colOff>1633</xdr:colOff>
      <xdr:row>1055</xdr:row>
      <xdr:rowOff>45175</xdr:rowOff>
    </xdr:to>
    <xdr:pic>
      <xdr:nvPicPr>
        <xdr:cNvPr id="382" name="Picture 381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28972637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1050</xdr:row>
      <xdr:rowOff>0</xdr:rowOff>
    </xdr:from>
    <xdr:to>
      <xdr:col>7</xdr:col>
      <xdr:colOff>327977</xdr:colOff>
      <xdr:row>1057</xdr:row>
      <xdr:rowOff>94260</xdr:rowOff>
    </xdr:to>
    <xdr:pic>
      <xdr:nvPicPr>
        <xdr:cNvPr id="383" name="Picture 382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289392995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1065</xdr:row>
      <xdr:rowOff>133350</xdr:rowOff>
    </xdr:from>
    <xdr:to>
      <xdr:col>8</xdr:col>
      <xdr:colOff>1633</xdr:colOff>
      <xdr:row>1069</xdr:row>
      <xdr:rowOff>45174</xdr:rowOff>
    </xdr:to>
    <xdr:pic>
      <xdr:nvPicPr>
        <xdr:cNvPr id="384" name="Picture 383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29350779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1064</xdr:row>
      <xdr:rowOff>0</xdr:rowOff>
    </xdr:from>
    <xdr:to>
      <xdr:col>7</xdr:col>
      <xdr:colOff>327977</xdr:colOff>
      <xdr:row>1071</xdr:row>
      <xdr:rowOff>94260</xdr:rowOff>
    </xdr:to>
    <xdr:pic>
      <xdr:nvPicPr>
        <xdr:cNvPr id="385" name="Picture 384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293174420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1080</xdr:row>
      <xdr:rowOff>133350</xdr:rowOff>
    </xdr:from>
    <xdr:to>
      <xdr:col>8</xdr:col>
      <xdr:colOff>1633</xdr:colOff>
      <xdr:row>1084</xdr:row>
      <xdr:rowOff>45175</xdr:rowOff>
    </xdr:to>
    <xdr:pic>
      <xdr:nvPicPr>
        <xdr:cNvPr id="386" name="Picture 385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29702252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1079</xdr:row>
      <xdr:rowOff>0</xdr:rowOff>
    </xdr:from>
    <xdr:to>
      <xdr:col>7</xdr:col>
      <xdr:colOff>327977</xdr:colOff>
      <xdr:row>1086</xdr:row>
      <xdr:rowOff>94258</xdr:rowOff>
    </xdr:to>
    <xdr:pic>
      <xdr:nvPicPr>
        <xdr:cNvPr id="387" name="Picture 386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296689145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1294765</xdr:colOff>
      <xdr:row>1095</xdr:row>
      <xdr:rowOff>32385</xdr:rowOff>
    </xdr:from>
    <xdr:to>
      <xdr:col>8</xdr:col>
      <xdr:colOff>0</xdr:colOff>
      <xdr:row>1098</xdr:row>
      <xdr:rowOff>144235</xdr:rowOff>
    </xdr:to>
    <xdr:pic>
      <xdr:nvPicPr>
        <xdr:cNvPr id="388" name="Picture 387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29910" y="300445805"/>
          <a:ext cx="2096135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1093</xdr:row>
      <xdr:rowOff>0</xdr:rowOff>
    </xdr:from>
    <xdr:to>
      <xdr:col>7</xdr:col>
      <xdr:colOff>327977</xdr:colOff>
      <xdr:row>1100</xdr:row>
      <xdr:rowOff>94260</xdr:rowOff>
    </xdr:to>
    <xdr:pic>
      <xdr:nvPicPr>
        <xdr:cNvPr id="389" name="Picture 388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300013370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1108</xdr:row>
      <xdr:rowOff>133350</xdr:rowOff>
    </xdr:from>
    <xdr:to>
      <xdr:col>8</xdr:col>
      <xdr:colOff>1633</xdr:colOff>
      <xdr:row>1112</xdr:row>
      <xdr:rowOff>45176</xdr:rowOff>
    </xdr:to>
    <xdr:pic>
      <xdr:nvPicPr>
        <xdr:cNvPr id="390" name="Picture 389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30367097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1107</xdr:row>
      <xdr:rowOff>0</xdr:rowOff>
    </xdr:from>
    <xdr:to>
      <xdr:col>7</xdr:col>
      <xdr:colOff>327977</xdr:colOff>
      <xdr:row>1114</xdr:row>
      <xdr:rowOff>94261</xdr:rowOff>
    </xdr:to>
    <xdr:pic>
      <xdr:nvPicPr>
        <xdr:cNvPr id="391" name="Picture 390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303337595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1122</xdr:row>
      <xdr:rowOff>133350</xdr:rowOff>
    </xdr:from>
    <xdr:to>
      <xdr:col>8</xdr:col>
      <xdr:colOff>1633</xdr:colOff>
      <xdr:row>1126</xdr:row>
      <xdr:rowOff>45175</xdr:rowOff>
    </xdr:to>
    <xdr:pic>
      <xdr:nvPicPr>
        <xdr:cNvPr id="392" name="Picture 391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30699519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1121</xdr:row>
      <xdr:rowOff>0</xdr:rowOff>
    </xdr:from>
    <xdr:to>
      <xdr:col>7</xdr:col>
      <xdr:colOff>327977</xdr:colOff>
      <xdr:row>1128</xdr:row>
      <xdr:rowOff>94260</xdr:rowOff>
    </xdr:to>
    <xdr:pic>
      <xdr:nvPicPr>
        <xdr:cNvPr id="393" name="Picture 392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306661820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1136</xdr:row>
      <xdr:rowOff>133350</xdr:rowOff>
    </xdr:from>
    <xdr:to>
      <xdr:col>8</xdr:col>
      <xdr:colOff>1633</xdr:colOff>
      <xdr:row>1140</xdr:row>
      <xdr:rowOff>45175</xdr:rowOff>
    </xdr:to>
    <xdr:pic>
      <xdr:nvPicPr>
        <xdr:cNvPr id="394" name="Picture 393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31031942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1135</xdr:row>
      <xdr:rowOff>0</xdr:rowOff>
    </xdr:from>
    <xdr:to>
      <xdr:col>7</xdr:col>
      <xdr:colOff>327977</xdr:colOff>
      <xdr:row>1142</xdr:row>
      <xdr:rowOff>94260</xdr:rowOff>
    </xdr:to>
    <xdr:pic>
      <xdr:nvPicPr>
        <xdr:cNvPr id="395" name="Picture 394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309986045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1151</xdr:row>
      <xdr:rowOff>133350</xdr:rowOff>
    </xdr:from>
    <xdr:to>
      <xdr:col>8</xdr:col>
      <xdr:colOff>1633</xdr:colOff>
      <xdr:row>1155</xdr:row>
      <xdr:rowOff>45173</xdr:rowOff>
    </xdr:to>
    <xdr:pic>
      <xdr:nvPicPr>
        <xdr:cNvPr id="396" name="Picture 395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31383414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1150</xdr:row>
      <xdr:rowOff>0</xdr:rowOff>
    </xdr:from>
    <xdr:to>
      <xdr:col>7</xdr:col>
      <xdr:colOff>327977</xdr:colOff>
      <xdr:row>1157</xdr:row>
      <xdr:rowOff>94260</xdr:rowOff>
    </xdr:to>
    <xdr:pic>
      <xdr:nvPicPr>
        <xdr:cNvPr id="397" name="Picture 396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313500770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1165</xdr:row>
      <xdr:rowOff>133350</xdr:rowOff>
    </xdr:from>
    <xdr:to>
      <xdr:col>8</xdr:col>
      <xdr:colOff>1633</xdr:colOff>
      <xdr:row>1169</xdr:row>
      <xdr:rowOff>45175</xdr:rowOff>
    </xdr:to>
    <xdr:pic>
      <xdr:nvPicPr>
        <xdr:cNvPr id="398" name="Picture 397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31715837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1164</xdr:row>
      <xdr:rowOff>0</xdr:rowOff>
    </xdr:from>
    <xdr:to>
      <xdr:col>7</xdr:col>
      <xdr:colOff>327977</xdr:colOff>
      <xdr:row>1171</xdr:row>
      <xdr:rowOff>94259</xdr:rowOff>
    </xdr:to>
    <xdr:pic>
      <xdr:nvPicPr>
        <xdr:cNvPr id="399" name="Picture 398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316824995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1180</xdr:row>
      <xdr:rowOff>133350</xdr:rowOff>
    </xdr:from>
    <xdr:to>
      <xdr:col>8</xdr:col>
      <xdr:colOff>1633</xdr:colOff>
      <xdr:row>1184</xdr:row>
      <xdr:rowOff>45175</xdr:rowOff>
    </xdr:to>
    <xdr:pic>
      <xdr:nvPicPr>
        <xdr:cNvPr id="400" name="Picture 399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32097789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1179</xdr:row>
      <xdr:rowOff>0</xdr:rowOff>
    </xdr:from>
    <xdr:to>
      <xdr:col>7</xdr:col>
      <xdr:colOff>327977</xdr:colOff>
      <xdr:row>1186</xdr:row>
      <xdr:rowOff>94260</xdr:rowOff>
    </xdr:to>
    <xdr:pic>
      <xdr:nvPicPr>
        <xdr:cNvPr id="401" name="Picture 400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320644520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1194</xdr:row>
      <xdr:rowOff>133350</xdr:rowOff>
    </xdr:from>
    <xdr:to>
      <xdr:col>8</xdr:col>
      <xdr:colOff>1633</xdr:colOff>
      <xdr:row>1198</xdr:row>
      <xdr:rowOff>45175</xdr:rowOff>
    </xdr:to>
    <xdr:pic>
      <xdr:nvPicPr>
        <xdr:cNvPr id="402" name="Picture 401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32447357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1193</xdr:row>
      <xdr:rowOff>0</xdr:rowOff>
    </xdr:from>
    <xdr:to>
      <xdr:col>7</xdr:col>
      <xdr:colOff>327977</xdr:colOff>
      <xdr:row>1200</xdr:row>
      <xdr:rowOff>94260</xdr:rowOff>
    </xdr:to>
    <xdr:pic>
      <xdr:nvPicPr>
        <xdr:cNvPr id="403" name="Picture 402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324140195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1208</xdr:row>
      <xdr:rowOff>133350</xdr:rowOff>
    </xdr:from>
    <xdr:to>
      <xdr:col>8</xdr:col>
      <xdr:colOff>1633</xdr:colOff>
      <xdr:row>1212</xdr:row>
      <xdr:rowOff>45173</xdr:rowOff>
    </xdr:to>
    <xdr:pic>
      <xdr:nvPicPr>
        <xdr:cNvPr id="404" name="Picture 403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32779779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1207</xdr:row>
      <xdr:rowOff>0</xdr:rowOff>
    </xdr:from>
    <xdr:to>
      <xdr:col>7</xdr:col>
      <xdr:colOff>327977</xdr:colOff>
      <xdr:row>1214</xdr:row>
      <xdr:rowOff>94260</xdr:rowOff>
    </xdr:to>
    <xdr:pic>
      <xdr:nvPicPr>
        <xdr:cNvPr id="405" name="Picture 404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327464420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1223</xdr:row>
      <xdr:rowOff>133350</xdr:rowOff>
    </xdr:from>
    <xdr:to>
      <xdr:col>8</xdr:col>
      <xdr:colOff>1633</xdr:colOff>
      <xdr:row>1227</xdr:row>
      <xdr:rowOff>45175</xdr:rowOff>
    </xdr:to>
    <xdr:pic>
      <xdr:nvPicPr>
        <xdr:cNvPr id="406" name="Picture 405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33159827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1222</xdr:row>
      <xdr:rowOff>0</xdr:rowOff>
    </xdr:from>
    <xdr:to>
      <xdr:col>7</xdr:col>
      <xdr:colOff>327977</xdr:colOff>
      <xdr:row>1229</xdr:row>
      <xdr:rowOff>94260</xdr:rowOff>
    </xdr:to>
    <xdr:pic>
      <xdr:nvPicPr>
        <xdr:cNvPr id="407" name="Picture 406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331264895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1237</xdr:row>
      <xdr:rowOff>133350</xdr:rowOff>
    </xdr:from>
    <xdr:to>
      <xdr:col>8</xdr:col>
      <xdr:colOff>1633</xdr:colOff>
      <xdr:row>1241</xdr:row>
      <xdr:rowOff>45175</xdr:rowOff>
    </xdr:to>
    <xdr:pic>
      <xdr:nvPicPr>
        <xdr:cNvPr id="408" name="Picture 407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33492249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1236</xdr:row>
      <xdr:rowOff>0</xdr:rowOff>
    </xdr:from>
    <xdr:to>
      <xdr:col>7</xdr:col>
      <xdr:colOff>327977</xdr:colOff>
      <xdr:row>1243</xdr:row>
      <xdr:rowOff>94260</xdr:rowOff>
    </xdr:to>
    <xdr:pic>
      <xdr:nvPicPr>
        <xdr:cNvPr id="409" name="Picture 408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334589120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1252</xdr:row>
      <xdr:rowOff>133350</xdr:rowOff>
    </xdr:from>
    <xdr:to>
      <xdr:col>8</xdr:col>
      <xdr:colOff>1633</xdr:colOff>
      <xdr:row>1256</xdr:row>
      <xdr:rowOff>45176</xdr:rowOff>
    </xdr:to>
    <xdr:pic>
      <xdr:nvPicPr>
        <xdr:cNvPr id="410" name="Picture 409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33843722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1251</xdr:row>
      <xdr:rowOff>0</xdr:rowOff>
    </xdr:from>
    <xdr:to>
      <xdr:col>7</xdr:col>
      <xdr:colOff>327977</xdr:colOff>
      <xdr:row>1258</xdr:row>
      <xdr:rowOff>94261</xdr:rowOff>
    </xdr:to>
    <xdr:pic>
      <xdr:nvPicPr>
        <xdr:cNvPr id="411" name="Picture 410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338103845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1266</xdr:row>
      <xdr:rowOff>133350</xdr:rowOff>
    </xdr:from>
    <xdr:to>
      <xdr:col>8</xdr:col>
      <xdr:colOff>1633</xdr:colOff>
      <xdr:row>1270</xdr:row>
      <xdr:rowOff>45175</xdr:rowOff>
    </xdr:to>
    <xdr:pic>
      <xdr:nvPicPr>
        <xdr:cNvPr id="412" name="Picture 411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34176144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1265</xdr:row>
      <xdr:rowOff>0</xdr:rowOff>
    </xdr:from>
    <xdr:to>
      <xdr:col>7</xdr:col>
      <xdr:colOff>327977</xdr:colOff>
      <xdr:row>1272</xdr:row>
      <xdr:rowOff>94260</xdr:rowOff>
    </xdr:to>
    <xdr:pic>
      <xdr:nvPicPr>
        <xdr:cNvPr id="413" name="Picture 412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341428070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1280</xdr:row>
      <xdr:rowOff>133350</xdr:rowOff>
    </xdr:from>
    <xdr:to>
      <xdr:col>8</xdr:col>
      <xdr:colOff>1633</xdr:colOff>
      <xdr:row>1284</xdr:row>
      <xdr:rowOff>45174</xdr:rowOff>
    </xdr:to>
    <xdr:pic>
      <xdr:nvPicPr>
        <xdr:cNvPr id="414" name="Picture 413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34508567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1279</xdr:row>
      <xdr:rowOff>0</xdr:rowOff>
    </xdr:from>
    <xdr:to>
      <xdr:col>7</xdr:col>
      <xdr:colOff>327977</xdr:colOff>
      <xdr:row>1286</xdr:row>
      <xdr:rowOff>94260</xdr:rowOff>
    </xdr:to>
    <xdr:pic>
      <xdr:nvPicPr>
        <xdr:cNvPr id="415" name="Picture 414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344752295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1294</xdr:row>
      <xdr:rowOff>133350</xdr:rowOff>
    </xdr:from>
    <xdr:to>
      <xdr:col>8</xdr:col>
      <xdr:colOff>1633</xdr:colOff>
      <xdr:row>1298</xdr:row>
      <xdr:rowOff>45175</xdr:rowOff>
    </xdr:to>
    <xdr:pic>
      <xdr:nvPicPr>
        <xdr:cNvPr id="416" name="Picture 415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34840989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1293</xdr:row>
      <xdr:rowOff>0</xdr:rowOff>
    </xdr:from>
    <xdr:to>
      <xdr:col>7</xdr:col>
      <xdr:colOff>327977</xdr:colOff>
      <xdr:row>1300</xdr:row>
      <xdr:rowOff>94258</xdr:rowOff>
    </xdr:to>
    <xdr:pic>
      <xdr:nvPicPr>
        <xdr:cNvPr id="417" name="Picture 416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348076520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1308</xdr:row>
      <xdr:rowOff>133350</xdr:rowOff>
    </xdr:from>
    <xdr:to>
      <xdr:col>8</xdr:col>
      <xdr:colOff>1633</xdr:colOff>
      <xdr:row>1312</xdr:row>
      <xdr:rowOff>45175</xdr:rowOff>
    </xdr:to>
    <xdr:pic>
      <xdr:nvPicPr>
        <xdr:cNvPr id="418" name="Picture 417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35173412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1307</xdr:row>
      <xdr:rowOff>0</xdr:rowOff>
    </xdr:from>
    <xdr:to>
      <xdr:col>7</xdr:col>
      <xdr:colOff>327977</xdr:colOff>
      <xdr:row>1314</xdr:row>
      <xdr:rowOff>94260</xdr:rowOff>
    </xdr:to>
    <xdr:pic>
      <xdr:nvPicPr>
        <xdr:cNvPr id="419" name="Picture 418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351400745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1322</xdr:row>
      <xdr:rowOff>133350</xdr:rowOff>
    </xdr:from>
    <xdr:to>
      <xdr:col>8</xdr:col>
      <xdr:colOff>1633</xdr:colOff>
      <xdr:row>1326</xdr:row>
      <xdr:rowOff>45176</xdr:rowOff>
    </xdr:to>
    <xdr:pic>
      <xdr:nvPicPr>
        <xdr:cNvPr id="420" name="Picture 419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35505834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1321</xdr:row>
      <xdr:rowOff>0</xdr:rowOff>
    </xdr:from>
    <xdr:to>
      <xdr:col>7</xdr:col>
      <xdr:colOff>327977</xdr:colOff>
      <xdr:row>1328</xdr:row>
      <xdr:rowOff>94261</xdr:rowOff>
    </xdr:to>
    <xdr:pic>
      <xdr:nvPicPr>
        <xdr:cNvPr id="421" name="Picture 420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354724970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1335</xdr:row>
      <xdr:rowOff>133350</xdr:rowOff>
    </xdr:from>
    <xdr:to>
      <xdr:col>8</xdr:col>
      <xdr:colOff>1633</xdr:colOff>
      <xdr:row>1339</xdr:row>
      <xdr:rowOff>45175</xdr:rowOff>
    </xdr:to>
    <xdr:pic>
      <xdr:nvPicPr>
        <xdr:cNvPr id="422" name="Picture 421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35819207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1334</xdr:row>
      <xdr:rowOff>0</xdr:rowOff>
    </xdr:from>
    <xdr:to>
      <xdr:col>7</xdr:col>
      <xdr:colOff>327977</xdr:colOff>
      <xdr:row>1341</xdr:row>
      <xdr:rowOff>94260</xdr:rowOff>
    </xdr:to>
    <xdr:pic>
      <xdr:nvPicPr>
        <xdr:cNvPr id="423" name="Picture 422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357858695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1349</xdr:row>
      <xdr:rowOff>133350</xdr:rowOff>
    </xdr:from>
    <xdr:to>
      <xdr:col>8</xdr:col>
      <xdr:colOff>1633</xdr:colOff>
      <xdr:row>1353</xdr:row>
      <xdr:rowOff>45175</xdr:rowOff>
    </xdr:to>
    <xdr:pic>
      <xdr:nvPicPr>
        <xdr:cNvPr id="424" name="Picture 423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630545" y="36151629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1348</xdr:row>
      <xdr:rowOff>0</xdr:rowOff>
    </xdr:from>
    <xdr:to>
      <xdr:col>7</xdr:col>
      <xdr:colOff>327977</xdr:colOff>
      <xdr:row>1355</xdr:row>
      <xdr:rowOff>94260</xdr:rowOff>
    </xdr:to>
    <xdr:pic>
      <xdr:nvPicPr>
        <xdr:cNvPr id="425" name="Picture 424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 rot="1375988">
          <a:off x="4954270" y="361182920"/>
          <a:ext cx="1403985" cy="1475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1600199</xdr:colOff>
      <xdr:row>432</xdr:row>
      <xdr:rowOff>28575</xdr:rowOff>
    </xdr:from>
    <xdr:to>
      <xdr:col>11</xdr:col>
      <xdr:colOff>76964</xdr:colOff>
      <xdr:row>439</xdr:row>
      <xdr:rowOff>188390</xdr:rowOff>
    </xdr:to>
    <xdr:pic>
      <xdr:nvPicPr>
        <xdr:cNvPr id="8" name="Picture 7" descr="D:\_Data Pascasarjana\__Backup 2019\2019 ADMISNISTRASI\Tanda Tangan Pimpinan\STEMPEL PASCA BARU0001.pn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 rot="1375988">
          <a:off x="6152515" y="87782400"/>
          <a:ext cx="1401445" cy="1492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2400300</xdr:colOff>
      <xdr:row>434</xdr:row>
      <xdr:rowOff>123825</xdr:rowOff>
    </xdr:from>
    <xdr:to>
      <xdr:col>15</xdr:col>
      <xdr:colOff>1004559</xdr:colOff>
      <xdr:row>438</xdr:row>
      <xdr:rowOff>80474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6953250" y="88258650"/>
          <a:ext cx="2089785" cy="71818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44</xdr:row>
      <xdr:rowOff>142874</xdr:rowOff>
    </xdr:from>
    <xdr:to>
      <xdr:col>2</xdr:col>
      <xdr:colOff>522183</xdr:colOff>
      <xdr:row>50</xdr:row>
      <xdr:rowOff>106456</xdr:rowOff>
    </xdr:to>
    <xdr:pic>
      <xdr:nvPicPr>
        <xdr:cNvPr id="4" name="Picture 3" descr="iain.jpg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9543415"/>
          <a:ext cx="974090" cy="93535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49</xdr:row>
      <xdr:rowOff>104775</xdr:rowOff>
    </xdr:from>
    <xdr:to>
      <xdr:col>7</xdr:col>
      <xdr:colOff>600075</xdr:colOff>
      <xdr:row>49</xdr:row>
      <xdr:rowOff>104776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>
          <a:off x="9525" y="10315575"/>
          <a:ext cx="77216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171450</xdr:colOff>
      <xdr:row>66</xdr:row>
      <xdr:rowOff>133350</xdr:rowOff>
    </xdr:from>
    <xdr:to>
      <xdr:col>5</xdr:col>
      <xdr:colOff>286330</xdr:colOff>
      <xdr:row>69</xdr:row>
      <xdr:rowOff>152288</xdr:rowOff>
    </xdr:to>
    <xdr:pic>
      <xdr:nvPicPr>
        <xdr:cNvPr id="6" name="Picture 5" descr="D:\YULI\00 - CopyTandaTanganDirektur.jpg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119245" y="13515975"/>
          <a:ext cx="1125855" cy="504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3:G110" totalsRowShown="0">
  <autoFilter ref="A3:G110" xr:uid="{00000000-0009-0000-0100-000004000000}"/>
  <tableColumns count="7">
    <tableColumn id="1" xr3:uid="{00000000-0010-0000-0000-000001000000}" name="No" dataDxfId="149"/>
    <tableColumn id="2" xr3:uid="{00000000-0010-0000-0000-000002000000}" name="Kode" dataDxfId="148"/>
    <tableColumn id="3" xr3:uid="{00000000-0010-0000-0000-000003000000}" name="DOSEN" dataDxfId="147"/>
    <tableColumn id="4" xr3:uid="{00000000-0010-0000-0000-000004000000}" name="Dosen 1" dataDxfId="146">
      <calculatedColumnFormula>COUNTIF(DSATU,C4)</calculatedColumnFormula>
    </tableColumn>
    <tableColumn id="5" xr3:uid="{00000000-0010-0000-0000-000005000000}" name="Dosen 2" dataDxfId="145">
      <calculatedColumnFormula>COUNTIF(DDUA,C4)</calculatedColumnFormula>
    </tableColumn>
    <tableColumn id="6" xr3:uid="{00000000-0010-0000-0000-000006000000}" name="Dosen3" dataDxfId="144">
      <calculatedColumnFormula>COUNTIF(JADWAL!$L$1:$L$93,REKAP!C4)</calculatedColumnFormula>
    </tableColumn>
    <tableColumn id="7" xr3:uid="{00000000-0010-0000-0000-000007000000}" name="TOTAL" dataDxfId="143">
      <calculatedColumnFormula>SUM(D4:F4)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50"/>
  <sheetViews>
    <sheetView workbookViewId="0"/>
  </sheetViews>
  <sheetFormatPr defaultColWidth="9" defaultRowHeight="15"/>
  <cols>
    <col min="1" max="1" width="11.7109375" style="158" customWidth="1"/>
    <col min="2" max="2" width="6.5703125" style="158" customWidth="1"/>
    <col min="3" max="3" width="50.28515625" customWidth="1"/>
    <col min="4" max="4" width="7.5703125" style="158" customWidth="1"/>
    <col min="5" max="5" width="38.42578125" customWidth="1"/>
    <col min="6" max="6" width="34.85546875" customWidth="1"/>
    <col min="7" max="7" width="12.28515625" customWidth="1"/>
    <col min="8" max="8" width="14.140625" hidden="1" customWidth="1"/>
    <col min="9" max="9" width="49.140625" customWidth="1"/>
    <col min="10" max="10" width="28.42578125" customWidth="1"/>
    <col min="11" max="11" width="11.42578125" customWidth="1"/>
  </cols>
  <sheetData>
    <row r="2" spans="1:11" ht="15.75">
      <c r="A2" s="417" t="s">
        <v>0</v>
      </c>
      <c r="B2" s="417" t="s">
        <v>1</v>
      </c>
      <c r="C2" s="418" t="s">
        <v>2</v>
      </c>
      <c r="D2" s="417" t="s">
        <v>3</v>
      </c>
      <c r="E2" s="418" t="s">
        <v>4</v>
      </c>
      <c r="F2" s="418" t="s">
        <v>5</v>
      </c>
      <c r="G2" s="418" t="s">
        <v>6</v>
      </c>
      <c r="H2" s="419" t="s">
        <v>7</v>
      </c>
      <c r="I2" s="419" t="s">
        <v>8</v>
      </c>
      <c r="J2" s="419" t="s">
        <v>9</v>
      </c>
      <c r="K2" s="419" t="s">
        <v>10</v>
      </c>
    </row>
    <row r="3" spans="1:11" s="177" customFormat="1" hidden="1">
      <c r="A3" s="420" t="s">
        <v>11</v>
      </c>
      <c r="B3" s="420">
        <v>2</v>
      </c>
      <c r="C3" s="421" t="s">
        <v>12</v>
      </c>
      <c r="D3" s="420">
        <v>2</v>
      </c>
      <c r="E3" s="422" t="s">
        <v>13</v>
      </c>
      <c r="F3" s="422" t="s">
        <v>14</v>
      </c>
      <c r="G3" s="421" t="s">
        <v>15</v>
      </c>
      <c r="H3" s="496" t="s">
        <v>16</v>
      </c>
      <c r="I3" s="167"/>
      <c r="J3" s="167"/>
      <c r="K3" s="435" t="s">
        <v>17</v>
      </c>
    </row>
    <row r="4" spans="1:11" s="177" customFormat="1" hidden="1">
      <c r="A4" s="420" t="s">
        <v>11</v>
      </c>
      <c r="B4" s="420">
        <v>2</v>
      </c>
      <c r="C4" s="421" t="s">
        <v>18</v>
      </c>
      <c r="D4" s="420">
        <v>2</v>
      </c>
      <c r="E4" s="422" t="s">
        <v>19</v>
      </c>
      <c r="F4" s="422" t="s">
        <v>20</v>
      </c>
      <c r="G4" s="421" t="s">
        <v>15</v>
      </c>
      <c r="H4" s="496" t="s">
        <v>21</v>
      </c>
      <c r="I4" s="167"/>
      <c r="J4" s="167"/>
      <c r="K4" s="435" t="s">
        <v>17</v>
      </c>
    </row>
    <row r="5" spans="1:11" s="177" customFormat="1" hidden="1">
      <c r="A5" s="420" t="s">
        <v>11</v>
      </c>
      <c r="B5" s="420">
        <v>2</v>
      </c>
      <c r="C5" s="421" t="s">
        <v>22</v>
      </c>
      <c r="D5" s="420">
        <v>3</v>
      </c>
      <c r="E5" s="422" t="s">
        <v>23</v>
      </c>
      <c r="F5" s="422"/>
      <c r="G5" s="421" t="s">
        <v>24</v>
      </c>
      <c r="H5" s="496" t="s">
        <v>16</v>
      </c>
      <c r="I5" s="167"/>
      <c r="J5" s="167"/>
      <c r="K5" s="435" t="s">
        <v>17</v>
      </c>
    </row>
    <row r="6" spans="1:11" s="177" customFormat="1" hidden="1">
      <c r="A6" s="420" t="s">
        <v>11</v>
      </c>
      <c r="B6" s="420">
        <v>2</v>
      </c>
      <c r="C6" s="421" t="s">
        <v>25</v>
      </c>
      <c r="D6" s="420">
        <v>3</v>
      </c>
      <c r="E6" s="422" t="s">
        <v>26</v>
      </c>
      <c r="F6" s="422" t="s">
        <v>27</v>
      </c>
      <c r="G6" s="421" t="s">
        <v>24</v>
      </c>
      <c r="H6" s="496" t="s">
        <v>21</v>
      </c>
      <c r="I6" s="167"/>
      <c r="J6" s="167"/>
      <c r="K6" s="435" t="s">
        <v>17</v>
      </c>
    </row>
    <row r="7" spans="1:11" s="177" customFormat="1" hidden="1">
      <c r="A7" s="420" t="s">
        <v>11</v>
      </c>
      <c r="B7" s="420">
        <v>2</v>
      </c>
      <c r="C7" s="421" t="s">
        <v>28</v>
      </c>
      <c r="D7" s="420">
        <v>3</v>
      </c>
      <c r="E7" s="422" t="s">
        <v>29</v>
      </c>
      <c r="F7" s="422" t="s">
        <v>30</v>
      </c>
      <c r="G7" s="421" t="s">
        <v>31</v>
      </c>
      <c r="H7" s="496" t="s">
        <v>16</v>
      </c>
      <c r="I7" s="167"/>
      <c r="J7" s="167"/>
      <c r="K7" s="435" t="s">
        <v>17</v>
      </c>
    </row>
    <row r="8" spans="1:11" s="177" customFormat="1" hidden="1">
      <c r="A8" s="420" t="s">
        <v>32</v>
      </c>
      <c r="B8" s="420">
        <v>2</v>
      </c>
      <c r="C8" s="421" t="s">
        <v>12</v>
      </c>
      <c r="D8" s="420">
        <v>2</v>
      </c>
      <c r="E8" s="422" t="s">
        <v>33</v>
      </c>
      <c r="F8" s="422" t="s">
        <v>14</v>
      </c>
      <c r="G8" s="421" t="s">
        <v>15</v>
      </c>
      <c r="H8" s="496" t="s">
        <v>16</v>
      </c>
      <c r="I8" s="167"/>
      <c r="J8" s="167"/>
      <c r="K8" s="435" t="s">
        <v>17</v>
      </c>
    </row>
    <row r="9" spans="1:11" s="177" customFormat="1" hidden="1">
      <c r="A9" s="420" t="s">
        <v>32</v>
      </c>
      <c r="B9" s="420">
        <v>2</v>
      </c>
      <c r="C9" s="421" t="s">
        <v>18</v>
      </c>
      <c r="D9" s="420">
        <v>2</v>
      </c>
      <c r="E9" s="422" t="s">
        <v>19</v>
      </c>
      <c r="F9" s="422" t="s">
        <v>20</v>
      </c>
      <c r="G9" s="421" t="s">
        <v>15</v>
      </c>
      <c r="H9" s="496" t="s">
        <v>21</v>
      </c>
      <c r="I9" s="167"/>
      <c r="J9" s="167"/>
      <c r="K9" s="435" t="s">
        <v>34</v>
      </c>
    </row>
    <row r="10" spans="1:11" s="177" customFormat="1" hidden="1">
      <c r="A10" s="420" t="s">
        <v>32</v>
      </c>
      <c r="B10" s="420">
        <v>2</v>
      </c>
      <c r="C10" s="421" t="s">
        <v>22</v>
      </c>
      <c r="D10" s="420">
        <v>3</v>
      </c>
      <c r="E10" s="422" t="s">
        <v>23</v>
      </c>
      <c r="F10" s="422"/>
      <c r="G10" s="421" t="s">
        <v>24</v>
      </c>
      <c r="H10" s="496" t="s">
        <v>16</v>
      </c>
      <c r="I10" s="167"/>
      <c r="J10" s="167"/>
      <c r="K10" s="435" t="s">
        <v>34</v>
      </c>
    </row>
    <row r="11" spans="1:11" s="177" customFormat="1" hidden="1">
      <c r="A11" s="420" t="s">
        <v>32</v>
      </c>
      <c r="B11" s="420">
        <v>2</v>
      </c>
      <c r="C11" s="421" t="s">
        <v>25</v>
      </c>
      <c r="D11" s="420">
        <v>3</v>
      </c>
      <c r="E11" s="422" t="s">
        <v>26</v>
      </c>
      <c r="F11" s="422" t="s">
        <v>27</v>
      </c>
      <c r="G11" s="421" t="s">
        <v>24</v>
      </c>
      <c r="H11" s="496" t="s">
        <v>21</v>
      </c>
      <c r="I11" s="167"/>
      <c r="J11" s="167"/>
      <c r="K11" s="435" t="s">
        <v>34</v>
      </c>
    </row>
    <row r="12" spans="1:11" s="177" customFormat="1" hidden="1">
      <c r="A12" s="420" t="s">
        <v>32</v>
      </c>
      <c r="B12" s="420">
        <v>2</v>
      </c>
      <c r="C12" s="421" t="s">
        <v>28</v>
      </c>
      <c r="D12" s="420">
        <v>3</v>
      </c>
      <c r="E12" s="422" t="s">
        <v>29</v>
      </c>
      <c r="F12" s="422" t="s">
        <v>30</v>
      </c>
      <c r="G12" s="421" t="s">
        <v>31</v>
      </c>
      <c r="H12" s="496" t="s">
        <v>16</v>
      </c>
      <c r="I12" s="167"/>
      <c r="J12" s="167"/>
      <c r="K12" s="435" t="s">
        <v>34</v>
      </c>
    </row>
    <row r="13" spans="1:11" s="177" customFormat="1" hidden="1">
      <c r="A13" s="420" t="s">
        <v>35</v>
      </c>
      <c r="B13" s="420">
        <v>2</v>
      </c>
      <c r="C13" s="421" t="s">
        <v>12</v>
      </c>
      <c r="D13" s="420">
        <v>2</v>
      </c>
      <c r="E13" s="422" t="s">
        <v>33</v>
      </c>
      <c r="F13" s="422" t="s">
        <v>36</v>
      </c>
      <c r="G13" s="421" t="s">
        <v>37</v>
      </c>
      <c r="H13" s="496" t="s">
        <v>16</v>
      </c>
      <c r="I13" s="167"/>
      <c r="J13" s="167"/>
      <c r="K13" s="435" t="s">
        <v>34</v>
      </c>
    </row>
    <row r="14" spans="1:11" s="177" customFormat="1" hidden="1">
      <c r="A14" s="420" t="s">
        <v>35</v>
      </c>
      <c r="B14" s="420">
        <v>2</v>
      </c>
      <c r="C14" s="421" t="s">
        <v>18</v>
      </c>
      <c r="D14" s="420">
        <v>2</v>
      </c>
      <c r="E14" s="422" t="s">
        <v>19</v>
      </c>
      <c r="F14" s="422" t="s">
        <v>38</v>
      </c>
      <c r="G14" s="421" t="s">
        <v>37</v>
      </c>
      <c r="H14" s="496" t="s">
        <v>21</v>
      </c>
      <c r="I14" s="167"/>
      <c r="J14" s="167"/>
      <c r="K14" s="435" t="s">
        <v>34</v>
      </c>
    </row>
    <row r="15" spans="1:11" s="177" customFormat="1" hidden="1">
      <c r="A15" s="420" t="s">
        <v>35</v>
      </c>
      <c r="B15" s="420">
        <v>2</v>
      </c>
      <c r="C15" s="421" t="s">
        <v>22</v>
      </c>
      <c r="D15" s="420">
        <v>3</v>
      </c>
      <c r="E15" s="422" t="s">
        <v>23</v>
      </c>
      <c r="F15" s="422"/>
      <c r="G15" s="421" t="s">
        <v>37</v>
      </c>
      <c r="H15" s="496" t="s">
        <v>39</v>
      </c>
      <c r="I15" s="167"/>
      <c r="J15" s="167"/>
      <c r="K15" s="435" t="s">
        <v>40</v>
      </c>
    </row>
    <row r="16" spans="1:11" s="177" customFormat="1" hidden="1">
      <c r="A16" s="420" t="s">
        <v>35</v>
      </c>
      <c r="B16" s="420">
        <v>2</v>
      </c>
      <c r="C16" s="421" t="s">
        <v>25</v>
      </c>
      <c r="D16" s="420">
        <v>3</v>
      </c>
      <c r="E16" s="422" t="s">
        <v>41</v>
      </c>
      <c r="F16" s="422" t="s">
        <v>42</v>
      </c>
      <c r="G16" s="421" t="s">
        <v>43</v>
      </c>
      <c r="H16" s="496" t="s">
        <v>44</v>
      </c>
      <c r="I16" s="167"/>
      <c r="J16" s="167"/>
      <c r="K16" s="435" t="s">
        <v>40</v>
      </c>
    </row>
    <row r="17" spans="1:11" s="177" customFormat="1" hidden="1">
      <c r="A17" s="420" t="s">
        <v>35</v>
      </c>
      <c r="B17" s="420">
        <v>2</v>
      </c>
      <c r="C17" s="421" t="s">
        <v>28</v>
      </c>
      <c r="D17" s="420">
        <v>3</v>
      </c>
      <c r="E17" s="422" t="s">
        <v>29</v>
      </c>
      <c r="F17" s="422" t="s">
        <v>30</v>
      </c>
      <c r="G17" s="421" t="s">
        <v>43</v>
      </c>
      <c r="H17" s="421" t="s">
        <v>45</v>
      </c>
      <c r="I17" s="167"/>
      <c r="J17" s="167"/>
      <c r="K17" s="435" t="s">
        <v>40</v>
      </c>
    </row>
    <row r="18" spans="1:11" s="415" customFormat="1" hidden="1">
      <c r="A18" s="423" t="s">
        <v>46</v>
      </c>
      <c r="B18" s="423">
        <v>3</v>
      </c>
      <c r="C18" s="424" t="s">
        <v>47</v>
      </c>
      <c r="D18" s="423">
        <v>3</v>
      </c>
      <c r="E18" s="425" t="s">
        <v>48</v>
      </c>
      <c r="F18" s="425"/>
      <c r="G18" s="426" t="s">
        <v>37</v>
      </c>
      <c r="H18" s="497" t="s">
        <v>16</v>
      </c>
      <c r="I18" s="436"/>
      <c r="J18" s="436"/>
      <c r="K18" s="159" t="s">
        <v>49</v>
      </c>
    </row>
    <row r="19" spans="1:11" s="415" customFormat="1" hidden="1">
      <c r="A19" s="423" t="s">
        <v>46</v>
      </c>
      <c r="B19" s="423">
        <v>3</v>
      </c>
      <c r="C19" s="424" t="s">
        <v>28</v>
      </c>
      <c r="D19" s="423">
        <v>3</v>
      </c>
      <c r="E19" s="425" t="s">
        <v>50</v>
      </c>
      <c r="F19" s="425" t="s">
        <v>51</v>
      </c>
      <c r="G19" s="426" t="s">
        <v>37</v>
      </c>
      <c r="H19" s="497" t="s">
        <v>21</v>
      </c>
      <c r="I19" s="436"/>
      <c r="J19" s="436"/>
      <c r="K19" s="159" t="s">
        <v>49</v>
      </c>
    </row>
    <row r="20" spans="1:11" s="415" customFormat="1" hidden="1">
      <c r="A20" s="423" t="s">
        <v>46</v>
      </c>
      <c r="B20" s="423">
        <v>3</v>
      </c>
      <c r="C20" s="424" t="s">
        <v>52</v>
      </c>
      <c r="D20" s="423">
        <v>3</v>
      </c>
      <c r="E20" s="425" t="s">
        <v>29</v>
      </c>
      <c r="F20" s="425"/>
      <c r="G20" s="426" t="s">
        <v>37</v>
      </c>
      <c r="H20" s="497" t="s">
        <v>39</v>
      </c>
      <c r="I20" s="436"/>
      <c r="J20" s="436"/>
      <c r="K20" s="159" t="s">
        <v>49</v>
      </c>
    </row>
    <row r="21" spans="1:11" s="415" customFormat="1" hidden="1">
      <c r="A21" s="423" t="s">
        <v>46</v>
      </c>
      <c r="B21" s="423">
        <v>3</v>
      </c>
      <c r="C21" s="427" t="s">
        <v>53</v>
      </c>
      <c r="D21" s="423">
        <v>3</v>
      </c>
      <c r="E21" s="425" t="s">
        <v>54</v>
      </c>
      <c r="F21" s="425" t="s">
        <v>30</v>
      </c>
      <c r="G21" s="426" t="s">
        <v>43</v>
      </c>
      <c r="H21" s="497" t="s">
        <v>44</v>
      </c>
      <c r="I21" s="436"/>
      <c r="J21" s="436"/>
      <c r="K21" s="159" t="s">
        <v>49</v>
      </c>
    </row>
    <row r="22" spans="1:11" s="415" customFormat="1" hidden="1">
      <c r="A22" s="423" t="s">
        <v>46</v>
      </c>
      <c r="B22" s="423">
        <v>3</v>
      </c>
      <c r="C22" s="424" t="s">
        <v>55</v>
      </c>
      <c r="D22" s="423">
        <v>3</v>
      </c>
      <c r="E22" s="425" t="s">
        <v>48</v>
      </c>
      <c r="F22" s="425" t="s">
        <v>56</v>
      </c>
      <c r="G22" s="426" t="s">
        <v>43</v>
      </c>
      <c r="H22" s="426" t="s">
        <v>45</v>
      </c>
      <c r="I22" s="437"/>
      <c r="J22" s="437"/>
      <c r="K22" s="159" t="s">
        <v>49</v>
      </c>
    </row>
    <row r="23" spans="1:11" s="415" customFormat="1" hidden="1">
      <c r="A23" s="423" t="s">
        <v>57</v>
      </c>
      <c r="B23" s="423">
        <v>3</v>
      </c>
      <c r="C23" s="427" t="s">
        <v>53</v>
      </c>
      <c r="D23" s="423">
        <v>3</v>
      </c>
      <c r="E23" s="425" t="s">
        <v>54</v>
      </c>
      <c r="F23" s="425" t="s">
        <v>30</v>
      </c>
      <c r="G23" s="426" t="s">
        <v>37</v>
      </c>
      <c r="H23" s="497" t="s">
        <v>16</v>
      </c>
      <c r="I23" s="436"/>
      <c r="J23" s="436"/>
      <c r="K23" s="159" t="s">
        <v>58</v>
      </c>
    </row>
    <row r="24" spans="1:11" s="415" customFormat="1" hidden="1">
      <c r="A24" s="423" t="s">
        <v>57</v>
      </c>
      <c r="B24" s="423">
        <v>3</v>
      </c>
      <c r="C24" s="424" t="s">
        <v>52</v>
      </c>
      <c r="D24" s="423">
        <v>3</v>
      </c>
      <c r="E24" s="425" t="s">
        <v>29</v>
      </c>
      <c r="F24" s="425"/>
      <c r="G24" s="426" t="s">
        <v>37</v>
      </c>
      <c r="H24" s="497" t="s">
        <v>21</v>
      </c>
      <c r="I24" s="436"/>
      <c r="J24" s="436"/>
      <c r="K24" s="159" t="s">
        <v>58</v>
      </c>
    </row>
    <row r="25" spans="1:11" s="415" customFormat="1" hidden="1">
      <c r="A25" s="423" t="s">
        <v>57</v>
      </c>
      <c r="B25" s="423">
        <v>3</v>
      </c>
      <c r="C25" s="424" t="s">
        <v>47</v>
      </c>
      <c r="D25" s="423">
        <v>3</v>
      </c>
      <c r="E25" s="425" t="s">
        <v>48</v>
      </c>
      <c r="F25" s="425"/>
      <c r="G25" s="426" t="s">
        <v>37</v>
      </c>
      <c r="H25" s="497" t="s">
        <v>39</v>
      </c>
      <c r="I25" s="436"/>
      <c r="J25" s="436"/>
      <c r="K25" s="159" t="s">
        <v>58</v>
      </c>
    </row>
    <row r="26" spans="1:11" s="415" customFormat="1" hidden="1">
      <c r="A26" s="423" t="s">
        <v>57</v>
      </c>
      <c r="B26" s="423">
        <v>3</v>
      </c>
      <c r="C26" s="424" t="s">
        <v>55</v>
      </c>
      <c r="D26" s="423">
        <v>3</v>
      </c>
      <c r="E26" s="425" t="s">
        <v>48</v>
      </c>
      <c r="F26" s="425" t="s">
        <v>59</v>
      </c>
      <c r="G26" s="426" t="s">
        <v>43</v>
      </c>
      <c r="H26" s="497" t="s">
        <v>44</v>
      </c>
      <c r="I26" s="436"/>
      <c r="J26" s="436"/>
      <c r="K26" s="159" t="s">
        <v>58</v>
      </c>
    </row>
    <row r="27" spans="1:11" s="415" customFormat="1" hidden="1">
      <c r="A27" s="423" t="s">
        <v>57</v>
      </c>
      <c r="B27" s="423">
        <v>3</v>
      </c>
      <c r="C27" s="424" t="s">
        <v>28</v>
      </c>
      <c r="D27" s="423">
        <v>3</v>
      </c>
      <c r="E27" s="425" t="s">
        <v>50</v>
      </c>
      <c r="F27" s="425" t="s">
        <v>60</v>
      </c>
      <c r="G27" s="426" t="s">
        <v>43</v>
      </c>
      <c r="H27" s="426" t="s">
        <v>45</v>
      </c>
      <c r="I27" s="437"/>
      <c r="J27" s="437"/>
      <c r="K27" s="159" t="s">
        <v>58</v>
      </c>
    </row>
    <row r="28" spans="1:11" s="177" customFormat="1" hidden="1">
      <c r="A28" s="420" t="s">
        <v>61</v>
      </c>
      <c r="B28" s="420">
        <v>2</v>
      </c>
      <c r="C28" s="421" t="s">
        <v>18</v>
      </c>
      <c r="D28" s="420">
        <v>2</v>
      </c>
      <c r="E28" s="422" t="s">
        <v>20</v>
      </c>
      <c r="F28" s="422" t="s">
        <v>62</v>
      </c>
      <c r="G28" s="421" t="s">
        <v>63</v>
      </c>
      <c r="H28" s="496" t="s">
        <v>16</v>
      </c>
      <c r="I28" s="167"/>
      <c r="J28" s="167"/>
      <c r="K28" s="435"/>
    </row>
    <row r="29" spans="1:11" s="177" customFormat="1" ht="15.75" hidden="1" customHeight="1">
      <c r="A29" s="420" t="s">
        <v>61</v>
      </c>
      <c r="B29" s="420">
        <v>2</v>
      </c>
      <c r="C29" s="421" t="s">
        <v>64</v>
      </c>
      <c r="D29" s="420">
        <v>3</v>
      </c>
      <c r="E29" s="422" t="s">
        <v>65</v>
      </c>
      <c r="F29" s="422" t="s">
        <v>66</v>
      </c>
      <c r="G29" s="421" t="s">
        <v>63</v>
      </c>
      <c r="H29" s="496" t="s">
        <v>21</v>
      </c>
      <c r="I29" s="167"/>
      <c r="J29" s="167"/>
      <c r="K29" s="435"/>
    </row>
    <row r="30" spans="1:11" s="177" customFormat="1" hidden="1">
      <c r="A30" s="420" t="s">
        <v>61</v>
      </c>
      <c r="B30" s="420">
        <v>2</v>
      </c>
      <c r="C30" s="421" t="s">
        <v>67</v>
      </c>
      <c r="D30" s="420">
        <v>3</v>
      </c>
      <c r="E30" s="422" t="s">
        <v>41</v>
      </c>
      <c r="F30" s="422" t="s">
        <v>38</v>
      </c>
      <c r="G30" s="421" t="s">
        <v>63</v>
      </c>
      <c r="H30" s="496" t="s">
        <v>39</v>
      </c>
      <c r="I30" s="167"/>
      <c r="J30" s="167"/>
      <c r="K30" s="435"/>
    </row>
    <row r="31" spans="1:11" s="177" customFormat="1" hidden="1">
      <c r="A31" s="420" t="s">
        <v>61</v>
      </c>
      <c r="B31" s="420">
        <v>2</v>
      </c>
      <c r="C31" s="421" t="s">
        <v>68</v>
      </c>
      <c r="D31" s="420">
        <v>2</v>
      </c>
      <c r="E31" s="422" t="s">
        <v>69</v>
      </c>
      <c r="F31" s="422" t="s">
        <v>33</v>
      </c>
      <c r="G31" s="421" t="s">
        <v>70</v>
      </c>
      <c r="H31" s="496" t="s">
        <v>44</v>
      </c>
      <c r="I31" s="167"/>
      <c r="J31" s="167"/>
      <c r="K31" s="435"/>
    </row>
    <row r="32" spans="1:11" s="177" customFormat="1" hidden="1">
      <c r="A32" s="420" t="s">
        <v>61</v>
      </c>
      <c r="B32" s="420">
        <v>2</v>
      </c>
      <c r="C32" s="421" t="s">
        <v>71</v>
      </c>
      <c r="D32" s="420">
        <v>3</v>
      </c>
      <c r="E32" s="422" t="s">
        <v>66</v>
      </c>
      <c r="F32" s="422" t="s">
        <v>65</v>
      </c>
      <c r="G32" s="421" t="s">
        <v>70</v>
      </c>
      <c r="H32" s="496" t="s">
        <v>45</v>
      </c>
      <c r="I32" s="167"/>
      <c r="J32" s="167"/>
      <c r="K32" s="435"/>
    </row>
    <row r="33" spans="1:11" s="415" customFormat="1" hidden="1">
      <c r="A33" s="423" t="s">
        <v>61</v>
      </c>
      <c r="B33" s="423">
        <v>3</v>
      </c>
      <c r="C33" s="426" t="s">
        <v>72</v>
      </c>
      <c r="D33" s="423">
        <v>3</v>
      </c>
      <c r="E33" s="425" t="s">
        <v>73</v>
      </c>
      <c r="F33" s="425" t="s">
        <v>74</v>
      </c>
      <c r="G33" s="426" t="s">
        <v>63</v>
      </c>
      <c r="H33" s="497" t="s">
        <v>21</v>
      </c>
      <c r="I33" s="436"/>
      <c r="J33" s="436"/>
      <c r="K33" s="159"/>
    </row>
    <row r="34" spans="1:11" s="415" customFormat="1" hidden="1">
      <c r="A34" s="423" t="s">
        <v>61</v>
      </c>
      <c r="B34" s="423">
        <v>3</v>
      </c>
      <c r="C34" s="426" t="s">
        <v>75</v>
      </c>
      <c r="D34" s="423">
        <v>3</v>
      </c>
      <c r="E34" s="425" t="s">
        <v>76</v>
      </c>
      <c r="F34" s="425" t="s">
        <v>74</v>
      </c>
      <c r="G34" s="426" t="s">
        <v>70</v>
      </c>
      <c r="H34" s="497" t="s">
        <v>44</v>
      </c>
      <c r="I34" s="436"/>
      <c r="J34" s="436"/>
      <c r="K34" s="159"/>
    </row>
    <row r="35" spans="1:11" s="415" customFormat="1" hidden="1">
      <c r="A35" s="423" t="s">
        <v>61</v>
      </c>
      <c r="B35" s="423">
        <v>3</v>
      </c>
      <c r="C35" s="426" t="s">
        <v>77</v>
      </c>
      <c r="D35" s="423">
        <v>3</v>
      </c>
      <c r="E35" s="425" t="s">
        <v>78</v>
      </c>
      <c r="F35" s="425" t="s">
        <v>79</v>
      </c>
      <c r="G35" s="426" t="s">
        <v>70</v>
      </c>
      <c r="H35" s="426" t="s">
        <v>45</v>
      </c>
      <c r="I35" s="436"/>
      <c r="J35" s="436"/>
      <c r="K35" s="159"/>
    </row>
    <row r="36" spans="1:11" hidden="1">
      <c r="A36" s="428" t="s">
        <v>80</v>
      </c>
      <c r="B36" s="428">
        <v>2</v>
      </c>
      <c r="C36" s="429" t="s">
        <v>81</v>
      </c>
      <c r="D36" s="428">
        <v>3</v>
      </c>
      <c r="E36" s="430" t="s">
        <v>13</v>
      </c>
      <c r="F36" s="430" t="s">
        <v>82</v>
      </c>
      <c r="G36" s="431" t="s">
        <v>15</v>
      </c>
      <c r="H36" s="498" t="s">
        <v>16</v>
      </c>
      <c r="I36" s="232"/>
      <c r="J36" s="232"/>
      <c r="K36" s="22" t="s">
        <v>17</v>
      </c>
    </row>
    <row r="37" spans="1:11" hidden="1">
      <c r="A37" s="428" t="s">
        <v>80</v>
      </c>
      <c r="B37" s="428">
        <v>2</v>
      </c>
      <c r="C37" s="429" t="s">
        <v>22</v>
      </c>
      <c r="D37" s="428">
        <v>3</v>
      </c>
      <c r="E37" s="430" t="s">
        <v>23</v>
      </c>
      <c r="F37" s="430"/>
      <c r="G37" s="431" t="s">
        <v>15</v>
      </c>
      <c r="H37" s="498" t="s">
        <v>21</v>
      </c>
      <c r="I37" s="232"/>
      <c r="J37" s="232"/>
      <c r="K37" s="22" t="s">
        <v>17</v>
      </c>
    </row>
    <row r="38" spans="1:11" hidden="1">
      <c r="A38" s="428" t="s">
        <v>80</v>
      </c>
      <c r="B38" s="428">
        <v>2</v>
      </c>
      <c r="C38" s="429" t="s">
        <v>18</v>
      </c>
      <c r="D38" s="428">
        <v>3</v>
      </c>
      <c r="E38" s="430" t="s">
        <v>19</v>
      </c>
      <c r="F38" s="430" t="s">
        <v>83</v>
      </c>
      <c r="G38" s="431" t="s">
        <v>24</v>
      </c>
      <c r="H38" s="498" t="s">
        <v>16</v>
      </c>
      <c r="I38" s="232"/>
      <c r="J38" s="232"/>
      <c r="K38" s="22" t="s">
        <v>17</v>
      </c>
    </row>
    <row r="39" spans="1:11" hidden="1">
      <c r="A39" s="428" t="s">
        <v>80</v>
      </c>
      <c r="B39" s="428">
        <v>2</v>
      </c>
      <c r="C39" s="429" t="s">
        <v>84</v>
      </c>
      <c r="D39" s="428">
        <v>3</v>
      </c>
      <c r="E39" s="430" t="s">
        <v>85</v>
      </c>
      <c r="F39" s="430" t="s">
        <v>60</v>
      </c>
      <c r="G39" s="431" t="s">
        <v>24</v>
      </c>
      <c r="H39" s="498" t="s">
        <v>21</v>
      </c>
      <c r="I39" s="232"/>
      <c r="J39" s="232"/>
      <c r="K39" s="22" t="s">
        <v>17</v>
      </c>
    </row>
    <row r="40" spans="1:11" hidden="1">
      <c r="A40" s="428" t="s">
        <v>80</v>
      </c>
      <c r="B40" s="428">
        <v>2</v>
      </c>
      <c r="C40" s="429" t="s">
        <v>86</v>
      </c>
      <c r="D40" s="428">
        <v>3</v>
      </c>
      <c r="E40" s="430" t="s">
        <v>87</v>
      </c>
      <c r="F40" s="430" t="s">
        <v>88</v>
      </c>
      <c r="G40" s="431" t="s">
        <v>31</v>
      </c>
      <c r="H40" s="498" t="s">
        <v>16</v>
      </c>
      <c r="I40" s="232"/>
      <c r="J40" s="232"/>
      <c r="K40" s="22" t="s">
        <v>17</v>
      </c>
    </row>
    <row r="41" spans="1:11" hidden="1">
      <c r="A41" s="428" t="s">
        <v>80</v>
      </c>
      <c r="B41" s="428">
        <v>2</v>
      </c>
      <c r="C41" s="429" t="s">
        <v>89</v>
      </c>
      <c r="D41" s="428">
        <v>3</v>
      </c>
      <c r="E41" s="430" t="s">
        <v>90</v>
      </c>
      <c r="F41" s="430"/>
      <c r="G41" s="431" t="s">
        <v>31</v>
      </c>
      <c r="H41" s="498" t="s">
        <v>21</v>
      </c>
      <c r="I41" s="232"/>
      <c r="J41" s="232"/>
      <c r="K41" s="22" t="s">
        <v>17</v>
      </c>
    </row>
    <row r="42" spans="1:11" hidden="1">
      <c r="A42" s="428" t="s">
        <v>91</v>
      </c>
      <c r="B42" s="428">
        <v>2</v>
      </c>
      <c r="C42" s="431" t="s">
        <v>81</v>
      </c>
      <c r="D42" s="428">
        <v>3</v>
      </c>
      <c r="E42" s="430" t="s">
        <v>13</v>
      </c>
      <c r="F42" s="430" t="s">
        <v>82</v>
      </c>
      <c r="G42" s="431" t="s">
        <v>15</v>
      </c>
      <c r="H42" s="498" t="s">
        <v>16</v>
      </c>
      <c r="I42" s="232"/>
      <c r="J42" s="232"/>
      <c r="K42" s="438" t="s">
        <v>34</v>
      </c>
    </row>
    <row r="43" spans="1:11" hidden="1">
      <c r="A43" s="428" t="s">
        <v>91</v>
      </c>
      <c r="B43" s="428">
        <v>2</v>
      </c>
      <c r="C43" s="429" t="s">
        <v>22</v>
      </c>
      <c r="D43" s="428">
        <v>3</v>
      </c>
      <c r="E43" s="430" t="s">
        <v>23</v>
      </c>
      <c r="F43" s="430"/>
      <c r="G43" s="431" t="s">
        <v>15</v>
      </c>
      <c r="H43" s="498" t="s">
        <v>21</v>
      </c>
      <c r="I43" s="232"/>
      <c r="J43" s="232"/>
      <c r="K43" s="438" t="s">
        <v>34</v>
      </c>
    </row>
    <row r="44" spans="1:11" hidden="1">
      <c r="A44" s="428" t="s">
        <v>91</v>
      </c>
      <c r="B44" s="428">
        <v>2</v>
      </c>
      <c r="C44" s="429" t="s">
        <v>18</v>
      </c>
      <c r="D44" s="428">
        <v>3</v>
      </c>
      <c r="E44" s="430" t="s">
        <v>19</v>
      </c>
      <c r="F44" s="430" t="s">
        <v>83</v>
      </c>
      <c r="G44" s="431" t="s">
        <v>24</v>
      </c>
      <c r="H44" s="498" t="s">
        <v>16</v>
      </c>
      <c r="I44" s="232"/>
      <c r="J44" s="232"/>
      <c r="K44" s="438" t="s">
        <v>34</v>
      </c>
    </row>
    <row r="45" spans="1:11" hidden="1">
      <c r="A45" s="428" t="s">
        <v>91</v>
      </c>
      <c r="B45" s="428">
        <v>2</v>
      </c>
      <c r="C45" s="429" t="s">
        <v>84</v>
      </c>
      <c r="D45" s="428">
        <v>3</v>
      </c>
      <c r="E45" s="430" t="s">
        <v>85</v>
      </c>
      <c r="F45" s="430"/>
      <c r="G45" s="431" t="s">
        <v>24</v>
      </c>
      <c r="H45" s="498" t="s">
        <v>21</v>
      </c>
      <c r="I45" s="232"/>
      <c r="J45" s="232"/>
      <c r="K45" s="438" t="s">
        <v>34</v>
      </c>
    </row>
    <row r="46" spans="1:11" hidden="1">
      <c r="A46" s="428" t="s">
        <v>91</v>
      </c>
      <c r="B46" s="428">
        <v>2</v>
      </c>
      <c r="C46" s="429" t="s">
        <v>86</v>
      </c>
      <c r="D46" s="428">
        <v>3</v>
      </c>
      <c r="E46" s="430" t="s">
        <v>87</v>
      </c>
      <c r="F46" s="430" t="s">
        <v>88</v>
      </c>
      <c r="G46" s="431" t="s">
        <v>31</v>
      </c>
      <c r="H46" s="498" t="s">
        <v>16</v>
      </c>
      <c r="I46" s="232"/>
      <c r="J46" s="232"/>
      <c r="K46" s="438" t="s">
        <v>34</v>
      </c>
    </row>
    <row r="47" spans="1:11" hidden="1">
      <c r="A47" s="428" t="s">
        <v>91</v>
      </c>
      <c r="B47" s="428">
        <v>2</v>
      </c>
      <c r="C47" s="429" t="s">
        <v>89</v>
      </c>
      <c r="D47" s="428">
        <v>3</v>
      </c>
      <c r="E47" s="430" t="s">
        <v>90</v>
      </c>
      <c r="F47" s="430"/>
      <c r="G47" s="431" t="s">
        <v>31</v>
      </c>
      <c r="H47" s="498" t="s">
        <v>21</v>
      </c>
      <c r="I47" s="232"/>
      <c r="J47" s="232"/>
      <c r="K47" s="438" t="s">
        <v>34</v>
      </c>
    </row>
    <row r="48" spans="1:11" hidden="1">
      <c r="A48" s="428" t="s">
        <v>92</v>
      </c>
      <c r="B48" s="428">
        <v>2</v>
      </c>
      <c r="C48" s="429" t="s">
        <v>81</v>
      </c>
      <c r="D48" s="428">
        <v>3</v>
      </c>
      <c r="E48" s="430" t="s">
        <v>13</v>
      </c>
      <c r="F48" s="430"/>
      <c r="G48" s="431" t="s">
        <v>37</v>
      </c>
      <c r="H48" s="498" t="s">
        <v>16</v>
      </c>
      <c r="I48" s="232"/>
      <c r="J48" s="232"/>
      <c r="K48" s="438" t="s">
        <v>40</v>
      </c>
    </row>
    <row r="49" spans="1:11" hidden="1">
      <c r="A49" s="428" t="s">
        <v>92</v>
      </c>
      <c r="B49" s="428">
        <v>2</v>
      </c>
      <c r="C49" s="429" t="s">
        <v>22</v>
      </c>
      <c r="D49" s="428">
        <v>3</v>
      </c>
      <c r="E49" s="430" t="s">
        <v>93</v>
      </c>
      <c r="F49" s="430" t="s">
        <v>94</v>
      </c>
      <c r="G49" s="431" t="s">
        <v>37</v>
      </c>
      <c r="H49" s="498" t="s">
        <v>21</v>
      </c>
      <c r="I49" s="232"/>
      <c r="J49" s="232"/>
      <c r="K49" s="438" t="s">
        <v>40</v>
      </c>
    </row>
    <row r="50" spans="1:11" hidden="1">
      <c r="A50" s="428" t="s">
        <v>92</v>
      </c>
      <c r="B50" s="428">
        <v>2</v>
      </c>
      <c r="C50" s="429" t="s">
        <v>18</v>
      </c>
      <c r="D50" s="428">
        <v>3</v>
      </c>
      <c r="E50" s="430" t="s">
        <v>83</v>
      </c>
      <c r="F50" s="430"/>
      <c r="G50" s="431" t="s">
        <v>37</v>
      </c>
      <c r="H50" s="498" t="s">
        <v>39</v>
      </c>
      <c r="I50" s="232"/>
      <c r="J50" s="232"/>
      <c r="K50" s="438" t="s">
        <v>40</v>
      </c>
    </row>
    <row r="51" spans="1:11" hidden="1">
      <c r="A51" s="428" t="s">
        <v>92</v>
      </c>
      <c r="B51" s="428">
        <v>2</v>
      </c>
      <c r="C51" s="429" t="s">
        <v>84</v>
      </c>
      <c r="D51" s="428">
        <v>3</v>
      </c>
      <c r="E51" s="430" t="s">
        <v>85</v>
      </c>
      <c r="F51" s="430" t="s">
        <v>60</v>
      </c>
      <c r="G51" s="431" t="s">
        <v>43</v>
      </c>
      <c r="H51" s="498" t="s">
        <v>44</v>
      </c>
      <c r="I51" s="232"/>
      <c r="J51" s="232"/>
      <c r="K51" s="438" t="s">
        <v>40</v>
      </c>
    </row>
    <row r="52" spans="1:11" hidden="1">
      <c r="A52" s="428" t="s">
        <v>92</v>
      </c>
      <c r="B52" s="428">
        <v>2</v>
      </c>
      <c r="C52" s="429" t="s">
        <v>86</v>
      </c>
      <c r="D52" s="428">
        <v>3</v>
      </c>
      <c r="E52" s="430" t="s">
        <v>87</v>
      </c>
      <c r="F52" s="430" t="s">
        <v>88</v>
      </c>
      <c r="G52" s="431" t="s">
        <v>43</v>
      </c>
      <c r="H52" s="431" t="s">
        <v>45</v>
      </c>
      <c r="I52" s="232"/>
      <c r="J52" s="232"/>
      <c r="K52" s="438" t="s">
        <v>40</v>
      </c>
    </row>
    <row r="53" spans="1:11" hidden="1">
      <c r="A53" s="428" t="s">
        <v>92</v>
      </c>
      <c r="B53" s="428">
        <v>2</v>
      </c>
      <c r="C53" s="429" t="s">
        <v>89</v>
      </c>
      <c r="D53" s="428">
        <v>3</v>
      </c>
      <c r="E53" s="432" t="s">
        <v>90</v>
      </c>
      <c r="F53" s="430"/>
      <c r="G53" s="431" t="s">
        <v>43</v>
      </c>
      <c r="H53" s="431" t="s">
        <v>95</v>
      </c>
      <c r="I53" s="232"/>
      <c r="J53" s="232"/>
      <c r="K53" s="438" t="s">
        <v>40</v>
      </c>
    </row>
    <row r="54" spans="1:11" hidden="1">
      <c r="A54" s="428" t="s">
        <v>96</v>
      </c>
      <c r="B54" s="428">
        <v>3</v>
      </c>
      <c r="C54" s="433" t="s">
        <v>97</v>
      </c>
      <c r="D54" s="428">
        <v>3</v>
      </c>
      <c r="E54" s="432" t="s">
        <v>98</v>
      </c>
      <c r="F54" s="430" t="s">
        <v>99</v>
      </c>
      <c r="G54" s="431" t="s">
        <v>37</v>
      </c>
      <c r="H54" s="498" t="s">
        <v>16</v>
      </c>
      <c r="I54" s="232"/>
      <c r="J54" s="232"/>
      <c r="K54" s="438" t="s">
        <v>49</v>
      </c>
    </row>
    <row r="55" spans="1:11" hidden="1">
      <c r="A55" s="428" t="s">
        <v>96</v>
      </c>
      <c r="B55" s="428">
        <v>3</v>
      </c>
      <c r="C55" s="433" t="s">
        <v>100</v>
      </c>
      <c r="D55" s="428">
        <v>3</v>
      </c>
      <c r="E55" s="430" t="s">
        <v>88</v>
      </c>
      <c r="F55" s="430" t="s">
        <v>101</v>
      </c>
      <c r="G55" s="431" t="s">
        <v>37</v>
      </c>
      <c r="H55" s="498" t="s">
        <v>21</v>
      </c>
      <c r="I55" s="232"/>
      <c r="J55" s="232"/>
      <c r="K55" s="438" t="s">
        <v>49</v>
      </c>
    </row>
    <row r="56" spans="1:11" hidden="1">
      <c r="A56" s="428" t="s">
        <v>96</v>
      </c>
      <c r="B56" s="428">
        <v>3</v>
      </c>
      <c r="C56" s="433" t="s">
        <v>102</v>
      </c>
      <c r="D56" s="428">
        <v>3</v>
      </c>
      <c r="E56" s="430" t="s">
        <v>103</v>
      </c>
      <c r="F56" s="430"/>
      <c r="G56" s="431" t="s">
        <v>37</v>
      </c>
      <c r="H56" s="498" t="s">
        <v>39</v>
      </c>
      <c r="I56" s="232"/>
      <c r="J56" s="232"/>
      <c r="K56" s="438" t="s">
        <v>49</v>
      </c>
    </row>
    <row r="57" spans="1:11" hidden="1">
      <c r="A57" s="428" t="s">
        <v>96</v>
      </c>
      <c r="B57" s="428">
        <v>3</v>
      </c>
      <c r="C57" s="434" t="s">
        <v>104</v>
      </c>
      <c r="D57" s="428">
        <v>3</v>
      </c>
      <c r="E57" s="430"/>
      <c r="F57" s="430"/>
      <c r="G57" s="431" t="s">
        <v>43</v>
      </c>
      <c r="H57" s="498" t="s">
        <v>44</v>
      </c>
      <c r="I57" s="232"/>
      <c r="J57" s="232"/>
      <c r="K57" s="438" t="s">
        <v>49</v>
      </c>
    </row>
    <row r="58" spans="1:11" hidden="1">
      <c r="A58" s="428" t="s">
        <v>96</v>
      </c>
      <c r="B58" s="428">
        <v>3</v>
      </c>
      <c r="C58" s="433" t="s">
        <v>105</v>
      </c>
      <c r="D58" s="428">
        <v>3</v>
      </c>
      <c r="E58" s="430" t="s">
        <v>88</v>
      </c>
      <c r="F58" s="430" t="s">
        <v>106</v>
      </c>
      <c r="G58" s="431" t="s">
        <v>43</v>
      </c>
      <c r="H58" s="431" t="s">
        <v>45</v>
      </c>
      <c r="I58" s="439"/>
      <c r="J58" s="439"/>
      <c r="K58" s="438" t="s">
        <v>49</v>
      </c>
    </row>
    <row r="59" spans="1:11" hidden="1">
      <c r="A59" s="428" t="s">
        <v>107</v>
      </c>
      <c r="B59" s="428">
        <v>3</v>
      </c>
      <c r="C59" s="433" t="s">
        <v>97</v>
      </c>
      <c r="D59" s="428">
        <v>3</v>
      </c>
      <c r="E59" s="432" t="s">
        <v>108</v>
      </c>
      <c r="F59" s="430" t="s">
        <v>109</v>
      </c>
      <c r="G59" s="431" t="s">
        <v>37</v>
      </c>
      <c r="H59" s="498" t="s">
        <v>16</v>
      </c>
      <c r="I59" s="232"/>
      <c r="J59" s="232"/>
      <c r="K59" s="438" t="s">
        <v>58</v>
      </c>
    </row>
    <row r="60" spans="1:11" hidden="1">
      <c r="A60" s="428" t="s">
        <v>107</v>
      </c>
      <c r="B60" s="428">
        <v>3</v>
      </c>
      <c r="C60" s="433" t="s">
        <v>100</v>
      </c>
      <c r="D60" s="428">
        <v>3</v>
      </c>
      <c r="E60" s="430" t="s">
        <v>88</v>
      </c>
      <c r="F60" s="430" t="s">
        <v>110</v>
      </c>
      <c r="G60" s="431" t="s">
        <v>37</v>
      </c>
      <c r="H60" s="498" t="s">
        <v>21</v>
      </c>
      <c r="I60" s="232"/>
      <c r="J60" s="232"/>
      <c r="K60" s="438" t="s">
        <v>58</v>
      </c>
    </row>
    <row r="61" spans="1:11" hidden="1">
      <c r="A61" s="428" t="s">
        <v>107</v>
      </c>
      <c r="B61" s="428">
        <v>3</v>
      </c>
      <c r="C61" s="433" t="s">
        <v>102</v>
      </c>
      <c r="D61" s="428">
        <v>3</v>
      </c>
      <c r="E61" s="430" t="s">
        <v>103</v>
      </c>
      <c r="F61" s="430"/>
      <c r="G61" s="431" t="s">
        <v>37</v>
      </c>
      <c r="H61" s="498" t="s">
        <v>39</v>
      </c>
      <c r="I61" s="232"/>
      <c r="J61" s="232"/>
      <c r="K61" s="438" t="s">
        <v>58</v>
      </c>
    </row>
    <row r="62" spans="1:11" hidden="1">
      <c r="A62" s="428" t="s">
        <v>107</v>
      </c>
      <c r="B62" s="428">
        <v>3</v>
      </c>
      <c r="C62" s="434" t="s">
        <v>104</v>
      </c>
      <c r="D62" s="428">
        <v>3</v>
      </c>
      <c r="E62" s="430"/>
      <c r="F62" s="430"/>
      <c r="G62" s="431" t="s">
        <v>43</v>
      </c>
      <c r="H62" s="498" t="s">
        <v>44</v>
      </c>
      <c r="I62" s="232"/>
      <c r="J62" s="232"/>
      <c r="K62" s="438" t="s">
        <v>58</v>
      </c>
    </row>
    <row r="63" spans="1:11" hidden="1">
      <c r="A63" s="428" t="s">
        <v>107</v>
      </c>
      <c r="B63" s="428">
        <v>3</v>
      </c>
      <c r="C63" s="433" t="s">
        <v>105</v>
      </c>
      <c r="D63" s="428">
        <v>3</v>
      </c>
      <c r="E63" s="430" t="s">
        <v>111</v>
      </c>
      <c r="F63" s="430" t="s">
        <v>106</v>
      </c>
      <c r="G63" s="431" t="s">
        <v>43</v>
      </c>
      <c r="H63" s="431" t="s">
        <v>45</v>
      </c>
      <c r="I63" s="439"/>
      <c r="J63" s="439"/>
      <c r="K63" s="438" t="s">
        <v>58</v>
      </c>
    </row>
    <row r="64" spans="1:11" hidden="1">
      <c r="A64" s="428" t="s">
        <v>112</v>
      </c>
      <c r="B64" s="428">
        <v>3</v>
      </c>
      <c r="C64" s="433" t="s">
        <v>97</v>
      </c>
      <c r="D64" s="428">
        <v>3</v>
      </c>
      <c r="E64" s="432" t="s">
        <v>108</v>
      </c>
      <c r="F64" s="430" t="s">
        <v>109</v>
      </c>
      <c r="G64" s="431" t="s">
        <v>37</v>
      </c>
      <c r="H64" s="498" t="s">
        <v>16</v>
      </c>
      <c r="I64" s="232"/>
      <c r="J64" s="232"/>
      <c r="K64" s="438" t="s">
        <v>113</v>
      </c>
    </row>
    <row r="65" spans="1:11" hidden="1">
      <c r="A65" s="428" t="s">
        <v>112</v>
      </c>
      <c r="B65" s="428">
        <v>3</v>
      </c>
      <c r="C65" s="433" t="s">
        <v>100</v>
      </c>
      <c r="D65" s="428">
        <v>3</v>
      </c>
      <c r="E65" s="430" t="s">
        <v>85</v>
      </c>
      <c r="F65" s="430" t="s">
        <v>110</v>
      </c>
      <c r="G65" s="431" t="s">
        <v>37</v>
      </c>
      <c r="H65" s="498" t="s">
        <v>21</v>
      </c>
      <c r="I65" s="232"/>
      <c r="J65" s="232"/>
      <c r="K65" s="438" t="s">
        <v>113</v>
      </c>
    </row>
    <row r="66" spans="1:11" hidden="1">
      <c r="A66" s="428" t="s">
        <v>112</v>
      </c>
      <c r="B66" s="428">
        <v>3</v>
      </c>
      <c r="C66" s="433" t="s">
        <v>102</v>
      </c>
      <c r="D66" s="428">
        <v>3</v>
      </c>
      <c r="E66" s="430" t="s">
        <v>103</v>
      </c>
      <c r="F66" s="430"/>
      <c r="G66" s="431" t="s">
        <v>37</v>
      </c>
      <c r="H66" s="498" t="s">
        <v>39</v>
      </c>
      <c r="I66" s="232"/>
      <c r="J66" s="232"/>
      <c r="K66" s="438" t="s">
        <v>113</v>
      </c>
    </row>
    <row r="67" spans="1:11" hidden="1">
      <c r="A67" s="428" t="s">
        <v>112</v>
      </c>
      <c r="B67" s="428">
        <v>3</v>
      </c>
      <c r="C67" s="434" t="s">
        <v>104</v>
      </c>
      <c r="D67" s="428">
        <v>3</v>
      </c>
      <c r="E67" s="430"/>
      <c r="F67" s="430"/>
      <c r="G67" s="431" t="s">
        <v>43</v>
      </c>
      <c r="H67" s="498" t="s">
        <v>44</v>
      </c>
      <c r="I67" s="232"/>
      <c r="J67" s="232"/>
      <c r="K67" s="438" t="s">
        <v>113</v>
      </c>
    </row>
    <row r="68" spans="1:11" hidden="1">
      <c r="A68" s="428" t="s">
        <v>112</v>
      </c>
      <c r="B68" s="428">
        <v>3</v>
      </c>
      <c r="C68" s="433" t="s">
        <v>105</v>
      </c>
      <c r="D68" s="428">
        <v>3</v>
      </c>
      <c r="E68" s="430" t="s">
        <v>88</v>
      </c>
      <c r="F68" s="430"/>
      <c r="G68" s="431" t="s">
        <v>43</v>
      </c>
      <c r="H68" s="431" t="s">
        <v>45</v>
      </c>
      <c r="I68" s="232"/>
      <c r="J68" s="232"/>
      <c r="K68" s="438" t="s">
        <v>113</v>
      </c>
    </row>
    <row r="69" spans="1:11" s="177" customFormat="1" hidden="1">
      <c r="A69" s="420" t="s">
        <v>114</v>
      </c>
      <c r="B69" s="420">
        <v>2</v>
      </c>
      <c r="C69" s="421" t="s">
        <v>115</v>
      </c>
      <c r="D69" s="420">
        <v>3</v>
      </c>
      <c r="E69" s="422" t="s">
        <v>13</v>
      </c>
      <c r="F69" s="440" t="s">
        <v>36</v>
      </c>
      <c r="G69" s="441" t="s">
        <v>37</v>
      </c>
      <c r="H69" s="496" t="s">
        <v>16</v>
      </c>
      <c r="I69" s="462"/>
      <c r="J69" s="166"/>
      <c r="K69" s="435" t="s">
        <v>116</v>
      </c>
    </row>
    <row r="70" spans="1:11" s="177" customFormat="1" hidden="1">
      <c r="A70" s="420" t="s">
        <v>114</v>
      </c>
      <c r="B70" s="420">
        <v>2</v>
      </c>
      <c r="C70" s="421" t="s">
        <v>117</v>
      </c>
      <c r="D70" s="420">
        <v>3</v>
      </c>
      <c r="E70" s="422" t="s">
        <v>23</v>
      </c>
      <c r="F70" s="440" t="s">
        <v>94</v>
      </c>
      <c r="G70" s="441" t="s">
        <v>37</v>
      </c>
      <c r="H70" s="496" t="s">
        <v>21</v>
      </c>
      <c r="I70" s="462"/>
      <c r="J70" s="167"/>
      <c r="K70" s="435" t="s">
        <v>116</v>
      </c>
    </row>
    <row r="71" spans="1:11" s="177" customFormat="1" hidden="1">
      <c r="A71" s="420" t="s">
        <v>114</v>
      </c>
      <c r="B71" s="420">
        <v>2</v>
      </c>
      <c r="C71" s="421" t="s">
        <v>118</v>
      </c>
      <c r="D71" s="420">
        <v>3</v>
      </c>
      <c r="E71" s="422" t="s">
        <v>48</v>
      </c>
      <c r="F71" s="440" t="s">
        <v>119</v>
      </c>
      <c r="G71" s="441" t="s">
        <v>43</v>
      </c>
      <c r="H71" s="496" t="s">
        <v>44</v>
      </c>
      <c r="I71" s="462" t="s">
        <v>120</v>
      </c>
      <c r="J71" s="167"/>
      <c r="K71" s="435" t="s">
        <v>116</v>
      </c>
    </row>
    <row r="72" spans="1:11" s="177" customFormat="1" hidden="1">
      <c r="A72" s="420" t="s">
        <v>114</v>
      </c>
      <c r="B72" s="420">
        <v>2</v>
      </c>
      <c r="C72" s="421" t="s">
        <v>121</v>
      </c>
      <c r="D72" s="420">
        <v>3</v>
      </c>
      <c r="E72" s="422" t="s">
        <v>54</v>
      </c>
      <c r="F72" s="440" t="s">
        <v>62</v>
      </c>
      <c r="G72" s="441" t="s">
        <v>43</v>
      </c>
      <c r="H72" s="421" t="s">
        <v>45</v>
      </c>
      <c r="I72" s="462"/>
      <c r="J72" s="167"/>
      <c r="K72" s="435" t="s">
        <v>116</v>
      </c>
    </row>
    <row r="73" spans="1:11" s="177" customFormat="1" hidden="1">
      <c r="A73" s="420" t="s">
        <v>114</v>
      </c>
      <c r="B73" s="420">
        <v>2</v>
      </c>
      <c r="C73" s="421" t="s">
        <v>115</v>
      </c>
      <c r="D73" s="420">
        <v>3</v>
      </c>
      <c r="E73" s="422" t="s">
        <v>13</v>
      </c>
      <c r="F73" s="440" t="s">
        <v>36</v>
      </c>
      <c r="G73" s="421" t="s">
        <v>24</v>
      </c>
      <c r="H73" s="496" t="s">
        <v>16</v>
      </c>
      <c r="I73" s="462"/>
      <c r="J73" s="166"/>
      <c r="K73" s="435" t="s">
        <v>122</v>
      </c>
    </row>
    <row r="74" spans="1:11" s="177" customFormat="1" hidden="1">
      <c r="A74" s="420" t="s">
        <v>114</v>
      </c>
      <c r="B74" s="420">
        <v>2</v>
      </c>
      <c r="C74" s="421" t="s">
        <v>117</v>
      </c>
      <c r="D74" s="420">
        <v>3</v>
      </c>
      <c r="E74" s="422" t="s">
        <v>23</v>
      </c>
      <c r="F74" s="440" t="s">
        <v>94</v>
      </c>
      <c r="G74" s="421" t="s">
        <v>24</v>
      </c>
      <c r="H74" s="496" t="s">
        <v>21</v>
      </c>
      <c r="I74" s="462"/>
      <c r="J74" s="167"/>
      <c r="K74" s="435" t="s">
        <v>122</v>
      </c>
    </row>
    <row r="75" spans="1:11" s="177" customFormat="1" hidden="1">
      <c r="A75" s="420" t="s">
        <v>114</v>
      </c>
      <c r="B75" s="420">
        <v>2</v>
      </c>
      <c r="C75" s="421" t="s">
        <v>118</v>
      </c>
      <c r="D75" s="420">
        <v>3</v>
      </c>
      <c r="E75" s="422" t="s">
        <v>119</v>
      </c>
      <c r="F75" s="440" t="s">
        <v>48</v>
      </c>
      <c r="G75" s="421" t="s">
        <v>31</v>
      </c>
      <c r="H75" s="496" t="s">
        <v>16</v>
      </c>
      <c r="I75" s="462" t="s">
        <v>123</v>
      </c>
      <c r="J75" s="167"/>
      <c r="K75" s="435" t="s">
        <v>122</v>
      </c>
    </row>
    <row r="76" spans="1:11" s="177" customFormat="1" hidden="1">
      <c r="A76" s="420" t="s">
        <v>114</v>
      </c>
      <c r="B76" s="420">
        <v>2</v>
      </c>
      <c r="C76" s="421" t="s">
        <v>121</v>
      </c>
      <c r="D76" s="420">
        <v>3</v>
      </c>
      <c r="E76" s="422" t="s">
        <v>54</v>
      </c>
      <c r="F76" s="440" t="s">
        <v>62</v>
      </c>
      <c r="G76" s="421" t="s">
        <v>31</v>
      </c>
      <c r="H76" s="496" t="s">
        <v>21</v>
      </c>
      <c r="I76" s="462"/>
      <c r="J76" s="167"/>
      <c r="K76" s="435" t="s">
        <v>122</v>
      </c>
    </row>
    <row r="77" spans="1:11" s="415" customFormat="1" hidden="1">
      <c r="A77" s="423" t="s">
        <v>114</v>
      </c>
      <c r="B77" s="423">
        <v>3</v>
      </c>
      <c r="C77" s="426" t="s">
        <v>124</v>
      </c>
      <c r="D77" s="423">
        <v>3</v>
      </c>
      <c r="E77" s="425" t="s">
        <v>48</v>
      </c>
      <c r="F77" s="442" t="s">
        <v>54</v>
      </c>
      <c r="G77" s="443" t="s">
        <v>37</v>
      </c>
      <c r="H77" s="497" t="s">
        <v>16</v>
      </c>
      <c r="I77" s="463"/>
      <c r="J77" s="436"/>
      <c r="K77" s="159" t="s">
        <v>125</v>
      </c>
    </row>
    <row r="78" spans="1:11" s="415" customFormat="1" hidden="1">
      <c r="A78" s="423" t="s">
        <v>114</v>
      </c>
      <c r="B78" s="423">
        <v>3</v>
      </c>
      <c r="C78" s="426" t="s">
        <v>126</v>
      </c>
      <c r="D78" s="423">
        <v>3</v>
      </c>
      <c r="E78" s="425" t="s">
        <v>119</v>
      </c>
      <c r="F78" s="425" t="s">
        <v>48</v>
      </c>
      <c r="G78" s="443" t="s">
        <v>37</v>
      </c>
      <c r="H78" s="497" t="s">
        <v>21</v>
      </c>
      <c r="I78" s="436" t="s">
        <v>120</v>
      </c>
      <c r="J78" s="436" t="s">
        <v>127</v>
      </c>
      <c r="K78" s="159" t="s">
        <v>125</v>
      </c>
    </row>
    <row r="79" spans="1:11" s="177" customFormat="1" hidden="1">
      <c r="A79" s="420" t="s">
        <v>128</v>
      </c>
      <c r="B79" s="420">
        <v>2</v>
      </c>
      <c r="C79" s="421" t="s">
        <v>12</v>
      </c>
      <c r="D79" s="420">
        <v>2</v>
      </c>
      <c r="E79" s="422" t="s">
        <v>13</v>
      </c>
      <c r="F79" s="440" t="s">
        <v>33</v>
      </c>
      <c r="G79" s="421" t="s">
        <v>15</v>
      </c>
      <c r="H79" s="496" t="s">
        <v>16</v>
      </c>
      <c r="I79" s="167"/>
      <c r="J79" s="167"/>
      <c r="K79" s="435"/>
    </row>
    <row r="80" spans="1:11" s="177" customFormat="1" hidden="1">
      <c r="A80" s="420" t="s">
        <v>128</v>
      </c>
      <c r="B80" s="420">
        <v>2</v>
      </c>
      <c r="C80" s="421" t="s">
        <v>18</v>
      </c>
      <c r="D80" s="420">
        <v>2</v>
      </c>
      <c r="E80" s="422" t="s">
        <v>83</v>
      </c>
      <c r="F80" s="422" t="s">
        <v>19</v>
      </c>
      <c r="G80" s="421" t="s">
        <v>15</v>
      </c>
      <c r="H80" s="496" t="s">
        <v>21</v>
      </c>
      <c r="I80" s="167"/>
      <c r="J80" s="167"/>
      <c r="K80" s="435"/>
    </row>
    <row r="81" spans="1:11" s="177" customFormat="1" hidden="1">
      <c r="A81" s="420" t="s">
        <v>128</v>
      </c>
      <c r="B81" s="420">
        <v>2</v>
      </c>
      <c r="C81" s="421" t="s">
        <v>129</v>
      </c>
      <c r="D81" s="420">
        <v>2</v>
      </c>
      <c r="E81" s="422" t="s">
        <v>60</v>
      </c>
      <c r="F81" s="422" t="s">
        <v>106</v>
      </c>
      <c r="G81" s="421" t="s">
        <v>24</v>
      </c>
      <c r="H81" s="496" t="s">
        <v>16</v>
      </c>
      <c r="I81" s="167"/>
      <c r="J81" s="167"/>
      <c r="K81" s="435"/>
    </row>
    <row r="82" spans="1:11" s="177" customFormat="1" hidden="1">
      <c r="A82" s="420" t="s">
        <v>128</v>
      </c>
      <c r="B82" s="420">
        <v>2</v>
      </c>
      <c r="C82" s="421" t="s">
        <v>130</v>
      </c>
      <c r="D82" s="420">
        <v>3</v>
      </c>
      <c r="E82" s="422" t="s">
        <v>85</v>
      </c>
      <c r="F82" s="422" t="s">
        <v>131</v>
      </c>
      <c r="G82" s="421" t="s">
        <v>24</v>
      </c>
      <c r="H82" s="496" t="s">
        <v>21</v>
      </c>
      <c r="I82" s="167"/>
      <c r="J82" s="167"/>
      <c r="K82" s="435"/>
    </row>
    <row r="83" spans="1:11" s="177" customFormat="1" hidden="1">
      <c r="A83" s="420" t="s">
        <v>128</v>
      </c>
      <c r="B83" s="420">
        <v>2</v>
      </c>
      <c r="C83" s="421" t="s">
        <v>132</v>
      </c>
      <c r="D83" s="420">
        <v>2</v>
      </c>
      <c r="E83" s="422" t="s">
        <v>23</v>
      </c>
      <c r="F83" s="422" t="s">
        <v>133</v>
      </c>
      <c r="G83" s="421" t="s">
        <v>31</v>
      </c>
      <c r="H83" s="496" t="s">
        <v>16</v>
      </c>
      <c r="I83" s="167"/>
      <c r="J83" s="167"/>
      <c r="K83" s="435"/>
    </row>
    <row r="84" spans="1:11" s="415" customFormat="1" hidden="1">
      <c r="A84" s="423" t="s">
        <v>128</v>
      </c>
      <c r="B84" s="423">
        <v>3</v>
      </c>
      <c r="C84" s="426" t="s">
        <v>134</v>
      </c>
      <c r="D84" s="423">
        <v>3</v>
      </c>
      <c r="E84" s="425" t="s">
        <v>135</v>
      </c>
      <c r="F84" s="425" t="s">
        <v>27</v>
      </c>
      <c r="G84" s="426" t="s">
        <v>37</v>
      </c>
      <c r="H84" s="497" t="s">
        <v>16</v>
      </c>
      <c r="I84" s="436"/>
      <c r="J84" s="436"/>
      <c r="K84" s="159"/>
    </row>
    <row r="85" spans="1:11" s="415" customFormat="1" hidden="1">
      <c r="A85" s="423" t="s">
        <v>128</v>
      </c>
      <c r="B85" s="423">
        <v>3</v>
      </c>
      <c r="C85" s="426" t="s">
        <v>136</v>
      </c>
      <c r="D85" s="423">
        <v>3</v>
      </c>
      <c r="E85" s="425" t="s">
        <v>137</v>
      </c>
      <c r="F85" s="425" t="s">
        <v>138</v>
      </c>
      <c r="G85" s="426" t="s">
        <v>37</v>
      </c>
      <c r="H85" s="497" t="s">
        <v>21</v>
      </c>
      <c r="I85" s="436"/>
      <c r="J85" s="436"/>
      <c r="K85" s="159"/>
    </row>
    <row r="86" spans="1:11" s="415" customFormat="1" hidden="1">
      <c r="A86" s="423" t="s">
        <v>128</v>
      </c>
      <c r="B86" s="423">
        <v>3</v>
      </c>
      <c r="C86" s="426" t="s">
        <v>139</v>
      </c>
      <c r="D86" s="423">
        <v>3</v>
      </c>
      <c r="E86" s="425" t="s">
        <v>106</v>
      </c>
      <c r="F86" s="425" t="s">
        <v>60</v>
      </c>
      <c r="G86" s="426" t="s">
        <v>37</v>
      </c>
      <c r="H86" s="497" t="s">
        <v>39</v>
      </c>
      <c r="I86" s="436"/>
      <c r="J86" s="436"/>
      <c r="K86" s="159"/>
    </row>
    <row r="87" spans="1:11" s="415" customFormat="1" hidden="1">
      <c r="A87" s="423" t="s">
        <v>128</v>
      </c>
      <c r="B87" s="423">
        <v>3</v>
      </c>
      <c r="C87" s="426" t="s">
        <v>140</v>
      </c>
      <c r="D87" s="423">
        <v>3</v>
      </c>
      <c r="E87" s="425" t="s">
        <v>98</v>
      </c>
      <c r="F87" s="425" t="s">
        <v>66</v>
      </c>
      <c r="G87" s="426" t="s">
        <v>43</v>
      </c>
      <c r="H87" s="497" t="s">
        <v>44</v>
      </c>
      <c r="I87" s="436"/>
      <c r="J87" s="436"/>
      <c r="K87" s="159"/>
    </row>
    <row r="88" spans="1:11" s="415" customFormat="1" hidden="1">
      <c r="A88" s="423" t="s">
        <v>128</v>
      </c>
      <c r="B88" s="423">
        <v>3</v>
      </c>
      <c r="C88" s="426" t="s">
        <v>102</v>
      </c>
      <c r="D88" s="423">
        <v>2</v>
      </c>
      <c r="E88" s="425"/>
      <c r="F88" s="425"/>
      <c r="G88" s="426" t="s">
        <v>43</v>
      </c>
      <c r="H88" s="426" t="s">
        <v>45</v>
      </c>
      <c r="I88" s="436"/>
      <c r="J88" s="436"/>
      <c r="K88" s="159"/>
    </row>
    <row r="89" spans="1:11" s="177" customFormat="1" ht="23.25" hidden="1" customHeight="1">
      <c r="A89" s="444" t="s">
        <v>141</v>
      </c>
      <c r="B89" s="444">
        <v>2</v>
      </c>
      <c r="C89" s="445" t="s">
        <v>142</v>
      </c>
      <c r="D89" s="444">
        <v>3</v>
      </c>
      <c r="E89" s="422" t="s">
        <v>143</v>
      </c>
      <c r="F89" s="422"/>
      <c r="G89" s="421" t="s">
        <v>15</v>
      </c>
      <c r="H89" s="496" t="s">
        <v>16</v>
      </c>
      <c r="I89" s="167"/>
      <c r="J89" s="167"/>
      <c r="K89" s="435"/>
    </row>
    <row r="90" spans="1:11" s="177" customFormat="1" ht="23.25" hidden="1" customHeight="1">
      <c r="A90" s="444" t="s">
        <v>141</v>
      </c>
      <c r="B90" s="444">
        <v>2</v>
      </c>
      <c r="C90" s="446" t="s">
        <v>144</v>
      </c>
      <c r="D90" s="444">
        <v>3</v>
      </c>
      <c r="E90" s="422"/>
      <c r="F90" s="422"/>
      <c r="G90" s="421" t="s">
        <v>15</v>
      </c>
      <c r="H90" s="496" t="s">
        <v>21</v>
      </c>
      <c r="I90" s="167"/>
      <c r="J90" s="167"/>
      <c r="K90" s="435"/>
    </row>
    <row r="91" spans="1:11" s="177" customFormat="1" ht="23.25" hidden="1" customHeight="1">
      <c r="A91" s="444" t="s">
        <v>141</v>
      </c>
      <c r="B91" s="444">
        <v>2</v>
      </c>
      <c r="C91" s="445" t="s">
        <v>145</v>
      </c>
      <c r="D91" s="444">
        <v>3</v>
      </c>
      <c r="E91" s="422" t="s">
        <v>146</v>
      </c>
      <c r="F91" s="422" t="s">
        <v>82</v>
      </c>
      <c r="G91" s="421" t="s">
        <v>24</v>
      </c>
      <c r="H91" s="496" t="s">
        <v>16</v>
      </c>
      <c r="I91" s="167"/>
      <c r="J91" s="167"/>
      <c r="K91" s="435"/>
    </row>
    <row r="92" spans="1:11" s="177" customFormat="1" ht="23.25" hidden="1" customHeight="1">
      <c r="A92" s="444" t="s">
        <v>141</v>
      </c>
      <c r="B92" s="444">
        <v>2</v>
      </c>
      <c r="C92" s="447" t="s">
        <v>142</v>
      </c>
      <c r="D92" s="444">
        <v>3</v>
      </c>
      <c r="E92" s="422"/>
      <c r="F92" s="422"/>
      <c r="G92" s="421" t="s">
        <v>24</v>
      </c>
      <c r="H92" s="496" t="s">
        <v>21</v>
      </c>
      <c r="I92" s="167"/>
      <c r="J92" s="167"/>
      <c r="K92" s="435"/>
    </row>
    <row r="93" spans="1:11" s="177" customFormat="1" ht="23.25" hidden="1" customHeight="1">
      <c r="A93" s="444" t="s">
        <v>141</v>
      </c>
      <c r="B93" s="444">
        <v>2</v>
      </c>
      <c r="C93" s="445" t="s">
        <v>147</v>
      </c>
      <c r="D93" s="444">
        <v>3</v>
      </c>
      <c r="E93" s="422" t="s">
        <v>148</v>
      </c>
      <c r="F93" s="422" t="s">
        <v>149</v>
      </c>
      <c r="G93" s="421" t="s">
        <v>31</v>
      </c>
      <c r="H93" s="496" t="s">
        <v>16</v>
      </c>
      <c r="I93" s="167"/>
      <c r="J93" s="167"/>
      <c r="K93" s="435"/>
    </row>
    <row r="94" spans="1:11" s="415" customFormat="1" ht="23.25" hidden="1" customHeight="1">
      <c r="A94" s="448" t="s">
        <v>141</v>
      </c>
      <c r="B94" s="448">
        <v>3</v>
      </c>
      <c r="C94" s="449" t="s">
        <v>150</v>
      </c>
      <c r="D94" s="448">
        <v>3</v>
      </c>
      <c r="E94" s="425" t="s">
        <v>151</v>
      </c>
      <c r="F94" s="425" t="s">
        <v>152</v>
      </c>
      <c r="G94" s="426" t="s">
        <v>37</v>
      </c>
      <c r="H94" s="497" t="s">
        <v>16</v>
      </c>
      <c r="I94" s="436"/>
      <c r="J94" s="436"/>
      <c r="K94" s="159"/>
    </row>
    <row r="95" spans="1:11" s="415" customFormat="1" ht="23.25" hidden="1" customHeight="1">
      <c r="A95" s="448" t="s">
        <v>141</v>
      </c>
      <c r="B95" s="448">
        <v>3</v>
      </c>
      <c r="C95" s="449" t="s">
        <v>153</v>
      </c>
      <c r="D95" s="448">
        <v>3</v>
      </c>
      <c r="E95" s="425" t="s">
        <v>41</v>
      </c>
      <c r="F95" s="425"/>
      <c r="G95" s="426" t="s">
        <v>37</v>
      </c>
      <c r="H95" s="497" t="s">
        <v>21</v>
      </c>
      <c r="I95" s="436"/>
      <c r="J95" s="436"/>
      <c r="K95" s="159"/>
    </row>
    <row r="96" spans="1:11" s="415" customFormat="1" ht="23.25" hidden="1" customHeight="1">
      <c r="A96" s="448" t="s">
        <v>141</v>
      </c>
      <c r="B96" s="448">
        <v>3</v>
      </c>
      <c r="C96" s="449" t="s">
        <v>154</v>
      </c>
      <c r="D96" s="448">
        <v>3</v>
      </c>
      <c r="E96" s="425" t="s">
        <v>148</v>
      </c>
      <c r="F96" s="425" t="s">
        <v>149</v>
      </c>
      <c r="G96" s="426" t="s">
        <v>37</v>
      </c>
      <c r="H96" s="497" t="s">
        <v>39</v>
      </c>
      <c r="I96" s="436"/>
      <c r="J96" s="436"/>
      <c r="K96" s="159"/>
    </row>
    <row r="97" spans="1:11" s="415" customFormat="1" ht="23.25" hidden="1" customHeight="1">
      <c r="A97" s="448" t="s">
        <v>141</v>
      </c>
      <c r="B97" s="448">
        <v>3</v>
      </c>
      <c r="C97" s="449" t="s">
        <v>155</v>
      </c>
      <c r="D97" s="448">
        <v>3</v>
      </c>
      <c r="E97" s="425" t="s">
        <v>156</v>
      </c>
      <c r="F97" s="425"/>
      <c r="G97" s="426" t="s">
        <v>43</v>
      </c>
      <c r="H97" s="497" t="s">
        <v>44</v>
      </c>
      <c r="I97" s="436"/>
      <c r="J97" s="436"/>
      <c r="K97" s="159"/>
    </row>
    <row r="98" spans="1:11" s="415" customFormat="1" ht="23.25" hidden="1" customHeight="1">
      <c r="A98" s="448" t="s">
        <v>141</v>
      </c>
      <c r="B98" s="448">
        <v>3</v>
      </c>
      <c r="C98" s="450" t="s">
        <v>157</v>
      </c>
      <c r="D98" s="448">
        <v>3</v>
      </c>
      <c r="E98" s="425" t="s">
        <v>158</v>
      </c>
      <c r="F98" s="425"/>
      <c r="G98" s="426" t="s">
        <v>43</v>
      </c>
      <c r="H98" s="426" t="s">
        <v>45</v>
      </c>
      <c r="I98" s="436"/>
      <c r="J98" s="436"/>
      <c r="K98" s="159"/>
    </row>
    <row r="99" spans="1:11" s="177" customFormat="1" hidden="1">
      <c r="A99" s="420" t="s">
        <v>159</v>
      </c>
      <c r="B99" s="420">
        <v>2</v>
      </c>
      <c r="C99" s="451" t="s">
        <v>18</v>
      </c>
      <c r="D99" s="452">
        <v>2</v>
      </c>
      <c r="E99" s="422" t="s">
        <v>160</v>
      </c>
      <c r="F99" s="453" t="s">
        <v>131</v>
      </c>
      <c r="G99" s="421" t="s">
        <v>15</v>
      </c>
      <c r="H99" s="496" t="s">
        <v>16</v>
      </c>
      <c r="I99" s="167"/>
      <c r="J99" s="167"/>
      <c r="K99" s="435"/>
    </row>
    <row r="100" spans="1:11" s="177" customFormat="1" hidden="1">
      <c r="A100" s="420" t="s">
        <v>159</v>
      </c>
      <c r="B100" s="420">
        <v>2</v>
      </c>
      <c r="C100" s="451" t="s">
        <v>161</v>
      </c>
      <c r="D100" s="452">
        <v>2</v>
      </c>
      <c r="E100" s="453" t="s">
        <v>162</v>
      </c>
      <c r="F100" s="453" t="s">
        <v>163</v>
      </c>
      <c r="G100" s="421" t="s">
        <v>15</v>
      </c>
      <c r="H100" s="496" t="s">
        <v>21</v>
      </c>
      <c r="I100" s="167"/>
      <c r="J100" s="167"/>
      <c r="K100" s="435"/>
    </row>
    <row r="101" spans="1:11" s="177" customFormat="1" hidden="1">
      <c r="A101" s="420" t="s">
        <v>159</v>
      </c>
      <c r="B101" s="420">
        <v>2</v>
      </c>
      <c r="C101" s="421" t="s">
        <v>12</v>
      </c>
      <c r="D101" s="452">
        <v>2</v>
      </c>
      <c r="E101" s="454" t="s">
        <v>13</v>
      </c>
      <c r="F101" s="455" t="s">
        <v>36</v>
      </c>
      <c r="G101" s="421" t="s">
        <v>24</v>
      </c>
      <c r="H101" s="496" t="s">
        <v>16</v>
      </c>
      <c r="I101" s="167"/>
      <c r="J101" s="167"/>
      <c r="K101" s="435"/>
    </row>
    <row r="102" spans="1:11" s="177" customFormat="1" hidden="1">
      <c r="A102" s="420" t="s">
        <v>159</v>
      </c>
      <c r="B102" s="420">
        <v>2</v>
      </c>
      <c r="C102" s="421" t="s">
        <v>164</v>
      </c>
      <c r="D102" s="452">
        <v>2</v>
      </c>
      <c r="E102" s="454" t="s">
        <v>165</v>
      </c>
      <c r="F102" s="455" t="s">
        <v>166</v>
      </c>
      <c r="G102" s="421" t="s">
        <v>24</v>
      </c>
      <c r="H102" s="496" t="s">
        <v>21</v>
      </c>
      <c r="I102" s="167"/>
      <c r="J102" s="167"/>
      <c r="K102" s="435"/>
    </row>
    <row r="103" spans="1:11" s="177" customFormat="1" hidden="1">
      <c r="A103" s="420" t="s">
        <v>159</v>
      </c>
      <c r="B103" s="420">
        <v>2</v>
      </c>
      <c r="C103" s="421" t="s">
        <v>167</v>
      </c>
      <c r="D103" s="452">
        <v>3</v>
      </c>
      <c r="E103" s="454" t="s">
        <v>168</v>
      </c>
      <c r="F103" s="455" t="s">
        <v>169</v>
      </c>
      <c r="G103" s="421" t="s">
        <v>31</v>
      </c>
      <c r="H103" s="496" t="s">
        <v>16</v>
      </c>
      <c r="I103" s="167"/>
      <c r="J103" s="167"/>
      <c r="K103" s="435"/>
    </row>
    <row r="104" spans="1:11" s="415" customFormat="1" hidden="1">
      <c r="A104" s="423" t="s">
        <v>159</v>
      </c>
      <c r="B104" s="423">
        <v>3</v>
      </c>
      <c r="C104" s="456" t="s">
        <v>170</v>
      </c>
      <c r="D104" s="457">
        <v>3</v>
      </c>
      <c r="E104" s="458" t="s">
        <v>171</v>
      </c>
      <c r="F104" s="458" t="s">
        <v>172</v>
      </c>
      <c r="G104" s="426" t="s">
        <v>37</v>
      </c>
      <c r="H104" s="497" t="s">
        <v>16</v>
      </c>
      <c r="I104" s="436"/>
      <c r="J104" s="436"/>
      <c r="K104" s="159"/>
    </row>
    <row r="105" spans="1:11" s="415" customFormat="1" hidden="1">
      <c r="A105" s="423" t="s">
        <v>159</v>
      </c>
      <c r="B105" s="423">
        <v>3</v>
      </c>
      <c r="C105" s="456" t="s">
        <v>173</v>
      </c>
      <c r="D105" s="457">
        <v>3</v>
      </c>
      <c r="E105" s="458" t="s">
        <v>174</v>
      </c>
      <c r="F105" s="459" t="s">
        <v>175</v>
      </c>
      <c r="G105" s="426" t="s">
        <v>37</v>
      </c>
      <c r="H105" s="497" t="s">
        <v>21</v>
      </c>
      <c r="I105" s="436"/>
      <c r="J105" s="436"/>
      <c r="K105" s="159"/>
    </row>
    <row r="106" spans="1:11" s="415" customFormat="1" ht="30" hidden="1">
      <c r="A106" s="423" t="s">
        <v>159</v>
      </c>
      <c r="B106" s="423">
        <v>3</v>
      </c>
      <c r="C106" s="456" t="s">
        <v>176</v>
      </c>
      <c r="D106" s="457">
        <v>3</v>
      </c>
      <c r="E106" s="425" t="s">
        <v>177</v>
      </c>
      <c r="F106" s="425" t="s">
        <v>169</v>
      </c>
      <c r="G106" s="426" t="s">
        <v>37</v>
      </c>
      <c r="H106" s="497" t="s">
        <v>39</v>
      </c>
      <c r="I106" s="436"/>
      <c r="J106" s="436"/>
      <c r="K106" s="159"/>
    </row>
    <row r="107" spans="1:11" s="415" customFormat="1" hidden="1">
      <c r="A107" s="423" t="s">
        <v>159</v>
      </c>
      <c r="B107" s="423">
        <v>3</v>
      </c>
      <c r="C107" s="456" t="s">
        <v>178</v>
      </c>
      <c r="D107" s="457">
        <v>3</v>
      </c>
      <c r="E107" s="459" t="s">
        <v>179</v>
      </c>
      <c r="F107" s="425"/>
      <c r="G107" s="426" t="s">
        <v>43</v>
      </c>
      <c r="H107" s="497" t="s">
        <v>44</v>
      </c>
      <c r="I107" s="436"/>
      <c r="J107" s="436"/>
      <c r="K107" s="159"/>
    </row>
    <row r="108" spans="1:11" s="415" customFormat="1" hidden="1">
      <c r="A108" s="423" t="s">
        <v>159</v>
      </c>
      <c r="B108" s="423">
        <v>3</v>
      </c>
      <c r="C108" s="456" t="s">
        <v>180</v>
      </c>
      <c r="D108" s="457">
        <v>3</v>
      </c>
      <c r="E108" s="459" t="s">
        <v>181</v>
      </c>
      <c r="F108" s="425" t="s">
        <v>182</v>
      </c>
      <c r="G108" s="426" t="s">
        <v>43</v>
      </c>
      <c r="H108" s="426" t="s">
        <v>45</v>
      </c>
      <c r="I108" s="436"/>
      <c r="J108" s="436"/>
      <c r="K108" s="159"/>
    </row>
    <row r="109" spans="1:11" s="177" customFormat="1" hidden="1">
      <c r="A109" s="420" t="s">
        <v>183</v>
      </c>
      <c r="B109" s="420">
        <v>2</v>
      </c>
      <c r="C109" s="455" t="s">
        <v>12</v>
      </c>
      <c r="D109" s="460">
        <v>2</v>
      </c>
      <c r="E109" s="455" t="s">
        <v>184</v>
      </c>
      <c r="F109" s="453"/>
      <c r="G109" s="421" t="s">
        <v>15</v>
      </c>
      <c r="H109" s="496" t="s">
        <v>16</v>
      </c>
      <c r="I109" s="435"/>
      <c r="J109" s="435"/>
      <c r="K109" s="435"/>
    </row>
    <row r="110" spans="1:11" s="177" customFormat="1" hidden="1">
      <c r="A110" s="420" t="s">
        <v>183</v>
      </c>
      <c r="B110" s="420">
        <v>2</v>
      </c>
      <c r="C110" s="455" t="s">
        <v>18</v>
      </c>
      <c r="D110" s="460">
        <v>2</v>
      </c>
      <c r="E110" s="453" t="s">
        <v>185</v>
      </c>
      <c r="F110" s="453" t="s">
        <v>131</v>
      </c>
      <c r="G110" s="421" t="s">
        <v>15</v>
      </c>
      <c r="H110" s="496" t="s">
        <v>21</v>
      </c>
      <c r="I110" s="435"/>
      <c r="J110" s="435"/>
      <c r="K110" s="435"/>
    </row>
    <row r="111" spans="1:11" s="177" customFormat="1" hidden="1">
      <c r="A111" s="420" t="s">
        <v>183</v>
      </c>
      <c r="B111" s="420">
        <v>2</v>
      </c>
      <c r="C111" s="455" t="s">
        <v>164</v>
      </c>
      <c r="D111" s="460">
        <v>2</v>
      </c>
      <c r="E111" s="455" t="s">
        <v>186</v>
      </c>
      <c r="F111" s="455" t="s">
        <v>187</v>
      </c>
      <c r="G111" s="421" t="s">
        <v>24</v>
      </c>
      <c r="H111" s="496" t="s">
        <v>16</v>
      </c>
      <c r="I111" s="435"/>
      <c r="J111" s="435"/>
      <c r="K111" s="435"/>
    </row>
    <row r="112" spans="1:11" s="177" customFormat="1" hidden="1">
      <c r="A112" s="420" t="s">
        <v>183</v>
      </c>
      <c r="B112" s="420">
        <v>2</v>
      </c>
      <c r="C112" s="455" t="s">
        <v>188</v>
      </c>
      <c r="D112" s="460">
        <v>3</v>
      </c>
      <c r="E112" s="453" t="s">
        <v>189</v>
      </c>
      <c r="F112" s="440" t="s">
        <v>175</v>
      </c>
      <c r="G112" s="421" t="s">
        <v>24</v>
      </c>
      <c r="H112" s="496" t="s">
        <v>21</v>
      </c>
      <c r="I112" s="435"/>
      <c r="J112" s="435"/>
      <c r="K112" s="435"/>
    </row>
    <row r="113" spans="1:11" s="177" customFormat="1" hidden="1">
      <c r="A113" s="420" t="s">
        <v>183</v>
      </c>
      <c r="B113" s="420">
        <v>2</v>
      </c>
      <c r="C113" s="455" t="s">
        <v>190</v>
      </c>
      <c r="D113" s="460">
        <v>3</v>
      </c>
      <c r="E113" s="453" t="s">
        <v>191</v>
      </c>
      <c r="F113" s="440" t="s">
        <v>192</v>
      </c>
      <c r="G113" s="421" t="s">
        <v>31</v>
      </c>
      <c r="H113" s="496" t="s">
        <v>16</v>
      </c>
      <c r="I113" s="435"/>
      <c r="J113" s="435"/>
      <c r="K113" s="435"/>
    </row>
    <row r="114" spans="1:11" s="177" customFormat="1" hidden="1">
      <c r="A114" s="420" t="s">
        <v>193</v>
      </c>
      <c r="B114" s="420">
        <v>2</v>
      </c>
      <c r="C114" s="455" t="s">
        <v>12</v>
      </c>
      <c r="D114" s="460">
        <v>2</v>
      </c>
      <c r="E114" s="455" t="s">
        <v>184</v>
      </c>
      <c r="F114" s="453"/>
      <c r="G114" s="421" t="s">
        <v>37</v>
      </c>
      <c r="H114" s="496" t="s">
        <v>16</v>
      </c>
      <c r="I114" s="435"/>
      <c r="J114" s="435"/>
      <c r="K114" s="435"/>
    </row>
    <row r="115" spans="1:11" s="177" customFormat="1" hidden="1">
      <c r="A115" s="420" t="s">
        <v>193</v>
      </c>
      <c r="B115" s="420">
        <v>2</v>
      </c>
      <c r="C115" s="455" t="s">
        <v>18</v>
      </c>
      <c r="D115" s="460">
        <v>2</v>
      </c>
      <c r="E115" s="453" t="s">
        <v>185</v>
      </c>
      <c r="F115" s="453" t="s">
        <v>131</v>
      </c>
      <c r="G115" s="421" t="s">
        <v>37</v>
      </c>
      <c r="H115" s="496" t="s">
        <v>21</v>
      </c>
      <c r="I115" s="435"/>
      <c r="J115" s="435"/>
      <c r="K115" s="435"/>
    </row>
    <row r="116" spans="1:11" s="177" customFormat="1" hidden="1">
      <c r="A116" s="420" t="s">
        <v>193</v>
      </c>
      <c r="B116" s="420">
        <v>2</v>
      </c>
      <c r="C116" s="455" t="s">
        <v>164</v>
      </c>
      <c r="D116" s="460">
        <v>2</v>
      </c>
      <c r="E116" s="455" t="s">
        <v>186</v>
      </c>
      <c r="F116" s="455" t="s">
        <v>187</v>
      </c>
      <c r="G116" s="421" t="s">
        <v>37</v>
      </c>
      <c r="H116" s="496" t="s">
        <v>39</v>
      </c>
      <c r="I116" s="435"/>
      <c r="J116" s="435"/>
      <c r="K116" s="435"/>
    </row>
    <row r="117" spans="1:11" s="177" customFormat="1" hidden="1">
      <c r="A117" s="420" t="s">
        <v>193</v>
      </c>
      <c r="B117" s="420">
        <v>2</v>
      </c>
      <c r="C117" s="455" t="s">
        <v>188</v>
      </c>
      <c r="D117" s="460">
        <v>3</v>
      </c>
      <c r="E117" s="453" t="s">
        <v>189</v>
      </c>
      <c r="F117" s="440" t="s">
        <v>175</v>
      </c>
      <c r="G117" s="421" t="s">
        <v>43</v>
      </c>
      <c r="H117" s="496" t="s">
        <v>44</v>
      </c>
      <c r="I117" s="435"/>
      <c r="J117" s="435"/>
      <c r="K117" s="435"/>
    </row>
    <row r="118" spans="1:11" s="177" customFormat="1" hidden="1">
      <c r="A118" s="420" t="s">
        <v>193</v>
      </c>
      <c r="B118" s="420">
        <v>2</v>
      </c>
      <c r="C118" s="455" t="s">
        <v>190</v>
      </c>
      <c r="D118" s="460">
        <v>3</v>
      </c>
      <c r="E118" s="453" t="s">
        <v>191</v>
      </c>
      <c r="F118" s="440" t="s">
        <v>192</v>
      </c>
      <c r="G118" s="421" t="s">
        <v>43</v>
      </c>
      <c r="H118" s="421" t="s">
        <v>45</v>
      </c>
      <c r="I118" s="435"/>
      <c r="J118" s="435"/>
      <c r="K118" s="435"/>
    </row>
    <row r="119" spans="1:11" s="415" customFormat="1" hidden="1">
      <c r="A119" s="423" t="s">
        <v>194</v>
      </c>
      <c r="B119" s="423">
        <v>3</v>
      </c>
      <c r="C119" s="458" t="s">
        <v>195</v>
      </c>
      <c r="D119" s="461">
        <v>3</v>
      </c>
      <c r="E119" s="458" t="s">
        <v>196</v>
      </c>
      <c r="F119" s="459" t="s">
        <v>197</v>
      </c>
      <c r="G119" s="459" t="s">
        <v>15</v>
      </c>
      <c r="H119" s="497" t="s">
        <v>16</v>
      </c>
      <c r="I119" s="159"/>
      <c r="J119" s="159"/>
      <c r="K119" s="159"/>
    </row>
    <row r="120" spans="1:11" s="415" customFormat="1" hidden="1">
      <c r="A120" s="423" t="s">
        <v>194</v>
      </c>
      <c r="B120" s="423">
        <v>3</v>
      </c>
      <c r="C120" s="458" t="s">
        <v>198</v>
      </c>
      <c r="D120" s="461">
        <v>3</v>
      </c>
      <c r="E120" s="459" t="s">
        <v>191</v>
      </c>
      <c r="F120" s="425" t="s">
        <v>199</v>
      </c>
      <c r="G120" s="426" t="s">
        <v>15</v>
      </c>
      <c r="H120" s="497" t="s">
        <v>21</v>
      </c>
      <c r="I120" s="159"/>
      <c r="J120" s="159"/>
      <c r="K120" s="159"/>
    </row>
    <row r="121" spans="1:11" s="415" customFormat="1" hidden="1">
      <c r="A121" s="423" t="s">
        <v>194</v>
      </c>
      <c r="B121" s="423">
        <v>3</v>
      </c>
      <c r="C121" s="458" t="s">
        <v>200</v>
      </c>
      <c r="D121" s="461">
        <v>3</v>
      </c>
      <c r="E121" s="458" t="s">
        <v>189</v>
      </c>
      <c r="F121" s="459" t="s">
        <v>191</v>
      </c>
      <c r="G121" s="459" t="s">
        <v>24</v>
      </c>
      <c r="H121" s="497" t="s">
        <v>16</v>
      </c>
      <c r="I121" s="159"/>
      <c r="J121" s="159"/>
      <c r="K121" s="159"/>
    </row>
    <row r="122" spans="1:11" s="415" customFormat="1" hidden="1">
      <c r="A122" s="423" t="s">
        <v>194</v>
      </c>
      <c r="B122" s="423">
        <v>3</v>
      </c>
      <c r="C122" s="458" t="s">
        <v>201</v>
      </c>
      <c r="D122" s="461">
        <v>3</v>
      </c>
      <c r="E122" s="459" t="s">
        <v>202</v>
      </c>
      <c r="F122" s="425" t="s">
        <v>203</v>
      </c>
      <c r="G122" s="425" t="s">
        <v>24</v>
      </c>
      <c r="H122" s="497" t="s">
        <v>21</v>
      </c>
      <c r="I122" s="159"/>
      <c r="J122" s="159"/>
      <c r="K122" s="159"/>
    </row>
    <row r="123" spans="1:11" s="415" customFormat="1" hidden="1">
      <c r="A123" s="423" t="s">
        <v>194</v>
      </c>
      <c r="B123" s="423">
        <v>3</v>
      </c>
      <c r="C123" s="458" t="s">
        <v>204</v>
      </c>
      <c r="D123" s="461">
        <v>3</v>
      </c>
      <c r="E123" s="459" t="s">
        <v>205</v>
      </c>
      <c r="F123" s="458" t="s">
        <v>202</v>
      </c>
      <c r="G123" s="458" t="s">
        <v>31</v>
      </c>
      <c r="H123" s="497" t="s">
        <v>16</v>
      </c>
      <c r="I123" s="159"/>
      <c r="J123" s="159"/>
      <c r="K123" s="159"/>
    </row>
    <row r="124" spans="1:11" s="415" customFormat="1" hidden="1">
      <c r="A124" s="423" t="s">
        <v>206</v>
      </c>
      <c r="B124" s="423">
        <v>3</v>
      </c>
      <c r="C124" s="458" t="s">
        <v>195</v>
      </c>
      <c r="D124" s="461">
        <v>3</v>
      </c>
      <c r="E124" s="458" t="s">
        <v>196</v>
      </c>
      <c r="F124" s="459" t="s">
        <v>197</v>
      </c>
      <c r="G124" s="459" t="s">
        <v>37</v>
      </c>
      <c r="H124" s="497" t="s">
        <v>16</v>
      </c>
      <c r="I124" s="159"/>
      <c r="J124" s="159"/>
      <c r="K124" s="159"/>
    </row>
    <row r="125" spans="1:11" s="415" customFormat="1" hidden="1">
      <c r="A125" s="423" t="s">
        <v>206</v>
      </c>
      <c r="B125" s="423">
        <v>3</v>
      </c>
      <c r="C125" s="458" t="s">
        <v>198</v>
      </c>
      <c r="D125" s="461">
        <v>3</v>
      </c>
      <c r="E125" s="459" t="s">
        <v>191</v>
      </c>
      <c r="F125" s="425" t="s">
        <v>199</v>
      </c>
      <c r="G125" s="426" t="s">
        <v>37</v>
      </c>
      <c r="H125" s="497" t="s">
        <v>21</v>
      </c>
      <c r="I125" s="159"/>
      <c r="J125" s="159"/>
      <c r="K125" s="159"/>
    </row>
    <row r="126" spans="1:11" s="415" customFormat="1" hidden="1">
      <c r="A126" s="423" t="s">
        <v>206</v>
      </c>
      <c r="B126" s="423">
        <v>3</v>
      </c>
      <c r="C126" s="458" t="s">
        <v>200</v>
      </c>
      <c r="D126" s="461">
        <v>3</v>
      </c>
      <c r="E126" s="458" t="s">
        <v>189</v>
      </c>
      <c r="F126" s="459" t="s">
        <v>191</v>
      </c>
      <c r="G126" s="459" t="s">
        <v>37</v>
      </c>
      <c r="H126" s="497" t="s">
        <v>39</v>
      </c>
      <c r="I126" s="159"/>
      <c r="J126" s="159"/>
      <c r="K126" s="159"/>
    </row>
    <row r="127" spans="1:11" s="415" customFormat="1" hidden="1">
      <c r="A127" s="423" t="s">
        <v>206</v>
      </c>
      <c r="B127" s="423">
        <v>3</v>
      </c>
      <c r="C127" s="458" t="s">
        <v>201</v>
      </c>
      <c r="D127" s="461">
        <v>3</v>
      </c>
      <c r="E127" s="459" t="s">
        <v>202</v>
      </c>
      <c r="F127" s="425" t="s">
        <v>203</v>
      </c>
      <c r="G127" s="425" t="s">
        <v>43</v>
      </c>
      <c r="H127" s="497" t="s">
        <v>44</v>
      </c>
      <c r="I127" s="159"/>
      <c r="J127" s="159"/>
      <c r="K127" s="159"/>
    </row>
    <row r="128" spans="1:11" s="415" customFormat="1" hidden="1">
      <c r="A128" s="423" t="s">
        <v>206</v>
      </c>
      <c r="B128" s="423">
        <v>3</v>
      </c>
      <c r="C128" s="458" t="s">
        <v>204</v>
      </c>
      <c r="D128" s="461">
        <v>3</v>
      </c>
      <c r="E128" s="459" t="s">
        <v>205</v>
      </c>
      <c r="F128" s="458" t="s">
        <v>202</v>
      </c>
      <c r="G128" s="458" t="s">
        <v>43</v>
      </c>
      <c r="H128" s="426" t="s">
        <v>45</v>
      </c>
      <c r="I128" s="159"/>
      <c r="J128" s="159"/>
      <c r="K128" s="159"/>
    </row>
    <row r="129" spans="1:11" s="416" customFormat="1" hidden="1">
      <c r="A129" s="464"/>
      <c r="B129" s="464"/>
      <c r="D129" s="464"/>
    </row>
    <row r="130" spans="1:11" s="416" customFormat="1">
      <c r="A130" s="464"/>
      <c r="B130" s="464"/>
      <c r="D130" s="464"/>
    </row>
    <row r="131" spans="1:11" s="416" customFormat="1">
      <c r="A131" s="464"/>
      <c r="B131" s="464"/>
      <c r="D131" s="464"/>
    </row>
    <row r="132" spans="1:11" s="74" customFormat="1" hidden="1">
      <c r="A132" s="23" t="s">
        <v>207</v>
      </c>
      <c r="B132" s="465">
        <v>1</v>
      </c>
      <c r="C132" s="466" t="s">
        <v>161</v>
      </c>
      <c r="D132" s="467">
        <v>3</v>
      </c>
      <c r="E132" s="221" t="s">
        <v>208</v>
      </c>
      <c r="F132" s="224" t="s">
        <v>209</v>
      </c>
      <c r="G132" s="438" t="s">
        <v>37</v>
      </c>
      <c r="H132" s="438"/>
      <c r="I132" s="438"/>
      <c r="J132" s="438"/>
      <c r="K132" s="438"/>
    </row>
    <row r="133" spans="1:11" s="74" customFormat="1" hidden="1">
      <c r="A133" s="23" t="s">
        <v>207</v>
      </c>
      <c r="B133" s="465">
        <v>1</v>
      </c>
      <c r="C133" s="466" t="s">
        <v>210</v>
      </c>
      <c r="D133" s="467">
        <v>3</v>
      </c>
      <c r="E133" s="221" t="s">
        <v>211</v>
      </c>
      <c r="F133" s="224" t="s">
        <v>212</v>
      </c>
      <c r="G133" s="438" t="s">
        <v>37</v>
      </c>
      <c r="H133" s="438"/>
      <c r="I133" s="438"/>
      <c r="J133" s="438"/>
      <c r="K133" s="438"/>
    </row>
    <row r="134" spans="1:11" s="74" customFormat="1" hidden="1">
      <c r="A134" s="23" t="s">
        <v>207</v>
      </c>
      <c r="B134" s="465">
        <v>1</v>
      </c>
      <c r="C134" s="466" t="s">
        <v>213</v>
      </c>
      <c r="D134" s="467">
        <v>3</v>
      </c>
      <c r="E134" s="221" t="s">
        <v>214</v>
      </c>
      <c r="F134" s="224" t="s">
        <v>215</v>
      </c>
      <c r="G134" s="438" t="s">
        <v>37</v>
      </c>
      <c r="H134" s="438"/>
      <c r="I134" s="438"/>
      <c r="J134" s="438"/>
      <c r="K134" s="438"/>
    </row>
    <row r="135" spans="1:11" s="74" customFormat="1" hidden="1">
      <c r="A135" s="23" t="s">
        <v>207</v>
      </c>
      <c r="B135" s="465">
        <v>1</v>
      </c>
      <c r="C135" s="466" t="s">
        <v>68</v>
      </c>
      <c r="D135" s="467">
        <v>3</v>
      </c>
      <c r="E135" s="221" t="s">
        <v>216</v>
      </c>
      <c r="F135" s="224" t="s">
        <v>217</v>
      </c>
      <c r="G135" s="438" t="s">
        <v>43</v>
      </c>
      <c r="H135" s="438"/>
      <c r="I135" s="438"/>
      <c r="J135" s="438"/>
      <c r="K135" s="438"/>
    </row>
    <row r="136" spans="1:11" s="74" customFormat="1" hidden="1">
      <c r="A136" s="23" t="s">
        <v>207</v>
      </c>
      <c r="B136" s="465">
        <v>1</v>
      </c>
      <c r="C136" s="466" t="s">
        <v>81</v>
      </c>
      <c r="D136" s="467">
        <v>3</v>
      </c>
      <c r="E136" s="221" t="s">
        <v>218</v>
      </c>
      <c r="F136" s="224" t="s">
        <v>219</v>
      </c>
      <c r="G136" s="438" t="s">
        <v>43</v>
      </c>
      <c r="H136" s="438"/>
      <c r="I136" s="438"/>
      <c r="J136" s="438"/>
      <c r="K136" s="438"/>
    </row>
    <row r="137" spans="1:11" s="74" customFormat="1" hidden="1">
      <c r="A137" s="23" t="s">
        <v>220</v>
      </c>
      <c r="B137" s="465">
        <v>1</v>
      </c>
      <c r="C137" s="466" t="s">
        <v>81</v>
      </c>
      <c r="D137" s="467">
        <v>3</v>
      </c>
      <c r="E137" s="221" t="s">
        <v>218</v>
      </c>
      <c r="F137" s="224" t="s">
        <v>219</v>
      </c>
      <c r="G137" s="438" t="s">
        <v>37</v>
      </c>
      <c r="H137" s="438"/>
      <c r="I137" s="438"/>
      <c r="J137" s="438"/>
      <c r="K137" s="438"/>
    </row>
    <row r="138" spans="1:11" s="74" customFormat="1" hidden="1">
      <c r="A138" s="23" t="s">
        <v>220</v>
      </c>
      <c r="B138" s="465">
        <v>1</v>
      </c>
      <c r="C138" s="466" t="s">
        <v>213</v>
      </c>
      <c r="D138" s="467">
        <v>3</v>
      </c>
      <c r="E138" s="221" t="s">
        <v>214</v>
      </c>
      <c r="F138" s="224" t="s">
        <v>215</v>
      </c>
      <c r="G138" s="438" t="s">
        <v>37</v>
      </c>
      <c r="H138" s="438"/>
      <c r="I138" s="438"/>
      <c r="J138" s="438"/>
      <c r="K138" s="438"/>
    </row>
    <row r="139" spans="1:11" s="74" customFormat="1" hidden="1">
      <c r="A139" s="23" t="s">
        <v>220</v>
      </c>
      <c r="B139" s="465">
        <v>1</v>
      </c>
      <c r="C139" s="466" t="s">
        <v>210</v>
      </c>
      <c r="D139" s="467">
        <v>3</v>
      </c>
      <c r="E139" s="221" t="s">
        <v>211</v>
      </c>
      <c r="F139" s="224" t="s">
        <v>212</v>
      </c>
      <c r="G139" s="438" t="s">
        <v>37</v>
      </c>
      <c r="H139" s="438"/>
      <c r="I139" s="438"/>
      <c r="J139" s="438"/>
      <c r="K139" s="438"/>
    </row>
    <row r="140" spans="1:11" s="74" customFormat="1" hidden="1">
      <c r="A140" s="23" t="s">
        <v>220</v>
      </c>
      <c r="B140" s="465">
        <v>1</v>
      </c>
      <c r="C140" s="466" t="s">
        <v>68</v>
      </c>
      <c r="D140" s="467">
        <v>3</v>
      </c>
      <c r="E140" s="221" t="s">
        <v>216</v>
      </c>
      <c r="F140" s="224" t="s">
        <v>217</v>
      </c>
      <c r="G140" s="438" t="s">
        <v>43</v>
      </c>
      <c r="H140" s="438"/>
      <c r="I140" s="438"/>
      <c r="J140" s="438"/>
      <c r="K140" s="438"/>
    </row>
    <row r="141" spans="1:11" s="74" customFormat="1" hidden="1">
      <c r="A141" s="23" t="s">
        <v>220</v>
      </c>
      <c r="B141" s="465">
        <v>1</v>
      </c>
      <c r="C141" s="466" t="s">
        <v>161</v>
      </c>
      <c r="D141" s="467">
        <v>3</v>
      </c>
      <c r="E141" s="221" t="s">
        <v>208</v>
      </c>
      <c r="F141" s="224" t="s">
        <v>209</v>
      </c>
      <c r="G141" s="438" t="s">
        <v>43</v>
      </c>
      <c r="H141" s="438"/>
      <c r="I141" s="438"/>
      <c r="J141" s="438"/>
      <c r="K141" s="438"/>
    </row>
    <row r="142" spans="1:11" s="74" customFormat="1" hidden="1">
      <c r="A142" s="23" t="s">
        <v>221</v>
      </c>
      <c r="B142" s="465">
        <v>3</v>
      </c>
      <c r="C142" s="224" t="s">
        <v>222</v>
      </c>
      <c r="D142" s="467">
        <v>3</v>
      </c>
      <c r="E142" s="221" t="s">
        <v>218</v>
      </c>
      <c r="F142" s="221" t="s">
        <v>211</v>
      </c>
      <c r="G142" s="438" t="s">
        <v>37</v>
      </c>
      <c r="H142" s="438"/>
      <c r="I142" s="438"/>
      <c r="J142" s="438"/>
      <c r="K142" s="438"/>
    </row>
    <row r="143" spans="1:11" s="74" customFormat="1" hidden="1">
      <c r="A143" s="23" t="s">
        <v>221</v>
      </c>
      <c r="B143" s="465">
        <v>3</v>
      </c>
      <c r="C143" s="466" t="s">
        <v>223</v>
      </c>
      <c r="D143" s="467">
        <v>3</v>
      </c>
      <c r="E143" s="221" t="s">
        <v>224</v>
      </c>
      <c r="F143" s="224" t="s">
        <v>225</v>
      </c>
      <c r="G143" s="438" t="s">
        <v>37</v>
      </c>
      <c r="H143" s="438"/>
      <c r="I143" s="438"/>
      <c r="J143" s="438"/>
      <c r="K143" s="438"/>
    </row>
    <row r="144" spans="1:11" s="74" customFormat="1" hidden="1">
      <c r="A144" s="23" t="s">
        <v>221</v>
      </c>
      <c r="B144" s="465">
        <v>3</v>
      </c>
      <c r="C144" s="466" t="s">
        <v>226</v>
      </c>
      <c r="D144" s="467">
        <v>3</v>
      </c>
      <c r="E144" s="221" t="s">
        <v>224</v>
      </c>
      <c r="F144" s="224" t="s">
        <v>225</v>
      </c>
      <c r="G144" s="438" t="s">
        <v>37</v>
      </c>
      <c r="H144" s="438"/>
      <c r="I144" s="438"/>
      <c r="J144" s="438"/>
      <c r="K144" s="438"/>
    </row>
    <row r="145" spans="1:11" s="74" customFormat="1" hidden="1">
      <c r="A145" s="23" t="s">
        <v>221</v>
      </c>
      <c r="B145" s="465">
        <v>3</v>
      </c>
      <c r="C145" s="466" t="s">
        <v>227</v>
      </c>
      <c r="D145" s="467">
        <v>3</v>
      </c>
      <c r="E145" s="221" t="s">
        <v>228</v>
      </c>
      <c r="F145" s="224" t="s">
        <v>229</v>
      </c>
      <c r="G145" s="438" t="s">
        <v>43</v>
      </c>
      <c r="H145" s="438"/>
      <c r="I145" s="438"/>
      <c r="J145" s="438"/>
      <c r="K145" s="438"/>
    </row>
    <row r="146" spans="1:11" s="416" customFormat="1" hidden="1">
      <c r="A146" s="468"/>
      <c r="B146" s="469"/>
      <c r="C146" s="470"/>
      <c r="D146" s="471"/>
      <c r="E146" s="472"/>
      <c r="F146" s="473"/>
      <c r="G146" s="474"/>
      <c r="H146" s="474"/>
      <c r="I146" s="474"/>
      <c r="J146" s="474"/>
      <c r="K146" s="474"/>
    </row>
    <row r="147" spans="1:11" s="74" customFormat="1" hidden="1">
      <c r="A147" s="23" t="s">
        <v>230</v>
      </c>
      <c r="B147" s="23">
        <v>1</v>
      </c>
      <c r="C147" s="475" t="s">
        <v>81</v>
      </c>
      <c r="D147" s="476">
        <v>2</v>
      </c>
      <c r="E147" s="221" t="s">
        <v>184</v>
      </c>
      <c r="F147" s="224" t="s">
        <v>231</v>
      </c>
      <c r="G147" s="438" t="s">
        <v>37</v>
      </c>
      <c r="H147" s="438"/>
      <c r="I147" s="438"/>
      <c r="J147" s="438"/>
      <c r="K147" s="438"/>
    </row>
    <row r="148" spans="1:11" s="74" customFormat="1" hidden="1">
      <c r="A148" s="23" t="s">
        <v>230</v>
      </c>
      <c r="B148" s="23">
        <v>1</v>
      </c>
      <c r="C148" s="477" t="s">
        <v>232</v>
      </c>
      <c r="D148" s="476">
        <v>2</v>
      </c>
      <c r="E148" s="221" t="s">
        <v>233</v>
      </c>
      <c r="F148" s="224" t="s">
        <v>234</v>
      </c>
      <c r="G148" s="438" t="s">
        <v>37</v>
      </c>
      <c r="H148" s="438"/>
      <c r="I148" s="438"/>
      <c r="J148" s="438"/>
      <c r="K148" s="438"/>
    </row>
    <row r="149" spans="1:11" s="74" customFormat="1" hidden="1">
      <c r="A149" s="23" t="s">
        <v>230</v>
      </c>
      <c r="B149" s="23">
        <v>1</v>
      </c>
      <c r="C149" s="477" t="s">
        <v>235</v>
      </c>
      <c r="D149" s="476">
        <v>2</v>
      </c>
      <c r="E149" s="221" t="s">
        <v>168</v>
      </c>
      <c r="F149" s="224" t="s">
        <v>236</v>
      </c>
      <c r="G149" s="438" t="s">
        <v>37</v>
      </c>
      <c r="H149" s="438"/>
      <c r="I149" s="438"/>
      <c r="J149" s="438"/>
      <c r="K149" s="438"/>
    </row>
    <row r="150" spans="1:11" s="74" customFormat="1" hidden="1">
      <c r="A150" s="23" t="s">
        <v>230</v>
      </c>
      <c r="B150" s="23">
        <v>1</v>
      </c>
      <c r="C150" s="477" t="s">
        <v>188</v>
      </c>
      <c r="D150" s="476">
        <v>2</v>
      </c>
      <c r="E150" s="221" t="s">
        <v>237</v>
      </c>
      <c r="F150" s="224" t="s">
        <v>238</v>
      </c>
      <c r="G150" s="438" t="s">
        <v>43</v>
      </c>
      <c r="H150" s="438"/>
      <c r="I150" s="438"/>
      <c r="J150" s="438"/>
      <c r="K150" s="438"/>
    </row>
    <row r="151" spans="1:11" s="74" customFormat="1" hidden="1">
      <c r="A151" s="23" t="s">
        <v>230</v>
      </c>
      <c r="B151" s="23">
        <v>1</v>
      </c>
      <c r="C151" s="475" t="s">
        <v>190</v>
      </c>
      <c r="D151" s="476">
        <v>3</v>
      </c>
      <c r="E151" s="221" t="s">
        <v>239</v>
      </c>
      <c r="F151" s="224" t="s">
        <v>240</v>
      </c>
      <c r="G151" s="438" t="s">
        <v>43</v>
      </c>
      <c r="H151" s="438"/>
      <c r="I151" s="438"/>
      <c r="J151" s="438"/>
      <c r="K151" s="438"/>
    </row>
    <row r="152" spans="1:11" s="74" customFormat="1" hidden="1">
      <c r="A152" s="23" t="s">
        <v>230</v>
      </c>
      <c r="B152" s="23">
        <v>1</v>
      </c>
      <c r="C152" s="477" t="s">
        <v>195</v>
      </c>
      <c r="D152" s="476">
        <v>2</v>
      </c>
      <c r="E152" s="221" t="s">
        <v>241</v>
      </c>
      <c r="F152" s="224" t="s">
        <v>242</v>
      </c>
      <c r="G152" s="438" t="s">
        <v>43</v>
      </c>
      <c r="H152" s="438"/>
      <c r="I152" s="438"/>
      <c r="J152" s="438"/>
      <c r="K152" s="438"/>
    </row>
    <row r="153" spans="1:11" s="74" customFormat="1" hidden="1">
      <c r="A153" s="23" t="s">
        <v>243</v>
      </c>
      <c r="B153" s="23">
        <v>1</v>
      </c>
      <c r="C153" s="475" t="s">
        <v>81</v>
      </c>
      <c r="D153" s="476">
        <v>2</v>
      </c>
      <c r="E153" s="221" t="s">
        <v>184</v>
      </c>
      <c r="F153" s="224" t="s">
        <v>231</v>
      </c>
      <c r="G153" s="438" t="s">
        <v>37</v>
      </c>
      <c r="H153" s="438"/>
      <c r="I153" s="438"/>
      <c r="J153" s="438"/>
      <c r="K153" s="438"/>
    </row>
    <row r="154" spans="1:11" s="74" customFormat="1" hidden="1">
      <c r="A154" s="23" t="s">
        <v>243</v>
      </c>
      <c r="B154" s="23">
        <v>1</v>
      </c>
      <c r="C154" s="477" t="s">
        <v>232</v>
      </c>
      <c r="D154" s="476">
        <v>2</v>
      </c>
      <c r="E154" s="221" t="s">
        <v>233</v>
      </c>
      <c r="F154" s="224" t="s">
        <v>234</v>
      </c>
      <c r="G154" s="438" t="s">
        <v>37</v>
      </c>
      <c r="H154" s="438"/>
      <c r="I154" s="438"/>
      <c r="J154" s="438"/>
      <c r="K154" s="438"/>
    </row>
    <row r="155" spans="1:11" s="74" customFormat="1" hidden="1">
      <c r="A155" s="23" t="s">
        <v>243</v>
      </c>
      <c r="B155" s="23">
        <v>1</v>
      </c>
      <c r="C155" s="477" t="s">
        <v>235</v>
      </c>
      <c r="D155" s="476">
        <v>2</v>
      </c>
      <c r="E155" s="221" t="s">
        <v>168</v>
      </c>
      <c r="F155" s="224" t="s">
        <v>236</v>
      </c>
      <c r="G155" s="438" t="s">
        <v>37</v>
      </c>
      <c r="H155" s="438"/>
      <c r="I155" s="438"/>
      <c r="J155" s="438"/>
      <c r="K155" s="438"/>
    </row>
    <row r="156" spans="1:11" s="74" customFormat="1" hidden="1">
      <c r="A156" s="23" t="s">
        <v>243</v>
      </c>
      <c r="B156" s="23">
        <v>1</v>
      </c>
      <c r="C156" s="477" t="s">
        <v>188</v>
      </c>
      <c r="D156" s="476">
        <v>2</v>
      </c>
      <c r="E156" s="221" t="s">
        <v>237</v>
      </c>
      <c r="F156" s="224" t="s">
        <v>238</v>
      </c>
      <c r="G156" s="438" t="s">
        <v>43</v>
      </c>
      <c r="H156" s="438"/>
      <c r="I156" s="438"/>
      <c r="J156" s="438"/>
      <c r="K156" s="438"/>
    </row>
    <row r="157" spans="1:11" s="74" customFormat="1" hidden="1">
      <c r="A157" s="23" t="s">
        <v>243</v>
      </c>
      <c r="B157" s="23">
        <v>1</v>
      </c>
      <c r="C157" s="475" t="s">
        <v>190</v>
      </c>
      <c r="D157" s="476">
        <v>3</v>
      </c>
      <c r="E157" s="221" t="s">
        <v>239</v>
      </c>
      <c r="F157" s="224" t="s">
        <v>244</v>
      </c>
      <c r="G157" s="438" t="s">
        <v>43</v>
      </c>
      <c r="H157" s="438"/>
      <c r="I157" s="438"/>
      <c r="J157" s="438"/>
      <c r="K157" s="438"/>
    </row>
    <row r="158" spans="1:11" s="74" customFormat="1" hidden="1">
      <c r="A158" s="23" t="s">
        <v>243</v>
      </c>
      <c r="B158" s="23">
        <v>1</v>
      </c>
      <c r="C158" s="477" t="s">
        <v>195</v>
      </c>
      <c r="D158" s="476">
        <v>2</v>
      </c>
      <c r="E158" s="221" t="s">
        <v>241</v>
      </c>
      <c r="F158" s="224" t="s">
        <v>242</v>
      </c>
      <c r="G158" s="438" t="s">
        <v>43</v>
      </c>
      <c r="H158" s="438"/>
      <c r="I158" s="438"/>
      <c r="J158" s="438"/>
      <c r="K158" s="438"/>
    </row>
    <row r="159" spans="1:11" s="74" customFormat="1" hidden="1">
      <c r="A159" s="23" t="s">
        <v>245</v>
      </c>
      <c r="B159" s="23">
        <v>1</v>
      </c>
      <c r="C159" s="475" t="s">
        <v>81</v>
      </c>
      <c r="D159" s="476">
        <v>2</v>
      </c>
      <c r="E159" s="221" t="s">
        <v>246</v>
      </c>
      <c r="F159" s="224" t="s">
        <v>169</v>
      </c>
      <c r="G159" s="438" t="s">
        <v>15</v>
      </c>
      <c r="H159" s="438"/>
      <c r="I159" s="438"/>
      <c r="J159" s="438"/>
      <c r="K159" s="438"/>
    </row>
    <row r="160" spans="1:11" s="74" customFormat="1" hidden="1">
      <c r="A160" s="23" t="s">
        <v>245</v>
      </c>
      <c r="B160" s="23">
        <v>1</v>
      </c>
      <c r="C160" s="477" t="s">
        <v>232</v>
      </c>
      <c r="D160" s="476">
        <v>2</v>
      </c>
      <c r="E160" s="221" t="s">
        <v>166</v>
      </c>
      <c r="F160" s="224" t="s">
        <v>246</v>
      </c>
      <c r="G160" s="438" t="s">
        <v>15</v>
      </c>
      <c r="H160" s="438"/>
      <c r="I160" s="438"/>
      <c r="J160" s="438"/>
      <c r="K160" s="438"/>
    </row>
    <row r="161" spans="1:11" s="74" customFormat="1" hidden="1">
      <c r="A161" s="23" t="s">
        <v>245</v>
      </c>
      <c r="B161" s="23">
        <v>1</v>
      </c>
      <c r="C161" s="477" t="s">
        <v>235</v>
      </c>
      <c r="D161" s="476">
        <v>2</v>
      </c>
      <c r="E161" s="221" t="s">
        <v>168</v>
      </c>
      <c r="F161" s="224" t="s">
        <v>236</v>
      </c>
      <c r="G161" s="438" t="s">
        <v>15</v>
      </c>
      <c r="H161" s="438"/>
      <c r="I161" s="438"/>
      <c r="J161" s="438"/>
      <c r="K161" s="438"/>
    </row>
    <row r="162" spans="1:11" s="74" customFormat="1" hidden="1">
      <c r="A162" s="23" t="s">
        <v>245</v>
      </c>
      <c r="B162" s="23">
        <v>1</v>
      </c>
      <c r="C162" s="477" t="s">
        <v>188</v>
      </c>
      <c r="D162" s="476">
        <v>2</v>
      </c>
      <c r="E162" s="221" t="s">
        <v>169</v>
      </c>
      <c r="F162" s="224" t="s">
        <v>187</v>
      </c>
      <c r="G162" s="438" t="s">
        <v>24</v>
      </c>
      <c r="H162" s="438"/>
      <c r="I162" s="438"/>
      <c r="J162" s="438"/>
      <c r="K162" s="438"/>
    </row>
    <row r="163" spans="1:11" s="74" customFormat="1" hidden="1">
      <c r="A163" s="23" t="s">
        <v>245</v>
      </c>
      <c r="B163" s="23">
        <v>1</v>
      </c>
      <c r="C163" s="475" t="s">
        <v>190</v>
      </c>
      <c r="D163" s="476">
        <v>3</v>
      </c>
      <c r="E163" s="221" t="s">
        <v>239</v>
      </c>
      <c r="F163" s="224" t="s">
        <v>244</v>
      </c>
      <c r="G163" s="438" t="s">
        <v>24</v>
      </c>
      <c r="H163" s="438"/>
      <c r="I163" s="438"/>
      <c r="J163" s="438"/>
      <c r="K163" s="438"/>
    </row>
    <row r="164" spans="1:11" s="74" customFormat="1" hidden="1">
      <c r="A164" s="23" t="s">
        <v>245</v>
      </c>
      <c r="B164" s="23">
        <v>1</v>
      </c>
      <c r="C164" s="477" t="s">
        <v>195</v>
      </c>
      <c r="D164" s="476">
        <v>2</v>
      </c>
      <c r="E164" s="221" t="s">
        <v>241</v>
      </c>
      <c r="F164" s="224" t="s">
        <v>242</v>
      </c>
      <c r="G164" s="438" t="s">
        <v>24</v>
      </c>
      <c r="H164" s="438"/>
      <c r="I164" s="438"/>
      <c r="J164" s="438"/>
      <c r="K164" s="438"/>
    </row>
    <row r="165" spans="1:11" s="74" customFormat="1" hidden="1">
      <c r="A165" s="23" t="s">
        <v>194</v>
      </c>
      <c r="B165" s="23">
        <v>3</v>
      </c>
      <c r="C165" s="477" t="s">
        <v>247</v>
      </c>
      <c r="D165" s="476">
        <v>2</v>
      </c>
      <c r="E165" s="221" t="s">
        <v>248</v>
      </c>
      <c r="F165" s="224" t="s">
        <v>249</v>
      </c>
      <c r="G165" s="438" t="s">
        <v>43</v>
      </c>
      <c r="H165" s="438"/>
      <c r="I165" s="438"/>
      <c r="J165" s="438"/>
      <c r="K165" s="438"/>
    </row>
    <row r="166" spans="1:11" s="74" customFormat="1" hidden="1">
      <c r="A166" s="23" t="s">
        <v>194</v>
      </c>
      <c r="B166" s="23">
        <v>3</v>
      </c>
      <c r="C166" s="477" t="s">
        <v>250</v>
      </c>
      <c r="D166" s="476">
        <v>2</v>
      </c>
      <c r="E166" s="221" t="s">
        <v>236</v>
      </c>
      <c r="F166" s="224" t="s">
        <v>251</v>
      </c>
      <c r="G166" s="438" t="s">
        <v>37</v>
      </c>
      <c r="H166" s="438"/>
      <c r="I166" s="438"/>
      <c r="J166" s="438"/>
      <c r="K166" s="438"/>
    </row>
    <row r="167" spans="1:11" s="74" customFormat="1" hidden="1">
      <c r="A167" s="23" t="s">
        <v>194</v>
      </c>
      <c r="B167" s="23">
        <v>3</v>
      </c>
      <c r="C167" s="475" t="s">
        <v>252</v>
      </c>
      <c r="D167" s="476">
        <v>2</v>
      </c>
      <c r="E167" s="221" t="s">
        <v>237</v>
      </c>
      <c r="F167" s="224" t="s">
        <v>242</v>
      </c>
      <c r="G167" s="438" t="s">
        <v>43</v>
      </c>
      <c r="H167" s="438"/>
      <c r="I167" s="438"/>
      <c r="J167" s="438"/>
      <c r="K167" s="438"/>
    </row>
    <row r="168" spans="1:11" s="74" customFormat="1" hidden="1">
      <c r="A168" s="23" t="s">
        <v>194</v>
      </c>
      <c r="B168" s="23">
        <v>3</v>
      </c>
      <c r="C168" s="477" t="s">
        <v>253</v>
      </c>
      <c r="D168" s="476">
        <v>2</v>
      </c>
      <c r="E168" s="221" t="s">
        <v>254</v>
      </c>
      <c r="F168" s="224" t="s">
        <v>255</v>
      </c>
      <c r="G168" s="438" t="s">
        <v>43</v>
      </c>
      <c r="H168" s="438"/>
      <c r="I168" s="438"/>
      <c r="J168" s="438"/>
      <c r="K168" s="438"/>
    </row>
    <row r="169" spans="1:11" s="74" customFormat="1" hidden="1">
      <c r="A169" s="23" t="s">
        <v>194</v>
      </c>
      <c r="B169" s="23">
        <v>3</v>
      </c>
      <c r="C169" s="477" t="s">
        <v>256</v>
      </c>
      <c r="D169" s="476">
        <v>2</v>
      </c>
      <c r="E169" s="221" t="s">
        <v>251</v>
      </c>
      <c r="F169" s="224" t="s">
        <v>236</v>
      </c>
      <c r="G169" s="438" t="s">
        <v>37</v>
      </c>
      <c r="H169" s="438"/>
      <c r="I169" s="438"/>
      <c r="J169" s="438"/>
      <c r="K169" s="438"/>
    </row>
    <row r="170" spans="1:11" s="74" customFormat="1" hidden="1">
      <c r="A170" s="23" t="s">
        <v>194</v>
      </c>
      <c r="B170" s="23">
        <v>3</v>
      </c>
      <c r="C170" s="477" t="s">
        <v>257</v>
      </c>
      <c r="D170" s="476">
        <v>2</v>
      </c>
      <c r="E170" s="221" t="s">
        <v>258</v>
      </c>
      <c r="F170" s="224" t="s">
        <v>236</v>
      </c>
      <c r="G170" s="438" t="s">
        <v>37</v>
      </c>
      <c r="H170" s="438"/>
      <c r="I170" s="438"/>
      <c r="J170" s="438"/>
      <c r="K170" s="438"/>
    </row>
    <row r="171" spans="1:11" s="74" customFormat="1" hidden="1">
      <c r="A171" s="23" t="s">
        <v>206</v>
      </c>
      <c r="B171" s="23">
        <v>3</v>
      </c>
      <c r="C171" s="477" t="s">
        <v>247</v>
      </c>
      <c r="D171" s="476">
        <v>2</v>
      </c>
      <c r="E171" s="221" t="s">
        <v>248</v>
      </c>
      <c r="F171" s="224" t="s">
        <v>249</v>
      </c>
      <c r="G171" s="438" t="s">
        <v>43</v>
      </c>
      <c r="H171" s="438"/>
      <c r="I171" s="438"/>
      <c r="J171" s="438"/>
      <c r="K171" s="438"/>
    </row>
    <row r="172" spans="1:11" s="74" customFormat="1" hidden="1">
      <c r="A172" s="23" t="s">
        <v>206</v>
      </c>
      <c r="B172" s="23">
        <v>3</v>
      </c>
      <c r="C172" s="477" t="s">
        <v>250</v>
      </c>
      <c r="D172" s="476">
        <v>2</v>
      </c>
      <c r="E172" s="221" t="s">
        <v>236</v>
      </c>
      <c r="F172" s="224" t="s">
        <v>251</v>
      </c>
      <c r="G172" s="438" t="s">
        <v>37</v>
      </c>
      <c r="H172" s="438"/>
      <c r="I172" s="438"/>
      <c r="J172" s="438"/>
      <c r="K172" s="438"/>
    </row>
    <row r="173" spans="1:11" s="74" customFormat="1" hidden="1">
      <c r="A173" s="23" t="s">
        <v>206</v>
      </c>
      <c r="B173" s="23">
        <v>3</v>
      </c>
      <c r="C173" s="475" t="s">
        <v>252</v>
      </c>
      <c r="D173" s="476">
        <v>2</v>
      </c>
      <c r="E173" s="221" t="s">
        <v>237</v>
      </c>
      <c r="F173" s="224" t="s">
        <v>242</v>
      </c>
      <c r="G173" s="438" t="s">
        <v>43</v>
      </c>
      <c r="H173" s="438"/>
      <c r="I173" s="438"/>
      <c r="J173" s="438"/>
      <c r="K173" s="438"/>
    </row>
    <row r="174" spans="1:11" s="74" customFormat="1" hidden="1">
      <c r="A174" s="23" t="s">
        <v>206</v>
      </c>
      <c r="B174" s="23">
        <v>3</v>
      </c>
      <c r="C174" s="477" t="s">
        <v>253</v>
      </c>
      <c r="D174" s="476">
        <v>2</v>
      </c>
      <c r="E174" s="221" t="s">
        <v>254</v>
      </c>
      <c r="F174" s="224" t="s">
        <v>255</v>
      </c>
      <c r="G174" s="438" t="s">
        <v>43</v>
      </c>
      <c r="H174" s="438"/>
      <c r="I174" s="438"/>
      <c r="J174" s="438"/>
      <c r="K174" s="438"/>
    </row>
    <row r="175" spans="1:11" s="74" customFormat="1" hidden="1">
      <c r="A175" s="23" t="s">
        <v>206</v>
      </c>
      <c r="B175" s="23">
        <v>3</v>
      </c>
      <c r="C175" s="477" t="s">
        <v>256</v>
      </c>
      <c r="D175" s="476">
        <v>2</v>
      </c>
      <c r="E175" s="221" t="s">
        <v>251</v>
      </c>
      <c r="F175" s="224" t="s">
        <v>236</v>
      </c>
      <c r="G175" s="438" t="s">
        <v>37</v>
      </c>
      <c r="H175" s="438"/>
      <c r="I175" s="438"/>
      <c r="J175" s="438"/>
      <c r="K175" s="438"/>
    </row>
    <row r="176" spans="1:11" s="74" customFormat="1" hidden="1">
      <c r="A176" s="23" t="s">
        <v>206</v>
      </c>
      <c r="B176" s="23">
        <v>3</v>
      </c>
      <c r="C176" s="477" t="s">
        <v>257</v>
      </c>
      <c r="D176" s="476">
        <v>2</v>
      </c>
      <c r="E176" s="221" t="s">
        <v>258</v>
      </c>
      <c r="F176" s="224" t="s">
        <v>236</v>
      </c>
      <c r="G176" s="438" t="s">
        <v>37</v>
      </c>
      <c r="H176" s="438"/>
      <c r="I176" s="438"/>
      <c r="J176" s="438"/>
      <c r="K176" s="438"/>
    </row>
    <row r="177" spans="1:11" s="416" customFormat="1" hidden="1">
      <c r="A177" s="468"/>
      <c r="B177" s="468"/>
      <c r="C177" s="478"/>
      <c r="D177" s="479"/>
      <c r="E177" s="472"/>
      <c r="F177" s="473"/>
      <c r="G177" s="480"/>
      <c r="H177" s="474"/>
      <c r="I177" s="474"/>
      <c r="J177" s="474"/>
      <c r="K177" s="474"/>
    </row>
    <row r="178" spans="1:11" s="74" customFormat="1" hidden="1">
      <c r="A178" s="23" t="s">
        <v>259</v>
      </c>
      <c r="B178" s="23">
        <v>1</v>
      </c>
      <c r="C178" s="477" t="s">
        <v>260</v>
      </c>
      <c r="D178" s="476">
        <v>3</v>
      </c>
      <c r="E178" s="481" t="s">
        <v>261</v>
      </c>
      <c r="F178" s="481" t="s">
        <v>231</v>
      </c>
      <c r="G178" s="438" t="s">
        <v>37</v>
      </c>
      <c r="H178" s="438"/>
      <c r="I178" s="438"/>
      <c r="J178" s="438"/>
      <c r="K178" s="438"/>
    </row>
    <row r="179" spans="1:11" s="74" customFormat="1" hidden="1">
      <c r="A179" s="23" t="s">
        <v>259</v>
      </c>
      <c r="B179" s="23">
        <v>1</v>
      </c>
      <c r="C179" s="475" t="s">
        <v>142</v>
      </c>
      <c r="D179" s="476">
        <v>3</v>
      </c>
      <c r="E179" s="481" t="s">
        <v>133</v>
      </c>
      <c r="F179" s="481" t="s">
        <v>238</v>
      </c>
      <c r="G179" s="438" t="s">
        <v>37</v>
      </c>
      <c r="H179" s="438"/>
      <c r="I179" s="438"/>
      <c r="J179" s="438"/>
      <c r="K179" s="438"/>
    </row>
    <row r="180" spans="1:11" s="74" customFormat="1" hidden="1">
      <c r="A180" s="23" t="s">
        <v>259</v>
      </c>
      <c r="B180" s="23">
        <v>1</v>
      </c>
      <c r="C180" s="477" t="s">
        <v>144</v>
      </c>
      <c r="D180" s="476">
        <v>3</v>
      </c>
      <c r="E180" s="481" t="s">
        <v>148</v>
      </c>
      <c r="F180" s="481" t="s">
        <v>149</v>
      </c>
      <c r="G180" s="438" t="s">
        <v>37</v>
      </c>
      <c r="H180" s="438"/>
      <c r="I180" s="438"/>
      <c r="J180" s="438"/>
      <c r="K180" s="438"/>
    </row>
    <row r="181" spans="1:11" s="74" customFormat="1" hidden="1">
      <c r="A181" s="23" t="s">
        <v>259</v>
      </c>
      <c r="B181" s="23">
        <v>1</v>
      </c>
      <c r="C181" s="477" t="s">
        <v>262</v>
      </c>
      <c r="D181" s="476">
        <v>3</v>
      </c>
      <c r="E181" s="481" t="s">
        <v>148</v>
      </c>
      <c r="F181" s="481" t="s">
        <v>149</v>
      </c>
      <c r="G181" s="438" t="s">
        <v>43</v>
      </c>
      <c r="H181" s="438"/>
      <c r="I181" s="438"/>
      <c r="J181" s="438"/>
      <c r="K181" s="438"/>
    </row>
    <row r="182" spans="1:11" s="74" customFormat="1" hidden="1">
      <c r="A182" s="23" t="s">
        <v>259</v>
      </c>
      <c r="B182" s="23">
        <v>1</v>
      </c>
      <c r="C182" s="477" t="s">
        <v>147</v>
      </c>
      <c r="D182" s="476">
        <v>3</v>
      </c>
      <c r="E182" s="481" t="s">
        <v>148</v>
      </c>
      <c r="F182" s="481" t="s">
        <v>149</v>
      </c>
      <c r="G182" s="438" t="s">
        <v>43</v>
      </c>
      <c r="H182" s="438"/>
      <c r="I182" s="438"/>
      <c r="J182" s="438"/>
      <c r="K182" s="438"/>
    </row>
    <row r="183" spans="1:11" s="74" customFormat="1" hidden="1">
      <c r="A183" s="23" t="s">
        <v>263</v>
      </c>
      <c r="B183" s="23">
        <v>3</v>
      </c>
      <c r="C183" s="475" t="s">
        <v>150</v>
      </c>
      <c r="D183" s="476">
        <v>3</v>
      </c>
      <c r="E183" s="482" t="s">
        <v>264</v>
      </c>
      <c r="F183" s="224" t="s">
        <v>152</v>
      </c>
      <c r="G183" s="438" t="s">
        <v>37</v>
      </c>
      <c r="H183" s="438"/>
      <c r="I183" s="438"/>
      <c r="J183" s="438"/>
      <c r="K183" s="438"/>
    </row>
    <row r="184" spans="1:11" s="74" customFormat="1" hidden="1">
      <c r="A184" s="23" t="s">
        <v>263</v>
      </c>
      <c r="B184" s="23">
        <v>3</v>
      </c>
      <c r="C184" s="477" t="s">
        <v>265</v>
      </c>
      <c r="D184" s="476">
        <v>3</v>
      </c>
      <c r="E184" s="481" t="s">
        <v>261</v>
      </c>
      <c r="F184" s="224" t="s">
        <v>266</v>
      </c>
      <c r="G184" s="438" t="s">
        <v>37</v>
      </c>
      <c r="H184" s="438"/>
      <c r="I184" s="438"/>
      <c r="J184" s="438"/>
      <c r="K184" s="438"/>
    </row>
    <row r="185" spans="1:11" s="74" customFormat="1" hidden="1">
      <c r="A185" s="23" t="s">
        <v>263</v>
      </c>
      <c r="B185" s="23">
        <v>3</v>
      </c>
      <c r="C185" s="477" t="s">
        <v>154</v>
      </c>
      <c r="D185" s="476">
        <v>3</v>
      </c>
      <c r="E185" s="481" t="s">
        <v>148</v>
      </c>
      <c r="F185" s="481" t="s">
        <v>149</v>
      </c>
      <c r="G185" s="438" t="s">
        <v>37</v>
      </c>
      <c r="H185" s="438"/>
      <c r="I185" s="438"/>
      <c r="J185" s="438"/>
      <c r="K185" s="438"/>
    </row>
    <row r="186" spans="1:11" s="74" customFormat="1" hidden="1">
      <c r="A186" s="23" t="s">
        <v>263</v>
      </c>
      <c r="B186" s="23">
        <v>3</v>
      </c>
      <c r="C186" s="477" t="s">
        <v>267</v>
      </c>
      <c r="D186" s="476">
        <v>3</v>
      </c>
      <c r="E186" s="482" t="s">
        <v>264</v>
      </c>
      <c r="F186" s="224" t="s">
        <v>152</v>
      </c>
      <c r="G186" s="438" t="s">
        <v>43</v>
      </c>
      <c r="H186" s="438"/>
      <c r="I186" s="438"/>
      <c r="J186" s="438"/>
      <c r="K186" s="438"/>
    </row>
    <row r="187" spans="1:11" s="74" customFormat="1" hidden="1">
      <c r="A187" s="23" t="s">
        <v>263</v>
      </c>
      <c r="B187" s="23">
        <v>3</v>
      </c>
      <c r="C187" s="475" t="s">
        <v>268</v>
      </c>
      <c r="D187" s="476">
        <v>3</v>
      </c>
      <c r="E187" s="481" t="s">
        <v>158</v>
      </c>
      <c r="F187" s="481" t="s">
        <v>133</v>
      </c>
      <c r="G187" s="438" t="s">
        <v>43</v>
      </c>
      <c r="H187" s="438"/>
      <c r="I187" s="438"/>
      <c r="J187" s="438"/>
      <c r="K187" s="438"/>
    </row>
    <row r="188" spans="1:11" s="416" customFormat="1" hidden="1">
      <c r="A188" s="468"/>
      <c r="B188" s="468"/>
      <c r="C188" s="483"/>
      <c r="D188" s="479"/>
      <c r="E188" s="484"/>
      <c r="F188" s="485"/>
      <c r="G188" s="486"/>
      <c r="H188" s="487"/>
      <c r="I188" s="487"/>
      <c r="J188" s="474"/>
      <c r="K188" s="474"/>
    </row>
    <row r="189" spans="1:11" s="74" customFormat="1" ht="31.5" hidden="1">
      <c r="A189" s="23" t="s">
        <v>269</v>
      </c>
      <c r="B189" s="465">
        <v>1</v>
      </c>
      <c r="C189" s="488" t="s">
        <v>270</v>
      </c>
      <c r="D189" s="489">
        <v>3</v>
      </c>
      <c r="E189" s="490" t="s">
        <v>271</v>
      </c>
      <c r="F189" s="490" t="s">
        <v>62</v>
      </c>
      <c r="G189" s="491" t="s">
        <v>15</v>
      </c>
      <c r="H189" s="491"/>
      <c r="I189" s="491"/>
      <c r="J189" s="492"/>
      <c r="K189" s="438"/>
    </row>
    <row r="190" spans="1:11" s="74" customFormat="1" ht="31.5" hidden="1">
      <c r="A190" s="23" t="s">
        <v>269</v>
      </c>
      <c r="B190" s="465">
        <v>1</v>
      </c>
      <c r="C190" s="488" t="s">
        <v>118</v>
      </c>
      <c r="D190" s="489">
        <v>3</v>
      </c>
      <c r="E190" s="490" t="s">
        <v>119</v>
      </c>
      <c r="F190" s="490" t="s">
        <v>48</v>
      </c>
      <c r="G190" s="491" t="s">
        <v>15</v>
      </c>
      <c r="H190" s="491"/>
      <c r="I190" s="490" t="s">
        <v>120</v>
      </c>
      <c r="J190" s="492"/>
      <c r="K190" s="438"/>
    </row>
    <row r="191" spans="1:11" s="74" customFormat="1" ht="15.75" hidden="1">
      <c r="A191" s="23" t="s">
        <v>269</v>
      </c>
      <c r="B191" s="465">
        <v>1</v>
      </c>
      <c r="C191" s="488" t="s">
        <v>272</v>
      </c>
      <c r="D191" s="489">
        <v>3</v>
      </c>
      <c r="E191" s="490" t="s">
        <v>273</v>
      </c>
      <c r="F191" s="490" t="s">
        <v>274</v>
      </c>
      <c r="G191" s="491" t="s">
        <v>24</v>
      </c>
      <c r="H191" s="491"/>
      <c r="I191" s="491"/>
      <c r="J191" s="492"/>
      <c r="K191" s="438"/>
    </row>
    <row r="192" spans="1:11" s="74" customFormat="1" ht="15.75" hidden="1">
      <c r="A192" s="23" t="s">
        <v>269</v>
      </c>
      <c r="B192" s="465">
        <v>1</v>
      </c>
      <c r="C192" s="488" t="s">
        <v>117</v>
      </c>
      <c r="D192" s="489">
        <v>3</v>
      </c>
      <c r="E192" s="490" t="s">
        <v>275</v>
      </c>
      <c r="F192" s="490" t="s">
        <v>41</v>
      </c>
      <c r="G192" s="491" t="s">
        <v>24</v>
      </c>
      <c r="H192" s="491"/>
      <c r="I192" s="491"/>
      <c r="J192" s="492"/>
      <c r="K192" s="438"/>
    </row>
    <row r="193" spans="1:11" s="74" customFormat="1" ht="15.75" hidden="1">
      <c r="A193" s="23" t="s">
        <v>276</v>
      </c>
      <c r="B193" s="465">
        <v>1</v>
      </c>
      <c r="C193" s="488" t="s">
        <v>272</v>
      </c>
      <c r="D193" s="489">
        <v>3</v>
      </c>
      <c r="E193" s="490" t="s">
        <v>273</v>
      </c>
      <c r="F193" s="490" t="s">
        <v>274</v>
      </c>
      <c r="G193" s="491" t="s">
        <v>37</v>
      </c>
      <c r="H193" s="491"/>
      <c r="I193" s="491"/>
      <c r="J193" s="492"/>
      <c r="K193" s="438"/>
    </row>
    <row r="194" spans="1:11" s="74" customFormat="1" ht="15.75" hidden="1">
      <c r="A194" s="23" t="s">
        <v>276</v>
      </c>
      <c r="B194" s="465">
        <v>1</v>
      </c>
      <c r="C194" s="488" t="s">
        <v>117</v>
      </c>
      <c r="D194" s="489">
        <v>3</v>
      </c>
      <c r="E194" s="490" t="s">
        <v>275</v>
      </c>
      <c r="F194" s="490" t="s">
        <v>41</v>
      </c>
      <c r="G194" s="491" t="s">
        <v>37</v>
      </c>
      <c r="H194" s="491"/>
      <c r="I194" s="491"/>
      <c r="J194" s="492"/>
      <c r="K194" s="438"/>
    </row>
    <row r="195" spans="1:11" s="74" customFormat="1" ht="31.5" hidden="1">
      <c r="A195" s="23" t="s">
        <v>276</v>
      </c>
      <c r="B195" s="465">
        <v>1</v>
      </c>
      <c r="C195" s="488" t="s">
        <v>270</v>
      </c>
      <c r="D195" s="489">
        <v>3</v>
      </c>
      <c r="E195" s="490" t="s">
        <v>271</v>
      </c>
      <c r="F195" s="490" t="s">
        <v>62</v>
      </c>
      <c r="G195" s="491" t="s">
        <v>43</v>
      </c>
      <c r="H195" s="491"/>
      <c r="I195" s="491"/>
      <c r="J195" s="492"/>
      <c r="K195" s="438"/>
    </row>
    <row r="196" spans="1:11" s="74" customFormat="1" ht="31.5" hidden="1">
      <c r="A196" s="23" t="s">
        <v>276</v>
      </c>
      <c r="B196" s="465">
        <v>1</v>
      </c>
      <c r="C196" s="488" t="s">
        <v>118</v>
      </c>
      <c r="D196" s="489">
        <v>3</v>
      </c>
      <c r="E196" s="490" t="s">
        <v>119</v>
      </c>
      <c r="F196" s="490" t="s">
        <v>48</v>
      </c>
      <c r="G196" s="491" t="s">
        <v>43</v>
      </c>
      <c r="H196" s="491"/>
      <c r="I196" s="490" t="s">
        <v>120</v>
      </c>
      <c r="J196" s="492"/>
      <c r="K196" s="438"/>
    </row>
    <row r="197" spans="1:11" s="74" customFormat="1" ht="31.5" hidden="1">
      <c r="A197" s="23" t="s">
        <v>277</v>
      </c>
      <c r="B197" s="23">
        <v>3</v>
      </c>
      <c r="C197" s="477" t="s">
        <v>124</v>
      </c>
      <c r="D197" s="493">
        <v>3</v>
      </c>
      <c r="E197" s="491" t="s">
        <v>278</v>
      </c>
      <c r="F197" s="490" t="s">
        <v>48</v>
      </c>
      <c r="G197" s="491" t="s">
        <v>24</v>
      </c>
      <c r="H197" s="491"/>
      <c r="I197" s="491"/>
      <c r="J197" s="492"/>
      <c r="K197" s="438"/>
    </row>
    <row r="198" spans="1:11" s="74" customFormat="1" ht="31.5" hidden="1">
      <c r="A198" s="23" t="s">
        <v>277</v>
      </c>
      <c r="B198" s="23">
        <v>3</v>
      </c>
      <c r="C198" s="475" t="s">
        <v>126</v>
      </c>
      <c r="D198" s="493">
        <v>3</v>
      </c>
      <c r="E198" s="221" t="s">
        <v>119</v>
      </c>
      <c r="F198" s="490" t="s">
        <v>48</v>
      </c>
      <c r="G198" s="491" t="s">
        <v>24</v>
      </c>
      <c r="H198" s="491"/>
      <c r="I198" s="491" t="s">
        <v>123</v>
      </c>
      <c r="J198" s="492"/>
      <c r="K198" s="438"/>
    </row>
    <row r="199" spans="1:11" s="74" customFormat="1" ht="31.5" hidden="1">
      <c r="A199" s="23" t="s">
        <v>279</v>
      </c>
      <c r="B199" s="23">
        <v>3</v>
      </c>
      <c r="C199" s="475" t="s">
        <v>126</v>
      </c>
      <c r="D199" s="493">
        <v>3</v>
      </c>
      <c r="E199" s="221" t="s">
        <v>119</v>
      </c>
      <c r="F199" s="490" t="s">
        <v>48</v>
      </c>
      <c r="G199" s="438" t="s">
        <v>37</v>
      </c>
      <c r="H199" s="438"/>
      <c r="I199" s="491" t="s">
        <v>123</v>
      </c>
      <c r="J199" s="438"/>
      <c r="K199" s="438"/>
    </row>
    <row r="200" spans="1:11" s="74" customFormat="1" ht="31.5" hidden="1">
      <c r="A200" s="23" t="s">
        <v>279</v>
      </c>
      <c r="B200" s="23">
        <v>3</v>
      </c>
      <c r="C200" s="477" t="s">
        <v>124</v>
      </c>
      <c r="D200" s="493">
        <v>3</v>
      </c>
      <c r="E200" s="491" t="s">
        <v>278</v>
      </c>
      <c r="F200" s="490" t="s">
        <v>48</v>
      </c>
      <c r="G200" s="438" t="s">
        <v>37</v>
      </c>
      <c r="H200" s="438"/>
      <c r="I200" s="438"/>
      <c r="J200" s="438"/>
      <c r="K200" s="438"/>
    </row>
    <row r="201" spans="1:11" s="416" customFormat="1" hidden="1">
      <c r="A201" s="468"/>
      <c r="B201" s="468"/>
      <c r="C201" s="494"/>
      <c r="D201" s="479"/>
      <c r="E201" s="472"/>
      <c r="F201" s="473"/>
      <c r="G201" s="480"/>
      <c r="H201" s="474"/>
      <c r="I201" s="474"/>
      <c r="J201" s="474"/>
      <c r="K201" s="474"/>
    </row>
    <row r="202" spans="1:11" s="74" customFormat="1" hidden="1">
      <c r="A202" s="23" t="s">
        <v>280</v>
      </c>
      <c r="B202" s="23">
        <v>1</v>
      </c>
      <c r="C202" s="477" t="s">
        <v>18</v>
      </c>
      <c r="D202" s="476">
        <v>2</v>
      </c>
      <c r="E202" s="221" t="s">
        <v>281</v>
      </c>
      <c r="F202" s="224" t="s">
        <v>282</v>
      </c>
      <c r="G202" s="438" t="s">
        <v>37</v>
      </c>
      <c r="H202" s="438"/>
      <c r="I202" s="438"/>
      <c r="J202" s="438"/>
      <c r="K202" s="438"/>
    </row>
    <row r="203" spans="1:11" s="74" customFormat="1" hidden="1">
      <c r="A203" s="23" t="s">
        <v>280</v>
      </c>
      <c r="B203" s="23">
        <v>1</v>
      </c>
      <c r="C203" s="477" t="s">
        <v>68</v>
      </c>
      <c r="D203" s="476">
        <v>2</v>
      </c>
      <c r="E203" s="221" t="s">
        <v>283</v>
      </c>
      <c r="F203" s="224" t="s">
        <v>231</v>
      </c>
      <c r="G203" s="438" t="s">
        <v>37</v>
      </c>
      <c r="H203" s="438"/>
      <c r="I203" s="438"/>
      <c r="J203" s="438"/>
      <c r="K203" s="438"/>
    </row>
    <row r="204" spans="1:11" s="74" customFormat="1" hidden="1">
      <c r="A204" s="23" t="s">
        <v>280</v>
      </c>
      <c r="B204" s="23">
        <v>1</v>
      </c>
      <c r="C204" s="477" t="s">
        <v>64</v>
      </c>
      <c r="D204" s="476">
        <v>3</v>
      </c>
      <c r="E204" s="221" t="s">
        <v>65</v>
      </c>
      <c r="F204" s="224" t="s">
        <v>66</v>
      </c>
      <c r="G204" s="438" t="s">
        <v>37</v>
      </c>
      <c r="H204" s="438"/>
      <c r="I204" s="438"/>
      <c r="J204" s="438"/>
      <c r="K204" s="438"/>
    </row>
    <row r="205" spans="1:11" s="74" customFormat="1" hidden="1">
      <c r="A205" s="23" t="s">
        <v>280</v>
      </c>
      <c r="B205" s="23">
        <v>1</v>
      </c>
      <c r="C205" s="477" t="s">
        <v>71</v>
      </c>
      <c r="D205" s="476">
        <v>3</v>
      </c>
      <c r="E205" s="224" t="s">
        <v>66</v>
      </c>
      <c r="F205" s="221" t="s">
        <v>65</v>
      </c>
      <c r="G205" s="438" t="s">
        <v>43</v>
      </c>
      <c r="H205" s="438"/>
      <c r="I205" s="438"/>
      <c r="J205" s="438"/>
      <c r="K205" s="438"/>
    </row>
    <row r="206" spans="1:11" s="74" customFormat="1" hidden="1">
      <c r="A206" s="23" t="s">
        <v>280</v>
      </c>
      <c r="B206" s="23">
        <v>1</v>
      </c>
      <c r="C206" s="477" t="s">
        <v>67</v>
      </c>
      <c r="D206" s="476">
        <v>3</v>
      </c>
      <c r="E206" s="221" t="s">
        <v>284</v>
      </c>
      <c r="F206" s="224" t="s">
        <v>41</v>
      </c>
      <c r="G206" s="438" t="s">
        <v>43</v>
      </c>
      <c r="H206" s="438"/>
      <c r="I206" s="438"/>
      <c r="J206" s="438"/>
      <c r="K206" s="438"/>
    </row>
    <row r="207" spans="1:11" s="74" customFormat="1" hidden="1">
      <c r="A207" s="23" t="s">
        <v>285</v>
      </c>
      <c r="B207" s="23">
        <v>3</v>
      </c>
      <c r="C207" s="477" t="s">
        <v>286</v>
      </c>
      <c r="D207" s="476">
        <v>3</v>
      </c>
      <c r="E207" s="221" t="s">
        <v>287</v>
      </c>
      <c r="F207" s="224" t="s">
        <v>288</v>
      </c>
      <c r="G207" s="438" t="s">
        <v>37</v>
      </c>
      <c r="H207" s="438"/>
      <c r="I207" s="438"/>
      <c r="J207" s="438"/>
      <c r="K207" s="438"/>
    </row>
    <row r="208" spans="1:11" s="74" customFormat="1" hidden="1">
      <c r="A208" s="23" t="s">
        <v>285</v>
      </c>
      <c r="B208" s="23">
        <v>3</v>
      </c>
      <c r="C208" s="477" t="s">
        <v>289</v>
      </c>
      <c r="D208" s="476">
        <v>3</v>
      </c>
      <c r="E208" s="221" t="s">
        <v>76</v>
      </c>
      <c r="F208" s="224" t="s">
        <v>255</v>
      </c>
      <c r="G208" s="438" t="s">
        <v>37</v>
      </c>
      <c r="H208" s="438"/>
      <c r="I208" s="438"/>
      <c r="J208" s="438"/>
      <c r="K208" s="438"/>
    </row>
    <row r="209" spans="1:11" s="74" customFormat="1" hidden="1">
      <c r="A209" s="23" t="s">
        <v>285</v>
      </c>
      <c r="B209" s="23">
        <v>3</v>
      </c>
      <c r="C209" s="477" t="s">
        <v>75</v>
      </c>
      <c r="D209" s="476">
        <v>3</v>
      </c>
      <c r="E209" s="221" t="s">
        <v>76</v>
      </c>
      <c r="F209" s="224" t="s">
        <v>255</v>
      </c>
      <c r="G209" s="438" t="s">
        <v>37</v>
      </c>
      <c r="H209" s="438"/>
      <c r="I209" s="438"/>
      <c r="J209" s="438"/>
      <c r="K209" s="438"/>
    </row>
    <row r="210" spans="1:11" s="74" customFormat="1" hidden="1">
      <c r="A210" s="23" t="s">
        <v>285</v>
      </c>
      <c r="B210" s="23">
        <v>3</v>
      </c>
      <c r="C210" s="477" t="s">
        <v>290</v>
      </c>
      <c r="D210" s="476">
        <v>3</v>
      </c>
      <c r="E210" s="221" t="s">
        <v>78</v>
      </c>
      <c r="F210" s="224" t="s">
        <v>291</v>
      </c>
      <c r="G210" s="438" t="s">
        <v>43</v>
      </c>
      <c r="H210" s="438"/>
      <c r="I210" s="438"/>
      <c r="J210" s="438"/>
      <c r="K210" s="438"/>
    </row>
    <row r="211" spans="1:11" s="74" customFormat="1" hidden="1">
      <c r="A211" s="23" t="s">
        <v>285</v>
      </c>
      <c r="B211" s="23">
        <v>3</v>
      </c>
      <c r="C211" s="477" t="s">
        <v>77</v>
      </c>
      <c r="D211" s="476">
        <v>3</v>
      </c>
      <c r="E211" s="221" t="s">
        <v>229</v>
      </c>
      <c r="F211" s="221" t="s">
        <v>229</v>
      </c>
      <c r="G211" s="438" t="s">
        <v>43</v>
      </c>
      <c r="H211" s="438"/>
      <c r="I211" s="438"/>
      <c r="J211" s="438"/>
      <c r="K211" s="438"/>
    </row>
    <row r="212" spans="1:11" s="416" customFormat="1" hidden="1">
      <c r="A212" s="468"/>
      <c r="B212" s="468"/>
      <c r="C212" s="478"/>
      <c r="D212" s="479"/>
      <c r="E212" s="472"/>
      <c r="F212" s="473"/>
      <c r="G212" s="480"/>
      <c r="H212" s="474"/>
      <c r="I212" s="474"/>
      <c r="J212" s="474"/>
      <c r="K212" s="474"/>
    </row>
    <row r="213" spans="1:11" s="74" customFormat="1" hidden="1">
      <c r="A213" s="23" t="s">
        <v>292</v>
      </c>
      <c r="B213" s="23">
        <v>1</v>
      </c>
      <c r="C213" s="477" t="s">
        <v>81</v>
      </c>
      <c r="D213" s="476">
        <v>3</v>
      </c>
      <c r="E213" s="221" t="s">
        <v>293</v>
      </c>
      <c r="F213" s="221" t="s">
        <v>294</v>
      </c>
      <c r="G213" s="438" t="s">
        <v>15</v>
      </c>
      <c r="H213" s="438"/>
      <c r="I213" s="438"/>
      <c r="J213" s="438"/>
      <c r="K213" s="438"/>
    </row>
    <row r="214" spans="1:11" s="74" customFormat="1" hidden="1">
      <c r="A214" s="23" t="s">
        <v>292</v>
      </c>
      <c r="B214" s="23">
        <v>1</v>
      </c>
      <c r="C214" s="477" t="s">
        <v>22</v>
      </c>
      <c r="D214" s="476">
        <v>3</v>
      </c>
      <c r="E214" s="221" t="s">
        <v>295</v>
      </c>
      <c r="F214" s="221" t="s">
        <v>296</v>
      </c>
      <c r="G214" s="438" t="s">
        <v>15</v>
      </c>
      <c r="H214" s="438"/>
      <c r="I214" s="438"/>
      <c r="J214" s="438"/>
      <c r="K214" s="438"/>
    </row>
    <row r="215" spans="1:11" s="74" customFormat="1" hidden="1">
      <c r="A215" s="23" t="s">
        <v>292</v>
      </c>
      <c r="B215" s="23">
        <v>1</v>
      </c>
      <c r="C215" s="477" t="s">
        <v>18</v>
      </c>
      <c r="D215" s="476">
        <v>3</v>
      </c>
      <c r="E215" s="221" t="s">
        <v>297</v>
      </c>
      <c r="F215" s="221" t="s">
        <v>298</v>
      </c>
      <c r="G215" s="438" t="s">
        <v>24</v>
      </c>
      <c r="H215" s="438"/>
      <c r="I215" s="438"/>
      <c r="J215" s="438"/>
      <c r="K215" s="438"/>
    </row>
    <row r="216" spans="1:11" s="74" customFormat="1" hidden="1">
      <c r="A216" s="23" t="s">
        <v>292</v>
      </c>
      <c r="B216" s="23">
        <v>1</v>
      </c>
      <c r="C216" s="477" t="s">
        <v>84</v>
      </c>
      <c r="D216" s="476">
        <v>3</v>
      </c>
      <c r="E216" s="221" t="s">
        <v>299</v>
      </c>
      <c r="F216" s="221" t="s">
        <v>300</v>
      </c>
      <c r="G216" s="438" t="s">
        <v>24</v>
      </c>
      <c r="H216" s="438"/>
      <c r="I216" s="438"/>
      <c r="J216" s="438"/>
      <c r="K216" s="438"/>
    </row>
    <row r="217" spans="1:11" s="74" customFormat="1" hidden="1">
      <c r="A217" s="23" t="s">
        <v>292</v>
      </c>
      <c r="B217" s="23">
        <v>1</v>
      </c>
      <c r="C217" s="477" t="s">
        <v>301</v>
      </c>
      <c r="D217" s="476">
        <v>3</v>
      </c>
      <c r="E217" s="221" t="s">
        <v>302</v>
      </c>
      <c r="F217" s="221" t="s">
        <v>303</v>
      </c>
      <c r="G217" s="438" t="s">
        <v>31</v>
      </c>
      <c r="H217" s="438"/>
      <c r="I217" s="438"/>
      <c r="J217" s="438"/>
      <c r="K217" s="438"/>
    </row>
    <row r="218" spans="1:11" s="74" customFormat="1" hidden="1">
      <c r="A218" s="23" t="s">
        <v>304</v>
      </c>
      <c r="B218" s="23">
        <v>1</v>
      </c>
      <c r="C218" s="477" t="s">
        <v>18</v>
      </c>
      <c r="D218" s="476">
        <v>3</v>
      </c>
      <c r="E218" s="224" t="s">
        <v>305</v>
      </c>
      <c r="F218" s="224" t="s">
        <v>306</v>
      </c>
      <c r="G218" s="438" t="s">
        <v>15</v>
      </c>
      <c r="H218" s="438"/>
      <c r="I218" s="438"/>
      <c r="J218" s="438"/>
      <c r="K218" s="438"/>
    </row>
    <row r="219" spans="1:11" s="74" customFormat="1" hidden="1">
      <c r="A219" s="23" t="s">
        <v>304</v>
      </c>
      <c r="B219" s="23">
        <v>1</v>
      </c>
      <c r="C219" s="477" t="s">
        <v>84</v>
      </c>
      <c r="D219" s="476">
        <v>3</v>
      </c>
      <c r="E219" s="224" t="s">
        <v>299</v>
      </c>
      <c r="F219" s="224" t="s">
        <v>300</v>
      </c>
      <c r="G219" s="438" t="s">
        <v>15</v>
      </c>
      <c r="H219" s="438"/>
      <c r="I219" s="438"/>
      <c r="J219" s="438"/>
      <c r="K219" s="438"/>
    </row>
    <row r="220" spans="1:11" s="74" customFormat="1" hidden="1">
      <c r="A220" s="23" t="s">
        <v>304</v>
      </c>
      <c r="B220" s="23">
        <v>1</v>
      </c>
      <c r="C220" s="477" t="s">
        <v>81</v>
      </c>
      <c r="D220" s="476">
        <v>3</v>
      </c>
      <c r="E220" s="224" t="s">
        <v>294</v>
      </c>
      <c r="F220" s="221" t="s">
        <v>293</v>
      </c>
      <c r="G220" s="438" t="s">
        <v>24</v>
      </c>
      <c r="H220" s="438"/>
      <c r="I220" s="438"/>
      <c r="J220" s="438"/>
      <c r="K220" s="438"/>
    </row>
    <row r="221" spans="1:11" s="74" customFormat="1" hidden="1">
      <c r="A221" s="23" t="s">
        <v>304</v>
      </c>
      <c r="B221" s="23">
        <v>1</v>
      </c>
      <c r="C221" s="477" t="s">
        <v>22</v>
      </c>
      <c r="D221" s="476">
        <v>3</v>
      </c>
      <c r="E221" s="221" t="s">
        <v>295</v>
      </c>
      <c r="F221" s="221" t="s">
        <v>307</v>
      </c>
      <c r="G221" s="438" t="s">
        <v>24</v>
      </c>
      <c r="H221" s="438"/>
      <c r="I221" s="438"/>
      <c r="J221" s="438"/>
      <c r="K221" s="438"/>
    </row>
    <row r="222" spans="1:11" s="74" customFormat="1" hidden="1">
      <c r="A222" s="23" t="s">
        <v>304</v>
      </c>
      <c r="B222" s="23">
        <v>1</v>
      </c>
      <c r="C222" s="477" t="s">
        <v>301</v>
      </c>
      <c r="D222" s="476">
        <v>3</v>
      </c>
      <c r="E222" s="221" t="s">
        <v>308</v>
      </c>
      <c r="F222" s="221" t="s">
        <v>309</v>
      </c>
      <c r="G222" s="438" t="s">
        <v>31</v>
      </c>
      <c r="H222" s="438"/>
      <c r="I222" s="438"/>
      <c r="J222" s="438"/>
      <c r="K222" s="438"/>
    </row>
    <row r="223" spans="1:11" s="74" customFormat="1" hidden="1">
      <c r="A223" s="23" t="s">
        <v>310</v>
      </c>
      <c r="B223" s="23">
        <v>1</v>
      </c>
      <c r="C223" s="477" t="s">
        <v>81</v>
      </c>
      <c r="D223" s="476">
        <v>3</v>
      </c>
      <c r="E223" s="438" t="s">
        <v>294</v>
      </c>
      <c r="F223" s="438" t="s">
        <v>311</v>
      </c>
      <c r="G223" s="438" t="s">
        <v>37</v>
      </c>
      <c r="H223" s="438"/>
      <c r="I223" s="438"/>
      <c r="J223" s="438"/>
      <c r="K223" s="438"/>
    </row>
    <row r="224" spans="1:11" s="74" customFormat="1" hidden="1">
      <c r="A224" s="23" t="s">
        <v>310</v>
      </c>
      <c r="B224" s="23">
        <v>1</v>
      </c>
      <c r="C224" s="477" t="s">
        <v>22</v>
      </c>
      <c r="D224" s="476">
        <v>3</v>
      </c>
      <c r="E224" s="438" t="s">
        <v>295</v>
      </c>
      <c r="F224" s="438" t="s">
        <v>312</v>
      </c>
      <c r="G224" s="438" t="s">
        <v>37</v>
      </c>
      <c r="H224" s="438"/>
      <c r="I224" s="438"/>
      <c r="J224" s="438"/>
      <c r="K224" s="438"/>
    </row>
    <row r="225" spans="1:11" s="74" customFormat="1" hidden="1">
      <c r="A225" s="23" t="s">
        <v>310</v>
      </c>
      <c r="B225" s="23">
        <v>1</v>
      </c>
      <c r="C225" s="477" t="s">
        <v>18</v>
      </c>
      <c r="D225" s="476">
        <v>3</v>
      </c>
      <c r="E225" s="438" t="s">
        <v>305</v>
      </c>
      <c r="F225" s="221" t="s">
        <v>313</v>
      </c>
      <c r="G225" s="438" t="s">
        <v>37</v>
      </c>
      <c r="H225" s="438"/>
      <c r="I225" s="438"/>
      <c r="J225" s="438"/>
      <c r="K225" s="438"/>
    </row>
    <row r="226" spans="1:11" s="74" customFormat="1" hidden="1">
      <c r="A226" s="23" t="s">
        <v>310</v>
      </c>
      <c r="B226" s="23">
        <v>1</v>
      </c>
      <c r="C226" s="477" t="s">
        <v>84</v>
      </c>
      <c r="D226" s="476">
        <v>3</v>
      </c>
      <c r="E226" s="221" t="s">
        <v>299</v>
      </c>
      <c r="F226" s="221" t="s">
        <v>300</v>
      </c>
      <c r="G226" s="438" t="s">
        <v>43</v>
      </c>
      <c r="H226" s="438"/>
      <c r="I226" s="438"/>
      <c r="J226" s="438"/>
      <c r="K226" s="438"/>
    </row>
    <row r="227" spans="1:11" s="74" customFormat="1" hidden="1">
      <c r="A227" s="23" t="s">
        <v>310</v>
      </c>
      <c r="B227" s="23">
        <v>1</v>
      </c>
      <c r="C227" s="477" t="s">
        <v>301</v>
      </c>
      <c r="D227" s="476">
        <v>3</v>
      </c>
      <c r="E227" s="221" t="s">
        <v>308</v>
      </c>
      <c r="F227" s="221" t="s">
        <v>309</v>
      </c>
      <c r="G227" s="438" t="s">
        <v>43</v>
      </c>
      <c r="H227" s="438"/>
      <c r="I227" s="438"/>
      <c r="J227" s="438"/>
      <c r="K227" s="438"/>
    </row>
    <row r="228" spans="1:11" s="74" customFormat="1" hidden="1">
      <c r="A228" s="23" t="s">
        <v>96</v>
      </c>
      <c r="B228" s="23">
        <v>3</v>
      </c>
      <c r="C228" s="477" t="s">
        <v>97</v>
      </c>
      <c r="D228" s="476">
        <v>3</v>
      </c>
      <c r="E228" s="224" t="s">
        <v>302</v>
      </c>
      <c r="F228" s="224" t="s">
        <v>314</v>
      </c>
      <c r="G228" s="438" t="s">
        <v>15</v>
      </c>
      <c r="H228" s="438"/>
      <c r="I228" s="438"/>
      <c r="J228" s="438"/>
      <c r="K228" s="438"/>
    </row>
    <row r="229" spans="1:11" s="74" customFormat="1" hidden="1">
      <c r="A229" s="23" t="s">
        <v>96</v>
      </c>
      <c r="B229" s="23">
        <v>3</v>
      </c>
      <c r="C229" s="477" t="s">
        <v>100</v>
      </c>
      <c r="D229" s="476">
        <v>3</v>
      </c>
      <c r="E229" s="224" t="s">
        <v>302</v>
      </c>
      <c r="F229" s="224" t="s">
        <v>303</v>
      </c>
      <c r="G229" s="438" t="s">
        <v>15</v>
      </c>
      <c r="H229" s="438"/>
      <c r="I229" s="438"/>
      <c r="J229" s="438"/>
      <c r="K229" s="438"/>
    </row>
    <row r="230" spans="1:11" s="74" customFormat="1" hidden="1">
      <c r="A230" s="23" t="s">
        <v>96</v>
      </c>
      <c r="B230" s="23">
        <v>3</v>
      </c>
      <c r="C230" s="477" t="s">
        <v>102</v>
      </c>
      <c r="D230" s="476">
        <v>3</v>
      </c>
      <c r="E230" s="224" t="s">
        <v>103</v>
      </c>
      <c r="F230" s="224"/>
      <c r="G230" s="438" t="s">
        <v>24</v>
      </c>
      <c r="H230" s="438"/>
      <c r="I230" s="438"/>
      <c r="J230" s="438"/>
      <c r="K230" s="438"/>
    </row>
    <row r="231" spans="1:11" s="74" customFormat="1" hidden="1">
      <c r="A231" s="23" t="s">
        <v>96</v>
      </c>
      <c r="B231" s="23">
        <v>3</v>
      </c>
      <c r="C231" s="477" t="s">
        <v>315</v>
      </c>
      <c r="D231" s="476">
        <v>3</v>
      </c>
      <c r="E231" s="224" t="s">
        <v>103</v>
      </c>
      <c r="F231" s="224"/>
      <c r="G231" s="438" t="s">
        <v>31</v>
      </c>
      <c r="H231" s="438"/>
      <c r="I231" s="438"/>
      <c r="J231" s="438"/>
      <c r="K231" s="438"/>
    </row>
    <row r="232" spans="1:11" s="74" customFormat="1" hidden="1">
      <c r="A232" s="23" t="s">
        <v>107</v>
      </c>
      <c r="B232" s="23">
        <v>3</v>
      </c>
      <c r="C232" s="477" t="s">
        <v>102</v>
      </c>
      <c r="D232" s="476">
        <v>3</v>
      </c>
      <c r="E232" s="224" t="s">
        <v>103</v>
      </c>
      <c r="F232" s="224"/>
      <c r="G232" s="438" t="s">
        <v>15</v>
      </c>
      <c r="H232" s="438"/>
      <c r="I232" s="438"/>
      <c r="J232" s="438"/>
      <c r="K232" s="438"/>
    </row>
    <row r="233" spans="1:11" s="74" customFormat="1" hidden="1">
      <c r="A233" s="23" t="s">
        <v>107</v>
      </c>
      <c r="B233" s="23">
        <v>3</v>
      </c>
      <c r="C233" s="477" t="s">
        <v>97</v>
      </c>
      <c r="D233" s="476">
        <v>3</v>
      </c>
      <c r="E233" s="221" t="s">
        <v>316</v>
      </c>
      <c r="F233" s="221" t="s">
        <v>317</v>
      </c>
      <c r="G233" s="438" t="s">
        <v>15</v>
      </c>
      <c r="H233" s="438"/>
      <c r="I233" s="438"/>
      <c r="J233" s="438"/>
      <c r="K233" s="438"/>
    </row>
    <row r="234" spans="1:11" s="74" customFormat="1" hidden="1">
      <c r="A234" s="23" t="s">
        <v>107</v>
      </c>
      <c r="B234" s="23">
        <v>3</v>
      </c>
      <c r="C234" s="477" t="s">
        <v>100</v>
      </c>
      <c r="D234" s="476">
        <v>3</v>
      </c>
      <c r="E234" s="221" t="s">
        <v>302</v>
      </c>
      <c r="F234" s="221" t="s">
        <v>303</v>
      </c>
      <c r="G234" s="438" t="s">
        <v>24</v>
      </c>
      <c r="H234" s="438"/>
      <c r="I234" s="438"/>
      <c r="J234" s="438"/>
      <c r="K234" s="438"/>
    </row>
    <row r="235" spans="1:11" s="74" customFormat="1" hidden="1">
      <c r="A235" s="23" t="s">
        <v>107</v>
      </c>
      <c r="B235" s="23">
        <v>3</v>
      </c>
      <c r="C235" s="477" t="s">
        <v>105</v>
      </c>
      <c r="D235" s="476">
        <v>3</v>
      </c>
      <c r="E235" s="224" t="s">
        <v>103</v>
      </c>
      <c r="F235" s="224"/>
      <c r="G235" s="438" t="s">
        <v>31</v>
      </c>
      <c r="H235" s="438"/>
      <c r="I235" s="438"/>
      <c r="J235" s="438"/>
      <c r="K235" s="438"/>
    </row>
    <row r="236" spans="1:11" s="74" customFormat="1" hidden="1">
      <c r="A236" s="23" t="s">
        <v>112</v>
      </c>
      <c r="B236" s="23">
        <v>3</v>
      </c>
      <c r="C236" s="438" t="s">
        <v>97</v>
      </c>
      <c r="D236" s="476">
        <v>3</v>
      </c>
      <c r="E236" s="74" t="s">
        <v>317</v>
      </c>
      <c r="F236" s="74" t="s">
        <v>316</v>
      </c>
      <c r="G236" s="438" t="s">
        <v>37</v>
      </c>
      <c r="H236" s="438"/>
      <c r="I236" s="438"/>
      <c r="J236" s="438"/>
      <c r="K236" s="438"/>
    </row>
    <row r="237" spans="1:11" s="74" customFormat="1" hidden="1">
      <c r="A237" s="23" t="s">
        <v>112</v>
      </c>
      <c r="B237" s="23">
        <v>3</v>
      </c>
      <c r="C237" s="438" t="s">
        <v>100</v>
      </c>
      <c r="D237" s="476">
        <v>3</v>
      </c>
      <c r="E237" s="221" t="s">
        <v>299</v>
      </c>
      <c r="F237" s="221" t="s">
        <v>318</v>
      </c>
      <c r="G237" s="438" t="s">
        <v>37</v>
      </c>
      <c r="H237" s="438"/>
      <c r="I237" s="438"/>
      <c r="J237" s="438"/>
      <c r="K237" s="438"/>
    </row>
    <row r="238" spans="1:11" s="74" customFormat="1" hidden="1">
      <c r="A238" s="23" t="s">
        <v>112</v>
      </c>
      <c r="B238" s="23">
        <v>3</v>
      </c>
      <c r="C238" s="477" t="s">
        <v>102</v>
      </c>
      <c r="D238" s="476">
        <v>3</v>
      </c>
      <c r="E238" s="224" t="s">
        <v>103</v>
      </c>
      <c r="F238" s="224"/>
      <c r="G238" s="438" t="s">
        <v>37</v>
      </c>
      <c r="H238" s="438"/>
      <c r="I238" s="438"/>
      <c r="J238" s="438"/>
      <c r="K238" s="438"/>
    </row>
    <row r="239" spans="1:11" s="74" customFormat="1" hidden="1">
      <c r="A239" s="23" t="s">
        <v>112</v>
      </c>
      <c r="B239" s="23">
        <v>3</v>
      </c>
      <c r="C239" s="477" t="s">
        <v>105</v>
      </c>
      <c r="D239" s="476">
        <v>3</v>
      </c>
      <c r="E239" s="224" t="s">
        <v>103</v>
      </c>
      <c r="F239" s="224"/>
      <c r="G239" s="438" t="s">
        <v>43</v>
      </c>
      <c r="H239" s="438"/>
      <c r="I239" s="438"/>
      <c r="J239" s="438"/>
      <c r="K239" s="438"/>
    </row>
    <row r="240" spans="1:11" s="416" customFormat="1" hidden="1">
      <c r="A240" s="468"/>
      <c r="B240" s="468"/>
      <c r="D240" s="479"/>
      <c r="E240" s="474"/>
      <c r="F240" s="473"/>
      <c r="G240" s="480"/>
      <c r="H240" s="474"/>
      <c r="I240" s="474"/>
      <c r="J240" s="474"/>
      <c r="K240" s="474"/>
    </row>
    <row r="241" spans="1:11" s="74" customFormat="1" hidden="1">
      <c r="A241" s="23"/>
      <c r="B241" s="23"/>
      <c r="C241" s="477"/>
      <c r="D241" s="476"/>
      <c r="E241" s="438"/>
      <c r="F241" s="224"/>
      <c r="G241" s="495"/>
      <c r="H241" s="438"/>
      <c r="I241" s="438"/>
      <c r="J241" s="438"/>
      <c r="K241" s="438"/>
    </row>
    <row r="242" spans="1:11" s="74" customFormat="1" hidden="1">
      <c r="A242" s="23"/>
      <c r="B242" s="23"/>
      <c r="C242" s="438"/>
      <c r="D242" s="476"/>
      <c r="E242" s="438"/>
      <c r="F242" s="224"/>
      <c r="G242" s="495"/>
      <c r="H242" s="438"/>
      <c r="I242" s="438"/>
      <c r="J242" s="438"/>
      <c r="K242" s="438"/>
    </row>
    <row r="243" spans="1:11" hidden="1"/>
    <row r="244" spans="1:11" hidden="1"/>
    <row r="245" spans="1:11" hidden="1"/>
    <row r="246" spans="1:11" hidden="1"/>
    <row r="247" spans="1:11" hidden="1"/>
    <row r="248" spans="1:11" hidden="1"/>
    <row r="249" spans="1:11" hidden="1"/>
    <row r="250" spans="1:11" hidden="1"/>
  </sheetData>
  <pageMargins left="0.70833333333333304" right="0.70833333333333304" top="0.74791666666666701" bottom="0.74791666666666701" header="0.31458333333333299" footer="0.31458333333333299"/>
  <pageSetup paperSize="5" scale="75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2:M121"/>
  <sheetViews>
    <sheetView zoomScale="90" zoomScaleNormal="90" workbookViewId="0">
      <selection activeCell="G16" sqref="G16"/>
    </sheetView>
  </sheetViews>
  <sheetFormatPr defaultColWidth="9.140625" defaultRowHeight="15"/>
  <cols>
    <col min="1" max="1" width="4" style="96" customWidth="1"/>
    <col min="2" max="2" width="4.85546875" style="96" customWidth="1"/>
    <col min="3" max="3" width="41.140625" style="97" customWidth="1"/>
    <col min="4" max="4" width="3.7109375" style="96" customWidth="1"/>
    <col min="5" max="5" width="10.7109375" style="96" customWidth="1"/>
    <col min="6" max="6" width="28.42578125" style="97" customWidth="1"/>
    <col min="7" max="7" width="31.7109375" style="97" customWidth="1"/>
    <col min="8" max="8" width="6.5703125" style="96" customWidth="1"/>
    <col min="9" max="9" width="12.7109375" style="96" customWidth="1"/>
    <col min="10" max="10" width="9" style="96"/>
    <col min="11" max="11" width="6.7109375" style="96" customWidth="1"/>
    <col min="12" max="12" width="3.5703125" style="96" customWidth="1"/>
    <col min="13" max="16384" width="9.140625" style="96"/>
  </cols>
  <sheetData>
    <row r="2" spans="1:13" ht="30">
      <c r="B2" s="67" t="s">
        <v>1</v>
      </c>
      <c r="C2" s="67" t="s">
        <v>2</v>
      </c>
      <c r="D2" s="67" t="s">
        <v>3</v>
      </c>
      <c r="E2" s="67" t="s">
        <v>638</v>
      </c>
      <c r="F2" s="67" t="s">
        <v>4</v>
      </c>
      <c r="G2" s="67" t="s">
        <v>5</v>
      </c>
      <c r="H2" s="67" t="s">
        <v>6</v>
      </c>
      <c r="I2" s="67" t="s">
        <v>7</v>
      </c>
      <c r="J2" s="67" t="s">
        <v>639</v>
      </c>
      <c r="K2" s="67" t="s">
        <v>640</v>
      </c>
    </row>
    <row r="3" spans="1:13">
      <c r="A3" s="98"/>
      <c r="B3" s="49">
        <v>2</v>
      </c>
      <c r="C3" s="50" t="s">
        <v>709</v>
      </c>
      <c r="D3" s="49">
        <v>3</v>
      </c>
      <c r="E3" s="50">
        <v>81905106</v>
      </c>
      <c r="F3" s="60" t="s">
        <v>425</v>
      </c>
      <c r="G3" s="60" t="s">
        <v>427</v>
      </c>
      <c r="H3" s="49" t="s">
        <v>37</v>
      </c>
      <c r="I3" s="82" t="s">
        <v>693</v>
      </c>
      <c r="J3" s="49" t="s">
        <v>710</v>
      </c>
      <c r="K3" s="49" t="s">
        <v>701</v>
      </c>
      <c r="L3" s="98"/>
      <c r="M3" s="98"/>
    </row>
    <row r="4" spans="1:13" ht="30">
      <c r="A4" s="98"/>
      <c r="B4" s="49">
        <v>2</v>
      </c>
      <c r="C4" s="50" t="s">
        <v>67</v>
      </c>
      <c r="D4" s="49">
        <v>3</v>
      </c>
      <c r="E4" s="50">
        <v>81905107</v>
      </c>
      <c r="F4" s="60" t="s">
        <v>388</v>
      </c>
      <c r="G4" s="60" t="s">
        <v>430</v>
      </c>
      <c r="H4" s="49" t="s">
        <v>37</v>
      </c>
      <c r="I4" s="519" t="s">
        <v>642</v>
      </c>
      <c r="J4" s="49" t="s">
        <v>710</v>
      </c>
      <c r="K4" s="49" t="s">
        <v>701</v>
      </c>
      <c r="L4" s="98"/>
      <c r="M4" s="98"/>
    </row>
    <row r="5" spans="1:13">
      <c r="A5" s="98"/>
      <c r="B5" s="62">
        <v>2</v>
      </c>
      <c r="C5" s="50" t="s">
        <v>711</v>
      </c>
      <c r="D5" s="62">
        <v>3</v>
      </c>
      <c r="E5" s="50">
        <v>81905108</v>
      </c>
      <c r="F5" s="60" t="s">
        <v>428</v>
      </c>
      <c r="G5" s="60" t="s">
        <v>463</v>
      </c>
      <c r="H5" s="82" t="s">
        <v>37</v>
      </c>
      <c r="I5" s="82" t="s">
        <v>649</v>
      </c>
      <c r="J5" s="49" t="s">
        <v>710</v>
      </c>
      <c r="K5" s="49" t="s">
        <v>701</v>
      </c>
      <c r="L5" s="98"/>
      <c r="M5" s="98"/>
    </row>
    <row r="6" spans="1:13" ht="30">
      <c r="A6" s="98"/>
      <c r="B6" s="49">
        <v>2</v>
      </c>
      <c r="C6" s="50" t="s">
        <v>712</v>
      </c>
      <c r="D6" s="49">
        <v>3</v>
      </c>
      <c r="E6" s="50">
        <v>81905109</v>
      </c>
      <c r="F6" s="60" t="s">
        <v>427</v>
      </c>
      <c r="G6" s="60" t="s">
        <v>429</v>
      </c>
      <c r="H6" s="49" t="s">
        <v>43</v>
      </c>
      <c r="I6" s="519" t="s">
        <v>663</v>
      </c>
      <c r="J6" s="49" t="s">
        <v>710</v>
      </c>
      <c r="K6" s="49" t="s">
        <v>701</v>
      </c>
      <c r="L6" s="98"/>
      <c r="M6" s="98"/>
    </row>
    <row r="7" spans="1:13" ht="30">
      <c r="A7" s="98"/>
      <c r="B7" s="49">
        <v>3</v>
      </c>
      <c r="C7" s="62" t="s">
        <v>75</v>
      </c>
      <c r="D7" s="49">
        <v>3</v>
      </c>
      <c r="E7" s="49">
        <v>81905111</v>
      </c>
      <c r="F7" s="60" t="s">
        <v>375</v>
      </c>
      <c r="G7" s="60" t="s">
        <v>429</v>
      </c>
      <c r="H7" s="49" t="s">
        <v>43</v>
      </c>
      <c r="I7" s="49" t="s">
        <v>713</v>
      </c>
      <c r="J7" s="109" t="s">
        <v>285</v>
      </c>
      <c r="K7" s="109" t="s">
        <v>714</v>
      </c>
      <c r="L7" s="98"/>
      <c r="M7" s="98"/>
    </row>
    <row r="8" spans="1:13">
      <c r="B8" s="62">
        <v>3</v>
      </c>
      <c r="C8" s="62" t="s">
        <v>286</v>
      </c>
      <c r="D8" s="62">
        <v>3</v>
      </c>
      <c r="E8" s="62">
        <v>81905212</v>
      </c>
      <c r="F8" s="60" t="s">
        <v>425</v>
      </c>
      <c r="G8" s="60" t="s">
        <v>428</v>
      </c>
      <c r="H8" s="62" t="s">
        <v>43</v>
      </c>
      <c r="I8" s="62" t="s">
        <v>715</v>
      </c>
      <c r="J8" s="62" t="s">
        <v>285</v>
      </c>
      <c r="K8" s="62" t="s">
        <v>714</v>
      </c>
    </row>
    <row r="9" spans="1:13">
      <c r="B9" s="99"/>
      <c r="C9" s="100"/>
      <c r="D9" s="101"/>
      <c r="E9" s="101"/>
      <c r="F9" s="100"/>
      <c r="G9" s="100"/>
      <c r="H9" s="101"/>
      <c r="I9" s="101"/>
      <c r="J9" s="101"/>
      <c r="K9" s="101"/>
    </row>
    <row r="10" spans="1:13">
      <c r="B10" s="99"/>
      <c r="C10" s="100"/>
      <c r="D10" s="101"/>
      <c r="E10" s="101"/>
      <c r="F10" s="100"/>
      <c r="G10" s="100"/>
      <c r="H10" s="101"/>
      <c r="I10" s="101"/>
      <c r="J10" s="101"/>
      <c r="K10" s="101"/>
    </row>
    <row r="11" spans="1:13">
      <c r="B11" s="102"/>
      <c r="C11" s="103"/>
      <c r="D11" s="104"/>
      <c r="E11" s="103"/>
      <c r="F11" s="103"/>
      <c r="G11" s="103"/>
      <c r="H11" s="104"/>
      <c r="I11" s="104"/>
      <c r="J11" s="104"/>
      <c r="K11" s="104"/>
    </row>
    <row r="12" spans="1:13">
      <c r="B12" s="90"/>
      <c r="C12" s="105"/>
      <c r="D12" s="106"/>
      <c r="E12" s="105"/>
      <c r="F12" s="105"/>
      <c r="G12" s="105"/>
      <c r="H12" s="68"/>
      <c r="I12" s="108"/>
      <c r="J12" s="68"/>
      <c r="K12" s="68"/>
    </row>
    <row r="13" spans="1:13">
      <c r="B13" s="90"/>
      <c r="C13" s="105"/>
      <c r="D13" s="106"/>
      <c r="E13" s="105"/>
      <c r="F13" s="105"/>
      <c r="G13" s="105"/>
      <c r="H13" s="68"/>
      <c r="I13" s="68"/>
      <c r="J13" s="68"/>
      <c r="K13" s="68"/>
    </row>
    <row r="14" spans="1:13">
      <c r="B14" s="107"/>
      <c r="C14" s="105"/>
      <c r="D14" s="106"/>
      <c r="E14" s="105"/>
      <c r="F14" s="105"/>
      <c r="G14" s="105"/>
      <c r="H14" s="108"/>
      <c r="I14" s="108"/>
      <c r="J14" s="68"/>
      <c r="K14" s="68"/>
    </row>
    <row r="15" spans="1:13">
      <c r="B15" s="90"/>
      <c r="C15" s="105"/>
      <c r="D15" s="106"/>
      <c r="E15" s="105"/>
      <c r="F15" s="105"/>
      <c r="G15" s="105"/>
      <c r="H15" s="68"/>
      <c r="I15" s="68"/>
      <c r="J15" s="68"/>
      <c r="K15" s="68"/>
    </row>
    <row r="16" spans="1:13">
      <c r="B16" s="90"/>
      <c r="C16" s="105"/>
      <c r="D16" s="106"/>
      <c r="E16" s="105"/>
      <c r="F16" s="100"/>
      <c r="G16" s="100"/>
      <c r="H16" s="68"/>
      <c r="I16" s="101"/>
      <c r="J16" s="68"/>
      <c r="K16" s="101"/>
    </row>
    <row r="17" spans="2:11">
      <c r="B17" s="107"/>
      <c r="C17" s="105"/>
      <c r="D17" s="106"/>
      <c r="E17" s="105"/>
      <c r="F17" s="100"/>
      <c r="G17" s="100"/>
      <c r="H17" s="68"/>
      <c r="I17" s="101"/>
      <c r="J17" s="68"/>
      <c r="K17" s="101"/>
    </row>
    <row r="19" spans="2:11">
      <c r="F19" s="105"/>
      <c r="G19" s="100"/>
    </row>
    <row r="120" spans="6:7">
      <c r="F120" s="110"/>
      <c r="G120" s="110"/>
    </row>
    <row r="121" spans="6:7">
      <c r="F121" s="110"/>
      <c r="G121" s="110"/>
    </row>
  </sheetData>
  <pageMargins left="0.25" right="0.25" top="0.75" bottom="0.75" header="0.3" footer="0.3"/>
  <pageSetup paperSize="9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B2:M118"/>
  <sheetViews>
    <sheetView workbookViewId="0">
      <selection activeCell="B5" sqref="A5:XFD9"/>
    </sheetView>
  </sheetViews>
  <sheetFormatPr defaultColWidth="9" defaultRowHeight="12.75"/>
  <cols>
    <col min="1" max="1" width="4" style="56" customWidth="1"/>
    <col min="2" max="2" width="4.28515625" style="56" customWidth="1"/>
    <col min="3" max="3" width="33" style="58" customWidth="1"/>
    <col min="4" max="4" width="3.7109375" style="56" customWidth="1"/>
    <col min="5" max="5" width="9" style="56" customWidth="1"/>
    <col min="6" max="6" width="22.140625" style="58" customWidth="1"/>
    <col min="7" max="7" width="5" style="57" customWidth="1"/>
    <col min="8" max="8" width="28.7109375" style="58" customWidth="1"/>
    <col min="9" max="9" width="5.42578125" style="57" customWidth="1"/>
    <col min="10" max="10" width="5.5703125" style="56" customWidth="1"/>
    <col min="11" max="11" width="10.42578125" style="56" customWidth="1"/>
    <col min="12" max="12" width="9.140625" style="56" customWidth="1"/>
    <col min="13" max="13" width="6.7109375" style="56" customWidth="1"/>
    <col min="14" max="14" width="3.140625" style="56" customWidth="1"/>
    <col min="15" max="16384" width="9" style="56"/>
  </cols>
  <sheetData>
    <row r="2" spans="2:13" ht="30">
      <c r="B2" s="91" t="s">
        <v>1</v>
      </c>
      <c r="C2" s="91" t="s">
        <v>2</v>
      </c>
      <c r="D2" s="91" t="s">
        <v>3</v>
      </c>
      <c r="E2" s="91" t="s">
        <v>638</v>
      </c>
      <c r="F2" s="91" t="s">
        <v>4</v>
      </c>
      <c r="G2" s="48"/>
      <c r="H2" s="91" t="s">
        <v>5</v>
      </c>
      <c r="I2" s="48"/>
      <c r="J2" s="91" t="s">
        <v>6</v>
      </c>
      <c r="K2" s="91" t="s">
        <v>7</v>
      </c>
      <c r="L2" s="91" t="s">
        <v>639</v>
      </c>
      <c r="M2" s="91" t="s">
        <v>640</v>
      </c>
    </row>
    <row r="3" spans="2:13" ht="30">
      <c r="B3" s="87">
        <v>3</v>
      </c>
      <c r="C3" s="89" t="s">
        <v>716</v>
      </c>
      <c r="D3" s="87">
        <v>3</v>
      </c>
      <c r="E3" s="86">
        <v>81907107</v>
      </c>
      <c r="F3" s="51" t="s">
        <v>441</v>
      </c>
      <c r="G3" s="49"/>
      <c r="H3" s="51" t="s">
        <v>437</v>
      </c>
      <c r="I3" s="49"/>
      <c r="J3" s="87" t="s">
        <v>31</v>
      </c>
      <c r="K3" s="87" t="s">
        <v>645</v>
      </c>
      <c r="L3" s="87" t="s">
        <v>717</v>
      </c>
      <c r="M3" s="87" t="s">
        <v>718</v>
      </c>
    </row>
    <row r="4" spans="2:13" ht="30">
      <c r="B4" s="87">
        <v>3</v>
      </c>
      <c r="C4" s="89" t="s">
        <v>719</v>
      </c>
      <c r="D4" s="87">
        <v>3</v>
      </c>
      <c r="E4" s="86">
        <v>81907104</v>
      </c>
      <c r="F4" s="51" t="s">
        <v>135</v>
      </c>
      <c r="G4" s="49"/>
      <c r="H4" s="51" t="s">
        <v>407</v>
      </c>
      <c r="I4" s="49"/>
      <c r="J4" s="87" t="s">
        <v>31</v>
      </c>
      <c r="K4" s="87" t="s">
        <v>642</v>
      </c>
      <c r="L4" s="87" t="s">
        <v>717</v>
      </c>
      <c r="M4" s="87" t="s">
        <v>718</v>
      </c>
    </row>
    <row r="5" spans="2:13" ht="30">
      <c r="B5" s="87">
        <v>2</v>
      </c>
      <c r="C5" s="86" t="s">
        <v>720</v>
      </c>
      <c r="D5" s="87">
        <v>3</v>
      </c>
      <c r="E5" s="86">
        <v>81907108</v>
      </c>
      <c r="F5" s="51" t="s">
        <v>135</v>
      </c>
      <c r="G5" s="49"/>
      <c r="H5" s="51" t="s">
        <v>405</v>
      </c>
      <c r="I5" s="49"/>
      <c r="J5" s="87" t="s">
        <v>37</v>
      </c>
      <c r="K5" s="520" t="s">
        <v>645</v>
      </c>
      <c r="L5" s="87" t="s">
        <v>717</v>
      </c>
      <c r="M5" s="87" t="s">
        <v>718</v>
      </c>
    </row>
    <row r="6" spans="2:13" ht="30">
      <c r="B6" s="87">
        <v>2</v>
      </c>
      <c r="C6" s="86" t="s">
        <v>721</v>
      </c>
      <c r="D6" s="87">
        <v>3</v>
      </c>
      <c r="E6" s="86">
        <v>81907107</v>
      </c>
      <c r="F6" s="51" t="s">
        <v>403</v>
      </c>
      <c r="G6" s="49"/>
      <c r="H6" s="51" t="s">
        <v>453</v>
      </c>
      <c r="I6" s="49"/>
      <c r="J6" s="87" t="s">
        <v>37</v>
      </c>
      <c r="K6" s="520" t="s">
        <v>642</v>
      </c>
      <c r="L6" s="87" t="s">
        <v>717</v>
      </c>
      <c r="M6" s="87" t="s">
        <v>718</v>
      </c>
    </row>
    <row r="7" spans="2:13" ht="30">
      <c r="B7" s="87">
        <v>2</v>
      </c>
      <c r="C7" s="86" t="s">
        <v>722</v>
      </c>
      <c r="D7" s="87">
        <v>3</v>
      </c>
      <c r="E7" s="86">
        <v>81907104</v>
      </c>
      <c r="F7" s="51" t="s">
        <v>385</v>
      </c>
      <c r="G7" s="49"/>
      <c r="H7" s="51" t="s">
        <v>440</v>
      </c>
      <c r="I7" s="49"/>
      <c r="J7" s="87" t="s">
        <v>37</v>
      </c>
      <c r="K7" s="520" t="s">
        <v>706</v>
      </c>
      <c r="L7" s="87" t="s">
        <v>717</v>
      </c>
      <c r="M7" s="87" t="s">
        <v>718</v>
      </c>
    </row>
    <row r="8" spans="2:13" ht="30">
      <c r="B8" s="87">
        <v>2</v>
      </c>
      <c r="C8" s="86" t="s">
        <v>723</v>
      </c>
      <c r="D8" s="87">
        <v>3</v>
      </c>
      <c r="E8" s="86">
        <v>81907109</v>
      </c>
      <c r="F8" s="51" t="s">
        <v>439</v>
      </c>
      <c r="G8" s="49"/>
      <c r="H8" s="51" t="s">
        <v>407</v>
      </c>
      <c r="I8" s="49"/>
      <c r="J8" s="87" t="s">
        <v>43</v>
      </c>
      <c r="K8" s="87" t="s">
        <v>650</v>
      </c>
      <c r="L8" s="87" t="s">
        <v>717</v>
      </c>
      <c r="M8" s="87" t="s">
        <v>718</v>
      </c>
    </row>
    <row r="9" spans="2:13" ht="30">
      <c r="B9" s="87">
        <v>2</v>
      </c>
      <c r="C9" s="86" t="s">
        <v>724</v>
      </c>
      <c r="D9" s="87">
        <v>2</v>
      </c>
      <c r="E9" s="86">
        <v>81907110</v>
      </c>
      <c r="F9" s="51" t="s">
        <v>402</v>
      </c>
      <c r="G9" s="49"/>
      <c r="H9" s="51" t="s">
        <v>406</v>
      </c>
      <c r="I9" s="49"/>
      <c r="J9" s="87" t="s">
        <v>43</v>
      </c>
      <c r="K9" s="87" t="s">
        <v>654</v>
      </c>
      <c r="L9" s="87" t="s">
        <v>717</v>
      </c>
      <c r="M9" s="87" t="s">
        <v>718</v>
      </c>
    </row>
    <row r="13" spans="2:13">
      <c r="B13" s="92"/>
      <c r="C13" s="93"/>
      <c r="D13" s="92"/>
      <c r="E13" s="94"/>
      <c r="J13" s="92"/>
      <c r="K13" s="92"/>
    </row>
    <row r="15" spans="2:13">
      <c r="B15" s="92"/>
      <c r="C15" s="93"/>
      <c r="D15" s="92"/>
      <c r="E15" s="94"/>
      <c r="J15" s="92"/>
      <c r="K15" s="92"/>
    </row>
    <row r="17" spans="2:11">
      <c r="B17" s="92"/>
      <c r="C17" s="93"/>
      <c r="D17" s="92"/>
      <c r="E17" s="94"/>
      <c r="J17" s="92"/>
      <c r="K17" s="92"/>
    </row>
    <row r="117" spans="6:9">
      <c r="F117" s="63"/>
      <c r="G117" s="95"/>
      <c r="H117" s="63"/>
      <c r="I117" s="95"/>
    </row>
    <row r="118" spans="6:9">
      <c r="F118" s="63"/>
      <c r="G118" s="95"/>
      <c r="H118" s="63"/>
      <c r="I118" s="95"/>
    </row>
  </sheetData>
  <conditionalFormatting sqref="F3">
    <cfRule type="duplicateValues" dxfId="66" priority="4"/>
  </conditionalFormatting>
  <conditionalFormatting sqref="H3">
    <cfRule type="duplicateValues" dxfId="65" priority="1"/>
  </conditionalFormatting>
  <conditionalFormatting sqref="F4">
    <cfRule type="duplicateValues" dxfId="64" priority="3"/>
  </conditionalFormatting>
  <conditionalFormatting sqref="H4">
    <cfRule type="duplicateValues" dxfId="63" priority="2"/>
  </conditionalFormatting>
  <conditionalFormatting sqref="F5">
    <cfRule type="duplicateValues" dxfId="62" priority="25"/>
  </conditionalFormatting>
  <conditionalFormatting sqref="H5">
    <cfRule type="duplicateValues" dxfId="61" priority="23"/>
  </conditionalFormatting>
  <conditionalFormatting sqref="F6">
    <cfRule type="duplicateValues" dxfId="60" priority="22"/>
  </conditionalFormatting>
  <conditionalFormatting sqref="H6">
    <cfRule type="duplicateValues" dxfId="59" priority="21"/>
  </conditionalFormatting>
  <conditionalFormatting sqref="F7">
    <cfRule type="duplicateValues" dxfId="58" priority="20"/>
  </conditionalFormatting>
  <conditionalFormatting sqref="H7">
    <cfRule type="duplicateValues" dxfId="57" priority="19"/>
  </conditionalFormatting>
  <conditionalFormatting sqref="F8">
    <cfRule type="duplicateValues" dxfId="56" priority="18"/>
  </conditionalFormatting>
  <conditionalFormatting sqref="H8">
    <cfRule type="duplicateValues" dxfId="55" priority="17"/>
  </conditionalFormatting>
  <conditionalFormatting sqref="F9">
    <cfRule type="duplicateValues" dxfId="54" priority="16"/>
  </conditionalFormatting>
  <conditionalFormatting sqref="H9">
    <cfRule type="duplicateValues" dxfId="53" priority="15"/>
  </conditionalFormatting>
  <pageMargins left="0.39305555555555599" right="0.196527777777778" top="0.74791666666666701" bottom="0.74791666666666701" header="0.31458333333333299" footer="0.31458333333333299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2:P116"/>
  <sheetViews>
    <sheetView zoomScale="85" zoomScaleNormal="85" workbookViewId="0">
      <selection activeCell="B7" sqref="B7:B9"/>
    </sheetView>
  </sheetViews>
  <sheetFormatPr defaultColWidth="9" defaultRowHeight="15"/>
  <cols>
    <col min="1" max="1" width="4" customWidth="1"/>
    <col min="2" max="2" width="5.28515625" style="66" customWidth="1"/>
    <col min="3" max="3" width="36.7109375" style="65" customWidth="1"/>
    <col min="4" max="4" width="4.140625" customWidth="1"/>
    <col min="5" max="5" width="11.28515625" customWidth="1"/>
    <col min="6" max="6" width="27.42578125" style="65" customWidth="1"/>
    <col min="7" max="7" width="5.85546875" style="66" customWidth="1"/>
    <col min="8" max="8" width="28.5703125" style="65" customWidth="1"/>
    <col min="9" max="9" width="5" style="66" customWidth="1"/>
    <col min="10" max="10" width="6.5703125" customWidth="1"/>
    <col min="11" max="11" width="10.85546875" customWidth="1"/>
    <col min="13" max="13" width="9" style="66"/>
    <col min="14" max="14" width="3.42578125" customWidth="1"/>
  </cols>
  <sheetData>
    <row r="2" spans="1:16" ht="33" customHeight="1">
      <c r="B2" s="67" t="s">
        <v>1</v>
      </c>
      <c r="C2" s="67" t="s">
        <v>2</v>
      </c>
      <c r="D2" s="67" t="s">
        <v>3</v>
      </c>
      <c r="E2" s="67" t="s">
        <v>638</v>
      </c>
      <c r="F2" s="67" t="s">
        <v>4</v>
      </c>
      <c r="G2" s="67"/>
      <c r="H2" s="67" t="s">
        <v>5</v>
      </c>
      <c r="I2" s="67"/>
      <c r="J2" s="67" t="s">
        <v>6</v>
      </c>
      <c r="K2" s="67" t="s">
        <v>7</v>
      </c>
      <c r="L2" s="67" t="s">
        <v>639</v>
      </c>
      <c r="M2" s="67" t="s">
        <v>640</v>
      </c>
    </row>
    <row r="3" spans="1:16" ht="30">
      <c r="A3" s="81"/>
      <c r="B3" s="49">
        <v>2</v>
      </c>
      <c r="C3" s="59" t="s">
        <v>725</v>
      </c>
      <c r="D3" s="49">
        <v>3</v>
      </c>
      <c r="E3" s="59">
        <v>81903105</v>
      </c>
      <c r="F3" s="51" t="s">
        <v>411</v>
      </c>
      <c r="G3" s="76"/>
      <c r="H3" s="82" t="s">
        <v>726</v>
      </c>
      <c r="I3" s="49"/>
      <c r="J3" s="87" t="s">
        <v>31</v>
      </c>
      <c r="K3" s="87" t="s">
        <v>645</v>
      </c>
      <c r="L3" s="49" t="s">
        <v>727</v>
      </c>
      <c r="M3" s="49" t="s">
        <v>728</v>
      </c>
      <c r="N3" s="74"/>
      <c r="O3" s="74"/>
      <c r="P3" s="74"/>
    </row>
    <row r="4" spans="1:16" s="80" customFormat="1">
      <c r="A4" s="83"/>
      <c r="B4" s="49">
        <v>2</v>
      </c>
      <c r="C4" s="59" t="s">
        <v>729</v>
      </c>
      <c r="D4" s="49">
        <v>3</v>
      </c>
      <c r="E4" s="59">
        <v>81903106</v>
      </c>
      <c r="F4" s="51" t="s">
        <v>410</v>
      </c>
      <c r="G4" s="84"/>
      <c r="H4" s="82" t="s">
        <v>730</v>
      </c>
      <c r="I4" s="49"/>
      <c r="J4" s="87" t="s">
        <v>31</v>
      </c>
      <c r="K4" s="87" t="s">
        <v>642</v>
      </c>
      <c r="L4" s="49" t="s">
        <v>727</v>
      </c>
      <c r="M4" s="49" t="s">
        <v>728</v>
      </c>
      <c r="N4" s="74"/>
      <c r="O4" s="74"/>
      <c r="P4" s="74"/>
    </row>
    <row r="5" spans="1:16" s="64" customFormat="1">
      <c r="A5" s="81"/>
      <c r="B5" s="49">
        <v>2</v>
      </c>
      <c r="C5" s="59" t="s">
        <v>731</v>
      </c>
      <c r="D5" s="49">
        <v>2</v>
      </c>
      <c r="E5" s="59">
        <v>81903107</v>
      </c>
      <c r="F5" s="51" t="s">
        <v>388</v>
      </c>
      <c r="G5" s="85"/>
      <c r="H5" s="51" t="s">
        <v>383</v>
      </c>
      <c r="I5" s="49"/>
      <c r="J5" s="87" t="s">
        <v>37</v>
      </c>
      <c r="K5" s="520" t="s">
        <v>645</v>
      </c>
      <c r="L5" s="49" t="s">
        <v>727</v>
      </c>
      <c r="M5" s="49" t="s">
        <v>728</v>
      </c>
      <c r="N5" s="75"/>
      <c r="O5" s="75"/>
      <c r="P5" s="75"/>
    </row>
    <row r="6" spans="1:16" ht="30">
      <c r="A6" s="81"/>
      <c r="B6" s="49">
        <v>2</v>
      </c>
      <c r="C6" s="59" t="s">
        <v>732</v>
      </c>
      <c r="D6" s="49">
        <v>3</v>
      </c>
      <c r="E6" s="59">
        <v>81903110</v>
      </c>
      <c r="F6" s="51" t="s">
        <v>412</v>
      </c>
      <c r="G6" s="82"/>
      <c r="H6" s="51" t="s">
        <v>408</v>
      </c>
      <c r="I6" s="49"/>
      <c r="J6" s="87" t="s">
        <v>37</v>
      </c>
      <c r="K6" s="520" t="s">
        <v>642</v>
      </c>
      <c r="L6" s="49" t="s">
        <v>727</v>
      </c>
      <c r="M6" s="49" t="s">
        <v>728</v>
      </c>
      <c r="N6" s="74"/>
      <c r="O6" s="74"/>
      <c r="P6" s="74"/>
    </row>
    <row r="7" spans="1:16" ht="30">
      <c r="B7" s="49">
        <v>3</v>
      </c>
      <c r="C7" s="86" t="s">
        <v>733</v>
      </c>
      <c r="D7" s="87">
        <v>3</v>
      </c>
      <c r="E7" s="86">
        <v>81903109</v>
      </c>
      <c r="F7" s="51" t="s">
        <v>408</v>
      </c>
      <c r="G7" s="76"/>
      <c r="H7" s="51" t="s">
        <v>412</v>
      </c>
      <c r="I7" s="49"/>
      <c r="J7" s="87" t="s">
        <v>37</v>
      </c>
      <c r="K7" s="520" t="s">
        <v>706</v>
      </c>
      <c r="L7" s="87" t="s">
        <v>727</v>
      </c>
      <c r="M7" s="49" t="s">
        <v>728</v>
      </c>
    </row>
    <row r="8" spans="1:16" ht="30">
      <c r="B8" s="49">
        <v>3</v>
      </c>
      <c r="C8" s="86" t="s">
        <v>734</v>
      </c>
      <c r="D8" s="87">
        <v>3</v>
      </c>
      <c r="E8" s="86">
        <v>81903215</v>
      </c>
      <c r="F8" s="51" t="s">
        <v>410</v>
      </c>
      <c r="G8" s="88"/>
      <c r="H8" s="89" t="s">
        <v>491</v>
      </c>
      <c r="I8" s="49"/>
      <c r="J8" s="87" t="s">
        <v>43</v>
      </c>
      <c r="K8" s="87" t="s">
        <v>650</v>
      </c>
      <c r="L8" s="87" t="s">
        <v>727</v>
      </c>
      <c r="M8" s="49" t="s">
        <v>728</v>
      </c>
    </row>
    <row r="9" spans="1:16" ht="30">
      <c r="B9" s="49">
        <v>3</v>
      </c>
      <c r="C9" s="86" t="s">
        <v>735</v>
      </c>
      <c r="D9" s="87">
        <v>3</v>
      </c>
      <c r="E9" s="86">
        <v>81903216</v>
      </c>
      <c r="F9" s="51" t="s">
        <v>148</v>
      </c>
      <c r="G9" s="62"/>
      <c r="H9" s="51" t="s">
        <v>456</v>
      </c>
      <c r="I9" s="49"/>
      <c r="J9" s="87" t="s">
        <v>43</v>
      </c>
      <c r="K9" s="87" t="s">
        <v>654</v>
      </c>
      <c r="L9" s="87" t="s">
        <v>727</v>
      </c>
      <c r="M9" s="49" t="s">
        <v>728</v>
      </c>
    </row>
    <row r="10" spans="1:16">
      <c r="I10" s="90"/>
      <c r="J10" s="68"/>
      <c r="K10" s="68"/>
      <c r="L10" s="68"/>
      <c r="M10" s="90"/>
    </row>
    <row r="11" spans="1:16">
      <c r="F11" s="72"/>
      <c r="G11" s="71"/>
      <c r="H11" s="72"/>
      <c r="I11" s="71"/>
    </row>
    <row r="12" spans="1:16">
      <c r="F12" s="72"/>
      <c r="G12" s="71"/>
      <c r="H12" s="72"/>
      <c r="I12" s="71"/>
    </row>
    <row r="13" spans="1:16">
      <c r="F13" s="72"/>
      <c r="G13" s="71"/>
      <c r="H13" s="72"/>
      <c r="I13" s="71"/>
    </row>
    <row r="14" spans="1:16">
      <c r="F14" s="72"/>
      <c r="G14" s="71"/>
      <c r="H14" s="72"/>
      <c r="I14" s="71"/>
    </row>
    <row r="15" spans="1:16">
      <c r="F15" s="72"/>
      <c r="G15" s="71"/>
      <c r="H15" s="72"/>
      <c r="I15" s="71"/>
    </row>
    <row r="16" spans="1:16">
      <c r="F16" s="72"/>
      <c r="G16" s="71"/>
      <c r="H16" s="72"/>
      <c r="I16" s="71"/>
    </row>
    <row r="17" spans="6:9">
      <c r="F17" s="72"/>
      <c r="G17" s="71"/>
      <c r="H17" s="72"/>
      <c r="I17" s="71"/>
    </row>
    <row r="18" spans="6:9">
      <c r="F18" s="72"/>
      <c r="G18" s="71"/>
      <c r="H18" s="72"/>
      <c r="I18" s="71"/>
    </row>
    <row r="19" spans="6:9">
      <c r="F19" s="72"/>
      <c r="G19" s="71"/>
      <c r="H19" s="72"/>
      <c r="I19" s="71"/>
    </row>
    <row r="20" spans="6:9">
      <c r="F20" s="72"/>
      <c r="G20" s="71"/>
      <c r="H20" s="72"/>
      <c r="I20" s="71"/>
    </row>
    <row r="21" spans="6:9">
      <c r="F21" s="72"/>
      <c r="G21" s="71"/>
      <c r="H21" s="72"/>
      <c r="I21" s="71"/>
    </row>
    <row r="22" spans="6:9">
      <c r="F22" s="72"/>
      <c r="G22" s="71"/>
      <c r="H22" s="72"/>
      <c r="I22" s="71"/>
    </row>
    <row r="23" spans="6:9">
      <c r="F23" s="72"/>
      <c r="G23" s="71"/>
      <c r="H23" s="72"/>
      <c r="I23" s="71"/>
    </row>
    <row r="24" spans="6:9">
      <c r="F24" s="72"/>
      <c r="G24" s="71"/>
      <c r="H24" s="72"/>
      <c r="I24" s="71"/>
    </row>
    <row r="25" spans="6:9">
      <c r="F25" s="72"/>
      <c r="G25" s="71"/>
      <c r="H25" s="72"/>
      <c r="I25" s="71"/>
    </row>
    <row r="26" spans="6:9">
      <c r="F26" s="72"/>
      <c r="G26" s="71"/>
      <c r="H26" s="72"/>
      <c r="I26" s="71"/>
    </row>
    <row r="27" spans="6:9">
      <c r="F27" s="72"/>
      <c r="G27" s="71"/>
      <c r="H27" s="72"/>
      <c r="I27" s="71"/>
    </row>
    <row r="28" spans="6:9">
      <c r="F28" s="72"/>
      <c r="G28" s="71"/>
      <c r="H28" s="72"/>
      <c r="I28" s="71"/>
    </row>
    <row r="29" spans="6:9">
      <c r="F29" s="72"/>
      <c r="G29" s="71"/>
      <c r="H29" s="72"/>
      <c r="I29" s="71"/>
    </row>
    <row r="30" spans="6:9">
      <c r="F30" s="72"/>
      <c r="G30" s="71"/>
      <c r="H30" s="72"/>
      <c r="I30" s="71"/>
    </row>
    <row r="31" spans="6:9">
      <c r="F31" s="72"/>
      <c r="G31" s="71"/>
      <c r="H31" s="72"/>
      <c r="I31" s="71"/>
    </row>
    <row r="32" spans="6:9">
      <c r="F32" s="72"/>
      <c r="G32" s="71"/>
      <c r="H32" s="72"/>
      <c r="I32" s="71"/>
    </row>
    <row r="33" spans="6:9">
      <c r="F33" s="72"/>
      <c r="G33" s="71"/>
      <c r="H33" s="72"/>
      <c r="I33" s="71"/>
    </row>
    <row r="34" spans="6:9">
      <c r="F34" s="72"/>
      <c r="G34" s="71"/>
      <c r="H34" s="72"/>
      <c r="I34" s="71"/>
    </row>
    <row r="35" spans="6:9">
      <c r="F35" s="72"/>
      <c r="G35" s="71"/>
      <c r="H35" s="72"/>
      <c r="I35" s="71"/>
    </row>
    <row r="36" spans="6:9">
      <c r="F36" s="72"/>
      <c r="G36" s="71"/>
      <c r="H36" s="72"/>
      <c r="I36" s="71"/>
    </row>
    <row r="37" spans="6:9">
      <c r="F37" s="72"/>
      <c r="G37" s="71"/>
      <c r="H37" s="72"/>
      <c r="I37" s="71"/>
    </row>
    <row r="38" spans="6:9">
      <c r="F38" s="72"/>
      <c r="G38" s="71"/>
      <c r="H38" s="72"/>
      <c r="I38" s="71"/>
    </row>
    <row r="39" spans="6:9">
      <c r="F39" s="72"/>
      <c r="G39" s="71"/>
      <c r="H39" s="72"/>
      <c r="I39" s="71"/>
    </row>
    <row r="40" spans="6:9">
      <c r="F40" s="72"/>
      <c r="G40" s="71"/>
      <c r="H40" s="72"/>
      <c r="I40" s="71"/>
    </row>
    <row r="41" spans="6:9">
      <c r="F41" s="72"/>
      <c r="G41" s="71"/>
      <c r="H41" s="72"/>
      <c r="I41" s="71"/>
    </row>
    <row r="42" spans="6:9">
      <c r="F42" s="72"/>
      <c r="G42" s="71"/>
      <c r="H42" s="72"/>
      <c r="I42" s="71"/>
    </row>
    <row r="43" spans="6:9">
      <c r="F43" s="72"/>
      <c r="G43" s="71"/>
      <c r="H43" s="72"/>
      <c r="I43" s="71"/>
    </row>
    <row r="44" spans="6:9">
      <c r="F44" s="72"/>
      <c r="G44" s="71"/>
      <c r="H44" s="72"/>
      <c r="I44" s="71"/>
    </row>
    <row r="45" spans="6:9">
      <c r="F45" s="72"/>
      <c r="G45" s="71"/>
      <c r="H45" s="72"/>
      <c r="I45" s="71"/>
    </row>
    <row r="46" spans="6:9">
      <c r="F46" s="72"/>
      <c r="G46" s="71"/>
      <c r="H46" s="72"/>
      <c r="I46" s="71"/>
    </row>
    <row r="47" spans="6:9">
      <c r="F47" s="72"/>
      <c r="G47" s="71"/>
      <c r="H47" s="72"/>
      <c r="I47" s="71"/>
    </row>
    <row r="48" spans="6:9">
      <c r="F48" s="72"/>
      <c r="G48" s="71"/>
      <c r="H48" s="72"/>
      <c r="I48" s="71"/>
    </row>
    <row r="49" spans="6:9">
      <c r="F49" s="72"/>
      <c r="G49" s="71"/>
      <c r="H49" s="72"/>
      <c r="I49" s="71"/>
    </row>
    <row r="50" spans="6:9">
      <c r="F50" s="72"/>
      <c r="G50" s="71"/>
      <c r="H50" s="72"/>
      <c r="I50" s="71"/>
    </row>
    <row r="51" spans="6:9">
      <c r="F51" s="72"/>
      <c r="G51" s="71"/>
      <c r="H51" s="72"/>
      <c r="I51" s="71"/>
    </row>
    <row r="52" spans="6:9">
      <c r="F52" s="72"/>
      <c r="G52" s="71"/>
      <c r="H52" s="72"/>
      <c r="I52" s="71"/>
    </row>
    <row r="53" spans="6:9">
      <c r="F53" s="72"/>
      <c r="G53" s="71"/>
      <c r="H53" s="72"/>
      <c r="I53" s="71"/>
    </row>
    <row r="54" spans="6:9">
      <c r="F54" s="72"/>
      <c r="G54" s="71"/>
      <c r="H54" s="72"/>
      <c r="I54" s="71"/>
    </row>
    <row r="55" spans="6:9">
      <c r="F55" s="72"/>
      <c r="G55" s="71"/>
      <c r="H55" s="72"/>
      <c r="I55" s="71"/>
    </row>
    <row r="56" spans="6:9">
      <c r="F56" s="72"/>
      <c r="G56" s="71"/>
      <c r="H56" s="72"/>
      <c r="I56" s="71"/>
    </row>
    <row r="57" spans="6:9">
      <c r="F57" s="72"/>
      <c r="G57" s="71"/>
      <c r="H57" s="72"/>
      <c r="I57" s="71"/>
    </row>
    <row r="58" spans="6:9">
      <c r="F58" s="72"/>
      <c r="G58" s="71"/>
      <c r="H58" s="72"/>
      <c r="I58" s="71"/>
    </row>
    <row r="59" spans="6:9">
      <c r="F59" s="72"/>
      <c r="G59" s="71"/>
      <c r="H59" s="72"/>
      <c r="I59" s="71"/>
    </row>
    <row r="60" spans="6:9">
      <c r="F60" s="72"/>
      <c r="G60" s="71"/>
      <c r="H60" s="72"/>
      <c r="I60" s="71"/>
    </row>
    <row r="61" spans="6:9">
      <c r="F61" s="72"/>
      <c r="G61" s="71"/>
      <c r="H61" s="72"/>
      <c r="I61" s="71"/>
    </row>
    <row r="62" spans="6:9">
      <c r="F62" s="72"/>
      <c r="G62" s="71"/>
      <c r="H62" s="72"/>
      <c r="I62" s="71"/>
    </row>
    <row r="63" spans="6:9">
      <c r="F63" s="72"/>
      <c r="G63" s="71"/>
      <c r="H63" s="72"/>
      <c r="I63" s="71"/>
    </row>
    <row r="64" spans="6:9">
      <c r="F64" s="72"/>
      <c r="G64" s="71"/>
      <c r="H64" s="72"/>
      <c r="I64" s="71"/>
    </row>
    <row r="65" spans="6:9">
      <c r="F65" s="72"/>
      <c r="G65" s="71"/>
      <c r="H65" s="72"/>
      <c r="I65" s="71"/>
    </row>
    <row r="66" spans="6:9">
      <c r="F66" s="72"/>
      <c r="G66" s="71"/>
      <c r="H66" s="72"/>
      <c r="I66" s="71"/>
    </row>
    <row r="67" spans="6:9">
      <c r="F67" s="72"/>
      <c r="G67" s="71"/>
      <c r="H67" s="72"/>
      <c r="I67" s="71"/>
    </row>
    <row r="68" spans="6:9">
      <c r="F68" s="72"/>
      <c r="G68" s="71"/>
      <c r="H68" s="72"/>
      <c r="I68" s="71"/>
    </row>
    <row r="69" spans="6:9">
      <c r="F69" s="72"/>
      <c r="G69" s="71"/>
      <c r="H69" s="72"/>
      <c r="I69" s="71"/>
    </row>
    <row r="70" spans="6:9">
      <c r="F70" s="72"/>
      <c r="G70" s="71"/>
      <c r="H70" s="72"/>
      <c r="I70" s="71"/>
    </row>
    <row r="71" spans="6:9">
      <c r="F71" s="72"/>
      <c r="G71" s="71"/>
      <c r="H71" s="72"/>
      <c r="I71" s="71"/>
    </row>
    <row r="72" spans="6:9">
      <c r="F72" s="72"/>
      <c r="G72" s="71"/>
      <c r="H72" s="72"/>
      <c r="I72" s="71"/>
    </row>
    <row r="73" spans="6:9">
      <c r="F73" s="72"/>
      <c r="G73" s="71"/>
      <c r="H73" s="72"/>
      <c r="I73" s="71"/>
    </row>
    <row r="74" spans="6:9">
      <c r="F74" s="72"/>
      <c r="G74" s="71"/>
      <c r="H74" s="72"/>
      <c r="I74" s="71"/>
    </row>
    <row r="75" spans="6:9">
      <c r="F75" s="72"/>
      <c r="G75" s="71"/>
      <c r="H75" s="72"/>
      <c r="I75" s="71"/>
    </row>
    <row r="76" spans="6:9">
      <c r="F76" s="72"/>
      <c r="G76" s="71"/>
      <c r="H76" s="72"/>
      <c r="I76" s="71"/>
    </row>
    <row r="77" spans="6:9">
      <c r="F77" s="72"/>
      <c r="G77" s="71"/>
      <c r="H77" s="72"/>
      <c r="I77" s="71"/>
    </row>
    <row r="78" spans="6:9">
      <c r="F78" s="72"/>
      <c r="G78" s="71"/>
      <c r="H78" s="72"/>
      <c r="I78" s="71"/>
    </row>
    <row r="79" spans="6:9">
      <c r="F79" s="72"/>
      <c r="G79" s="71"/>
      <c r="H79" s="72"/>
      <c r="I79" s="71"/>
    </row>
    <row r="80" spans="6:9">
      <c r="F80" s="72"/>
      <c r="G80" s="71"/>
      <c r="H80" s="72"/>
      <c r="I80" s="71"/>
    </row>
    <row r="81" spans="6:9">
      <c r="F81" s="72"/>
      <c r="G81" s="71"/>
      <c r="H81" s="72"/>
      <c r="I81" s="71"/>
    </row>
    <row r="82" spans="6:9">
      <c r="F82" s="72"/>
      <c r="G82" s="71"/>
      <c r="H82" s="72"/>
      <c r="I82" s="71"/>
    </row>
    <row r="83" spans="6:9">
      <c r="F83" s="72"/>
      <c r="G83" s="71"/>
      <c r="H83" s="72"/>
      <c r="I83" s="71"/>
    </row>
    <row r="84" spans="6:9">
      <c r="F84" s="72"/>
      <c r="G84" s="71"/>
      <c r="H84" s="72"/>
      <c r="I84" s="71"/>
    </row>
    <row r="85" spans="6:9">
      <c r="F85" s="72"/>
      <c r="G85" s="71"/>
      <c r="H85" s="72"/>
      <c r="I85" s="71"/>
    </row>
    <row r="86" spans="6:9">
      <c r="F86" s="72"/>
      <c r="G86" s="71"/>
      <c r="H86" s="72"/>
      <c r="I86" s="71"/>
    </row>
    <row r="87" spans="6:9">
      <c r="F87" s="72"/>
      <c r="G87" s="71"/>
      <c r="H87" s="72"/>
      <c r="I87" s="71"/>
    </row>
    <row r="88" spans="6:9">
      <c r="F88" s="72"/>
      <c r="G88" s="71"/>
      <c r="H88" s="72"/>
      <c r="I88" s="71"/>
    </row>
    <row r="89" spans="6:9">
      <c r="F89" s="72"/>
      <c r="G89" s="71"/>
      <c r="H89" s="72"/>
      <c r="I89" s="71"/>
    </row>
    <row r="90" spans="6:9">
      <c r="F90" s="72"/>
      <c r="G90" s="71"/>
      <c r="H90" s="72"/>
      <c r="I90" s="71"/>
    </row>
    <row r="91" spans="6:9">
      <c r="F91" s="72"/>
      <c r="G91" s="71"/>
      <c r="H91" s="72"/>
      <c r="I91" s="71"/>
    </row>
    <row r="92" spans="6:9">
      <c r="F92" s="72"/>
      <c r="G92" s="71"/>
      <c r="H92" s="72"/>
      <c r="I92" s="71"/>
    </row>
    <row r="93" spans="6:9">
      <c r="F93" s="72"/>
      <c r="G93" s="71"/>
      <c r="H93" s="72"/>
      <c r="I93" s="71"/>
    </row>
    <row r="94" spans="6:9">
      <c r="F94" s="72"/>
      <c r="G94" s="71"/>
      <c r="H94" s="72"/>
      <c r="I94" s="71"/>
    </row>
    <row r="95" spans="6:9">
      <c r="F95" s="72"/>
      <c r="G95" s="71"/>
      <c r="H95" s="72"/>
      <c r="I95" s="71"/>
    </row>
    <row r="96" spans="6:9">
      <c r="F96" s="72"/>
      <c r="G96" s="71"/>
      <c r="H96" s="72"/>
      <c r="I96" s="71"/>
    </row>
    <row r="97" spans="6:9">
      <c r="F97" s="72"/>
      <c r="G97" s="71"/>
      <c r="H97" s="72"/>
      <c r="I97" s="71"/>
    </row>
    <row r="98" spans="6:9">
      <c r="F98" s="72"/>
      <c r="G98" s="71"/>
      <c r="H98" s="72"/>
      <c r="I98" s="71"/>
    </row>
    <row r="99" spans="6:9">
      <c r="F99" s="72"/>
      <c r="G99" s="71"/>
      <c r="H99" s="72"/>
      <c r="I99" s="71"/>
    </row>
    <row r="100" spans="6:9">
      <c r="F100" s="72"/>
      <c r="G100" s="71"/>
      <c r="H100" s="72"/>
      <c r="I100" s="71"/>
    </row>
    <row r="101" spans="6:9">
      <c r="F101" s="72"/>
      <c r="G101" s="71"/>
      <c r="H101" s="72"/>
      <c r="I101" s="71"/>
    </row>
    <row r="102" spans="6:9">
      <c r="F102" s="72"/>
      <c r="G102" s="71"/>
      <c r="H102" s="72"/>
      <c r="I102" s="71"/>
    </row>
    <row r="103" spans="6:9">
      <c r="F103" s="72"/>
      <c r="G103" s="71"/>
      <c r="H103" s="72"/>
      <c r="I103" s="71"/>
    </row>
    <row r="104" spans="6:9">
      <c r="F104" s="72"/>
      <c r="G104" s="71"/>
      <c r="H104" s="72"/>
      <c r="I104" s="71"/>
    </row>
    <row r="105" spans="6:9">
      <c r="F105" s="72"/>
      <c r="G105" s="71"/>
      <c r="H105" s="72"/>
      <c r="I105" s="71"/>
    </row>
    <row r="106" spans="6:9">
      <c r="F106" s="72"/>
      <c r="G106" s="71"/>
      <c r="H106" s="72"/>
      <c r="I106" s="71"/>
    </row>
    <row r="107" spans="6:9">
      <c r="F107" s="72"/>
      <c r="G107" s="71"/>
      <c r="H107" s="72"/>
      <c r="I107" s="71"/>
    </row>
    <row r="108" spans="6:9">
      <c r="F108" s="72"/>
      <c r="G108" s="71"/>
      <c r="H108" s="72"/>
      <c r="I108" s="71"/>
    </row>
    <row r="109" spans="6:9">
      <c r="F109" s="72"/>
      <c r="G109" s="71"/>
      <c r="H109" s="72"/>
      <c r="I109" s="71"/>
    </row>
    <row r="110" spans="6:9">
      <c r="F110" s="72"/>
      <c r="G110" s="71"/>
      <c r="H110" s="72"/>
      <c r="I110" s="71"/>
    </row>
    <row r="111" spans="6:9">
      <c r="F111" s="72"/>
      <c r="G111" s="71"/>
      <c r="H111" s="72"/>
      <c r="I111" s="71"/>
    </row>
    <row r="112" spans="6:9">
      <c r="F112" s="72"/>
      <c r="G112" s="71"/>
      <c r="H112" s="72"/>
      <c r="I112" s="71"/>
    </row>
    <row r="113" spans="6:9">
      <c r="F113" s="72"/>
      <c r="G113" s="71"/>
      <c r="H113" s="72"/>
      <c r="I113" s="71"/>
    </row>
    <row r="114" spans="6:9">
      <c r="F114" s="72"/>
      <c r="G114" s="71"/>
      <c r="H114" s="72"/>
      <c r="I114" s="71"/>
    </row>
    <row r="115" spans="6:9">
      <c r="F115" s="79"/>
      <c r="G115" s="78"/>
      <c r="H115" s="79"/>
      <c r="I115" s="78"/>
    </row>
    <row r="116" spans="6:9">
      <c r="F116" s="79"/>
      <c r="G116" s="78"/>
      <c r="H116" s="79"/>
      <c r="I116" s="78"/>
    </row>
  </sheetData>
  <conditionalFormatting sqref="F3">
    <cfRule type="duplicateValues" dxfId="52" priority="20"/>
  </conditionalFormatting>
  <conditionalFormatting sqref="F4">
    <cfRule type="duplicateValues" dxfId="51" priority="19"/>
  </conditionalFormatting>
  <conditionalFormatting sqref="F5">
    <cfRule type="duplicateValues" dxfId="50" priority="18"/>
  </conditionalFormatting>
  <conditionalFormatting sqref="H5">
    <cfRule type="duplicateValues" dxfId="49" priority="17"/>
  </conditionalFormatting>
  <conditionalFormatting sqref="F6">
    <cfRule type="duplicateValues" dxfId="48" priority="16"/>
  </conditionalFormatting>
  <conditionalFormatting sqref="H6">
    <cfRule type="duplicateValues" dxfId="47" priority="15"/>
  </conditionalFormatting>
  <conditionalFormatting sqref="F7">
    <cfRule type="duplicateValues" dxfId="46" priority="8"/>
  </conditionalFormatting>
  <conditionalFormatting sqref="H7">
    <cfRule type="duplicateValues" dxfId="45" priority="7"/>
  </conditionalFormatting>
  <conditionalFormatting sqref="F8">
    <cfRule type="duplicateValues" dxfId="44" priority="6"/>
  </conditionalFormatting>
  <conditionalFormatting sqref="H8">
    <cfRule type="duplicateValues" dxfId="43" priority="5"/>
  </conditionalFormatting>
  <conditionalFormatting sqref="F9">
    <cfRule type="duplicateValues" dxfId="42" priority="2"/>
  </conditionalFormatting>
  <conditionalFormatting sqref="H9">
    <cfRule type="duplicateValues" dxfId="41" priority="1"/>
  </conditionalFormatting>
  <pageMargins left="3.9370078740157501E-2" right="3.9370078740157501E-2" top="0" bottom="0.74803149606299202" header="0.31496062992126" footer="0.31496062992126"/>
  <pageSetup paperSize="9" scale="9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2:P118"/>
  <sheetViews>
    <sheetView zoomScale="90" zoomScaleNormal="90" workbookViewId="0">
      <selection activeCell="H26" sqref="H26"/>
    </sheetView>
  </sheetViews>
  <sheetFormatPr defaultColWidth="9" defaultRowHeight="15"/>
  <cols>
    <col min="1" max="1" width="4" customWidth="1"/>
    <col min="2" max="2" width="4.42578125" customWidth="1"/>
    <col min="3" max="3" width="38.28515625" style="65" customWidth="1"/>
    <col min="4" max="4" width="4.140625" customWidth="1"/>
    <col min="5" max="5" width="10.7109375" customWidth="1"/>
    <col min="6" max="6" width="36.5703125" customWidth="1"/>
    <col min="7" max="7" width="5.85546875" style="66" customWidth="1"/>
    <col min="8" max="8" width="33.42578125" style="65" customWidth="1"/>
    <col min="9" max="9" width="5.85546875" style="66" customWidth="1"/>
    <col min="10" max="10" width="6.5703125" customWidth="1"/>
    <col min="11" max="11" width="11.85546875" customWidth="1"/>
    <col min="13" max="13" width="8.42578125" customWidth="1"/>
    <col min="14" max="14" width="3.42578125" customWidth="1"/>
  </cols>
  <sheetData>
    <row r="2" spans="1:16" ht="33" customHeight="1">
      <c r="B2" s="67" t="s">
        <v>1</v>
      </c>
      <c r="C2" s="67" t="s">
        <v>2</v>
      </c>
      <c r="D2" s="67" t="s">
        <v>3</v>
      </c>
      <c r="E2" s="67" t="s">
        <v>638</v>
      </c>
      <c r="F2" s="67" t="s">
        <v>4</v>
      </c>
      <c r="G2" s="67"/>
      <c r="H2" s="67" t="s">
        <v>5</v>
      </c>
      <c r="I2" s="67"/>
      <c r="J2" s="67" t="s">
        <v>6</v>
      </c>
      <c r="K2" s="67" t="s">
        <v>7</v>
      </c>
      <c r="L2" s="67" t="s">
        <v>639</v>
      </c>
      <c r="M2" s="67" t="s">
        <v>640</v>
      </c>
    </row>
    <row r="3" spans="1:16">
      <c r="B3" s="49">
        <v>2</v>
      </c>
      <c r="C3" s="59" t="s">
        <v>736</v>
      </c>
      <c r="D3" s="59">
        <v>2</v>
      </c>
      <c r="E3" s="59">
        <v>81910106</v>
      </c>
      <c r="F3" s="60" t="s">
        <v>231</v>
      </c>
      <c r="G3" s="49"/>
      <c r="H3" s="60" t="s">
        <v>434</v>
      </c>
      <c r="I3" s="49"/>
      <c r="J3" s="49" t="s">
        <v>37</v>
      </c>
      <c r="K3" s="49" t="s">
        <v>650</v>
      </c>
      <c r="L3" s="49" t="s">
        <v>737</v>
      </c>
      <c r="M3" s="49" t="s">
        <v>738</v>
      </c>
      <c r="N3" s="74"/>
      <c r="O3" s="74"/>
      <c r="P3" s="74"/>
    </row>
    <row r="4" spans="1:16" s="64" customFormat="1">
      <c r="A4"/>
      <c r="B4" s="49">
        <v>2</v>
      </c>
      <c r="C4" s="59" t="s">
        <v>739</v>
      </c>
      <c r="D4" s="49">
        <v>3</v>
      </c>
      <c r="E4" s="59">
        <v>81910107</v>
      </c>
      <c r="F4" s="60" t="s">
        <v>388</v>
      </c>
      <c r="G4" s="49"/>
      <c r="H4" s="60" t="s">
        <v>425</v>
      </c>
      <c r="I4" s="49"/>
      <c r="J4" s="49" t="s">
        <v>37</v>
      </c>
      <c r="K4" s="49" t="s">
        <v>645</v>
      </c>
      <c r="L4" s="49" t="s">
        <v>737</v>
      </c>
      <c r="M4" s="49" t="s">
        <v>738</v>
      </c>
      <c r="N4" s="75"/>
      <c r="O4" s="75"/>
      <c r="P4" s="75"/>
    </row>
    <row r="5" spans="1:16">
      <c r="B5" s="49">
        <v>2</v>
      </c>
      <c r="C5" s="59" t="s">
        <v>740</v>
      </c>
      <c r="D5" s="49">
        <v>3</v>
      </c>
      <c r="E5" s="59">
        <v>81910108</v>
      </c>
      <c r="F5" s="60" t="s">
        <v>430</v>
      </c>
      <c r="G5" s="49"/>
      <c r="H5" s="60" t="s">
        <v>281</v>
      </c>
      <c r="I5" s="76"/>
      <c r="J5" s="49" t="s">
        <v>37</v>
      </c>
      <c r="K5" s="49" t="s">
        <v>642</v>
      </c>
      <c r="L5" s="49" t="s">
        <v>737</v>
      </c>
      <c r="M5" s="49" t="s">
        <v>738</v>
      </c>
      <c r="N5" s="74"/>
      <c r="O5" s="74"/>
      <c r="P5" s="74"/>
    </row>
    <row r="6" spans="1:16" ht="18" customHeight="1">
      <c r="A6" s="68"/>
      <c r="B6" s="49">
        <v>2</v>
      </c>
      <c r="C6" s="59" t="s">
        <v>741</v>
      </c>
      <c r="D6" s="49">
        <v>3</v>
      </c>
      <c r="E6" s="69">
        <v>81910110</v>
      </c>
      <c r="F6" s="60" t="s">
        <v>13</v>
      </c>
      <c r="G6" s="49"/>
      <c r="H6" s="60" t="s">
        <v>390</v>
      </c>
      <c r="I6" s="49"/>
      <c r="J6" s="49" t="s">
        <v>43</v>
      </c>
      <c r="K6" s="49" t="s">
        <v>650</v>
      </c>
      <c r="L6" s="49" t="s">
        <v>737</v>
      </c>
      <c r="M6" s="49" t="s">
        <v>738</v>
      </c>
      <c r="N6" s="74"/>
      <c r="O6" s="74"/>
      <c r="P6" s="74"/>
    </row>
    <row r="7" spans="1:16">
      <c r="B7" s="49">
        <v>3</v>
      </c>
      <c r="C7" s="59" t="s">
        <v>742</v>
      </c>
      <c r="D7" s="59">
        <v>3</v>
      </c>
      <c r="E7" s="59">
        <v>81910211</v>
      </c>
      <c r="F7" s="60" t="s">
        <v>391</v>
      </c>
      <c r="G7" s="49"/>
      <c r="H7" s="60" t="s">
        <v>442</v>
      </c>
      <c r="I7" s="49"/>
      <c r="J7" s="49" t="s">
        <v>43</v>
      </c>
      <c r="K7" s="49" t="s">
        <v>645</v>
      </c>
      <c r="L7" s="49" t="s">
        <v>737</v>
      </c>
      <c r="M7" s="49" t="s">
        <v>738</v>
      </c>
    </row>
    <row r="8" spans="1:16">
      <c r="B8" s="49">
        <v>3</v>
      </c>
      <c r="C8" s="59" t="s">
        <v>743</v>
      </c>
      <c r="D8" s="49">
        <v>3</v>
      </c>
      <c r="E8" s="59">
        <v>81910213</v>
      </c>
      <c r="F8" s="70" t="s">
        <v>283</v>
      </c>
      <c r="G8" s="49"/>
      <c r="H8" s="60" t="s">
        <v>408</v>
      </c>
      <c r="I8" s="49"/>
      <c r="J8" s="49" t="s">
        <v>43</v>
      </c>
      <c r="K8" s="49" t="s">
        <v>642</v>
      </c>
      <c r="L8" s="49" t="s">
        <v>737</v>
      </c>
      <c r="M8" s="49" t="s">
        <v>738</v>
      </c>
    </row>
    <row r="9" spans="1:16">
      <c r="G9" s="71"/>
      <c r="H9" s="72"/>
      <c r="I9" s="71"/>
    </row>
    <row r="10" spans="1:16">
      <c r="F10" s="73"/>
      <c r="G10" s="71"/>
      <c r="H10" s="72"/>
      <c r="I10" s="71"/>
    </row>
    <row r="11" spans="1:16">
      <c r="F11" s="73"/>
      <c r="G11" s="71"/>
      <c r="H11" s="72"/>
      <c r="I11" s="71"/>
    </row>
    <row r="12" spans="1:16">
      <c r="F12" s="73"/>
      <c r="G12" s="71"/>
      <c r="H12" s="72"/>
      <c r="I12" s="71"/>
    </row>
    <row r="13" spans="1:16">
      <c r="F13" s="73"/>
      <c r="G13" s="71"/>
      <c r="H13" s="72"/>
      <c r="I13" s="71"/>
    </row>
    <row r="14" spans="1:16">
      <c r="F14" s="73"/>
      <c r="G14" s="71"/>
      <c r="H14" s="72"/>
      <c r="I14" s="71"/>
    </row>
    <row r="15" spans="1:16">
      <c r="F15" s="73"/>
      <c r="G15" s="71"/>
      <c r="H15" s="72"/>
      <c r="I15" s="71"/>
    </row>
    <row r="16" spans="1:16">
      <c r="F16" s="73"/>
      <c r="G16" s="71"/>
      <c r="H16" s="72"/>
      <c r="I16" s="71"/>
    </row>
    <row r="17" spans="6:9">
      <c r="F17" s="73"/>
      <c r="G17" s="71"/>
      <c r="H17" s="72"/>
      <c r="I17" s="71"/>
    </row>
    <row r="18" spans="6:9">
      <c r="F18" s="73"/>
      <c r="G18" s="71"/>
      <c r="H18" s="72"/>
      <c r="I18" s="71"/>
    </row>
    <row r="19" spans="6:9">
      <c r="F19" s="73"/>
      <c r="G19" s="71"/>
      <c r="H19" s="72"/>
      <c r="I19" s="71"/>
    </row>
    <row r="20" spans="6:9">
      <c r="F20" s="73"/>
      <c r="G20" s="71"/>
      <c r="H20" s="72"/>
      <c r="I20" s="71"/>
    </row>
    <row r="21" spans="6:9">
      <c r="F21" s="73"/>
      <c r="G21" s="71"/>
      <c r="H21" s="72"/>
      <c r="I21" s="71"/>
    </row>
    <row r="22" spans="6:9">
      <c r="F22" s="73"/>
      <c r="G22" s="71"/>
      <c r="H22" s="72"/>
      <c r="I22" s="71"/>
    </row>
    <row r="23" spans="6:9">
      <c r="F23" s="73"/>
      <c r="G23" s="71"/>
      <c r="H23" s="72"/>
      <c r="I23" s="71"/>
    </row>
    <row r="24" spans="6:9">
      <c r="F24" s="73"/>
      <c r="G24" s="71"/>
      <c r="H24" s="72"/>
      <c r="I24" s="71"/>
    </row>
    <row r="25" spans="6:9">
      <c r="F25" s="73"/>
      <c r="G25" s="71"/>
      <c r="H25" s="72"/>
      <c r="I25" s="71"/>
    </row>
    <row r="26" spans="6:9">
      <c r="F26" s="73"/>
      <c r="G26" s="71"/>
      <c r="H26" s="72"/>
      <c r="I26" s="71"/>
    </row>
    <row r="27" spans="6:9">
      <c r="F27" s="73"/>
      <c r="G27" s="71"/>
      <c r="H27" s="72"/>
      <c r="I27" s="71"/>
    </row>
    <row r="28" spans="6:9">
      <c r="F28" s="73"/>
      <c r="G28" s="71"/>
      <c r="H28" s="72"/>
      <c r="I28" s="71"/>
    </row>
    <row r="29" spans="6:9">
      <c r="F29" s="73"/>
      <c r="G29" s="71"/>
      <c r="H29" s="72"/>
      <c r="I29" s="71"/>
    </row>
    <row r="30" spans="6:9">
      <c r="F30" s="73"/>
      <c r="G30" s="71"/>
      <c r="H30" s="72"/>
      <c r="I30" s="71"/>
    </row>
    <row r="31" spans="6:9">
      <c r="F31" s="73"/>
      <c r="G31" s="71"/>
      <c r="H31" s="72"/>
      <c r="I31" s="71"/>
    </row>
    <row r="32" spans="6:9">
      <c r="F32" s="73"/>
      <c r="G32" s="71"/>
      <c r="H32" s="72"/>
      <c r="I32" s="71"/>
    </row>
    <row r="33" spans="6:9">
      <c r="F33" s="73"/>
      <c r="G33" s="71"/>
      <c r="H33" s="72"/>
      <c r="I33" s="71"/>
    </row>
    <row r="34" spans="6:9">
      <c r="F34" s="73"/>
      <c r="G34" s="71"/>
      <c r="H34" s="72"/>
      <c r="I34" s="71"/>
    </row>
    <row r="35" spans="6:9">
      <c r="F35" s="73"/>
      <c r="G35" s="71"/>
      <c r="H35" s="72"/>
      <c r="I35" s="71"/>
    </row>
    <row r="36" spans="6:9">
      <c r="F36" s="73"/>
      <c r="G36" s="71"/>
      <c r="H36" s="72"/>
      <c r="I36" s="71"/>
    </row>
    <row r="37" spans="6:9">
      <c r="F37" s="73"/>
      <c r="G37" s="71"/>
      <c r="H37" s="72"/>
      <c r="I37" s="71"/>
    </row>
    <row r="38" spans="6:9">
      <c r="F38" s="73"/>
      <c r="G38" s="71"/>
      <c r="H38" s="72"/>
      <c r="I38" s="71"/>
    </row>
    <row r="39" spans="6:9">
      <c r="F39" s="73"/>
      <c r="G39" s="71"/>
      <c r="H39" s="72"/>
      <c r="I39" s="71"/>
    </row>
    <row r="40" spans="6:9">
      <c r="F40" s="73"/>
      <c r="G40" s="71"/>
      <c r="H40" s="72"/>
      <c r="I40" s="71"/>
    </row>
    <row r="41" spans="6:9">
      <c r="F41" s="73"/>
      <c r="G41" s="71"/>
      <c r="H41" s="72"/>
      <c r="I41" s="71"/>
    </row>
    <row r="42" spans="6:9">
      <c r="F42" s="73"/>
      <c r="G42" s="71"/>
      <c r="H42" s="72"/>
      <c r="I42" s="71"/>
    </row>
    <row r="43" spans="6:9">
      <c r="F43" s="73"/>
      <c r="G43" s="71"/>
      <c r="H43" s="72"/>
      <c r="I43" s="71"/>
    </row>
    <row r="44" spans="6:9">
      <c r="F44" s="73"/>
      <c r="G44" s="71"/>
      <c r="H44" s="72"/>
      <c r="I44" s="71"/>
    </row>
    <row r="45" spans="6:9">
      <c r="F45" s="73"/>
      <c r="G45" s="71"/>
      <c r="H45" s="72"/>
      <c r="I45" s="71"/>
    </row>
    <row r="46" spans="6:9">
      <c r="F46" s="73"/>
      <c r="G46" s="71"/>
      <c r="H46" s="72"/>
      <c r="I46" s="71"/>
    </row>
    <row r="47" spans="6:9">
      <c r="F47" s="73"/>
      <c r="G47" s="71"/>
      <c r="H47" s="72"/>
      <c r="I47" s="71"/>
    </row>
    <row r="48" spans="6:9">
      <c r="F48" s="73"/>
      <c r="G48" s="71"/>
      <c r="H48" s="72"/>
      <c r="I48" s="71"/>
    </row>
    <row r="49" spans="6:9">
      <c r="F49" s="73"/>
      <c r="G49" s="71"/>
      <c r="H49" s="72"/>
      <c r="I49" s="71"/>
    </row>
    <row r="50" spans="6:9">
      <c r="F50" s="73"/>
      <c r="G50" s="71"/>
      <c r="H50" s="72"/>
      <c r="I50" s="71"/>
    </row>
    <row r="51" spans="6:9">
      <c r="F51" s="73"/>
      <c r="G51" s="71"/>
      <c r="H51" s="72"/>
      <c r="I51" s="71"/>
    </row>
    <row r="52" spans="6:9">
      <c r="F52" s="73"/>
      <c r="G52" s="71"/>
      <c r="H52" s="72"/>
      <c r="I52" s="71"/>
    </row>
    <row r="53" spans="6:9">
      <c r="F53" s="73"/>
      <c r="G53" s="71"/>
      <c r="H53" s="72"/>
      <c r="I53" s="71"/>
    </row>
    <row r="54" spans="6:9">
      <c r="F54" s="73"/>
      <c r="G54" s="71"/>
      <c r="H54" s="72"/>
      <c r="I54" s="71"/>
    </row>
    <row r="55" spans="6:9">
      <c r="F55" s="73"/>
      <c r="G55" s="71"/>
      <c r="H55" s="72"/>
      <c r="I55" s="71"/>
    </row>
    <row r="56" spans="6:9">
      <c r="F56" s="73"/>
      <c r="G56" s="71"/>
      <c r="H56" s="72"/>
      <c r="I56" s="71"/>
    </row>
    <row r="57" spans="6:9">
      <c r="F57" s="73"/>
      <c r="G57" s="71"/>
      <c r="H57" s="72"/>
      <c r="I57" s="71"/>
    </row>
    <row r="58" spans="6:9">
      <c r="F58" s="73"/>
      <c r="G58" s="71"/>
      <c r="H58" s="72"/>
      <c r="I58" s="71"/>
    </row>
    <row r="59" spans="6:9">
      <c r="F59" s="73"/>
      <c r="G59" s="71"/>
      <c r="H59" s="72"/>
      <c r="I59" s="71"/>
    </row>
    <row r="60" spans="6:9">
      <c r="F60" s="73"/>
      <c r="G60" s="71"/>
      <c r="H60" s="72"/>
      <c r="I60" s="71"/>
    </row>
    <row r="61" spans="6:9">
      <c r="F61" s="73"/>
      <c r="G61" s="71"/>
      <c r="H61" s="72"/>
      <c r="I61" s="71"/>
    </row>
    <row r="62" spans="6:9">
      <c r="F62" s="73"/>
      <c r="G62" s="71"/>
      <c r="H62" s="72"/>
      <c r="I62" s="71"/>
    </row>
    <row r="63" spans="6:9">
      <c r="F63" s="73"/>
      <c r="G63" s="71"/>
      <c r="H63" s="72"/>
      <c r="I63" s="71"/>
    </row>
    <row r="64" spans="6:9">
      <c r="F64" s="73"/>
      <c r="G64" s="71"/>
      <c r="H64" s="72"/>
      <c r="I64" s="71"/>
    </row>
    <row r="65" spans="6:9">
      <c r="F65" s="73"/>
      <c r="G65" s="71"/>
      <c r="H65" s="72"/>
      <c r="I65" s="71"/>
    </row>
    <row r="66" spans="6:9">
      <c r="F66" s="73"/>
      <c r="G66" s="71"/>
      <c r="H66" s="72"/>
      <c r="I66" s="71"/>
    </row>
    <row r="67" spans="6:9">
      <c r="F67" s="73"/>
      <c r="G67" s="71"/>
      <c r="H67" s="72"/>
      <c r="I67" s="71"/>
    </row>
    <row r="68" spans="6:9">
      <c r="F68" s="73"/>
      <c r="G68" s="71"/>
      <c r="H68" s="72"/>
      <c r="I68" s="71"/>
    </row>
    <row r="69" spans="6:9">
      <c r="F69" s="73"/>
      <c r="G69" s="71"/>
      <c r="H69" s="72"/>
      <c r="I69" s="71"/>
    </row>
    <row r="70" spans="6:9">
      <c r="F70" s="73"/>
      <c r="G70" s="71"/>
      <c r="H70" s="72"/>
      <c r="I70" s="71"/>
    </row>
    <row r="71" spans="6:9">
      <c r="F71" s="73"/>
      <c r="G71" s="71"/>
      <c r="H71" s="72"/>
      <c r="I71" s="71"/>
    </row>
    <row r="72" spans="6:9">
      <c r="F72" s="73"/>
      <c r="G72" s="71"/>
      <c r="H72" s="72"/>
      <c r="I72" s="71"/>
    </row>
    <row r="73" spans="6:9">
      <c r="F73" s="73"/>
      <c r="G73" s="71"/>
      <c r="H73" s="72"/>
      <c r="I73" s="71"/>
    </row>
    <row r="74" spans="6:9">
      <c r="F74" s="73"/>
      <c r="G74" s="71"/>
      <c r="H74" s="72"/>
      <c r="I74" s="71"/>
    </row>
    <row r="75" spans="6:9">
      <c r="F75" s="73"/>
      <c r="G75" s="71"/>
      <c r="H75" s="72"/>
      <c r="I75" s="71"/>
    </row>
    <row r="76" spans="6:9">
      <c r="F76" s="73"/>
      <c r="G76" s="71"/>
      <c r="H76" s="72"/>
      <c r="I76" s="71"/>
    </row>
    <row r="77" spans="6:9">
      <c r="F77" s="73"/>
      <c r="G77" s="71"/>
      <c r="H77" s="72"/>
      <c r="I77" s="71"/>
    </row>
    <row r="78" spans="6:9">
      <c r="F78" s="73"/>
      <c r="G78" s="71"/>
      <c r="H78" s="72"/>
      <c r="I78" s="71"/>
    </row>
    <row r="79" spans="6:9">
      <c r="F79" s="73"/>
      <c r="G79" s="71"/>
      <c r="H79" s="72"/>
      <c r="I79" s="71"/>
    </row>
    <row r="80" spans="6:9">
      <c r="F80" s="73"/>
      <c r="G80" s="71"/>
      <c r="H80" s="72"/>
      <c r="I80" s="71"/>
    </row>
    <row r="81" spans="6:9">
      <c r="F81" s="73"/>
      <c r="G81" s="71"/>
      <c r="H81" s="72"/>
      <c r="I81" s="71"/>
    </row>
    <row r="82" spans="6:9">
      <c r="F82" s="73"/>
      <c r="G82" s="71"/>
      <c r="H82" s="72"/>
      <c r="I82" s="71"/>
    </row>
    <row r="83" spans="6:9">
      <c r="F83" s="73"/>
      <c r="G83" s="71"/>
      <c r="H83" s="72"/>
      <c r="I83" s="71"/>
    </row>
    <row r="84" spans="6:9">
      <c r="F84" s="73"/>
      <c r="G84" s="71"/>
      <c r="H84" s="72"/>
      <c r="I84" s="71"/>
    </row>
    <row r="85" spans="6:9">
      <c r="F85" s="73"/>
      <c r="G85" s="71"/>
      <c r="H85" s="72"/>
      <c r="I85" s="71"/>
    </row>
    <row r="86" spans="6:9">
      <c r="F86" s="73"/>
      <c r="G86" s="71"/>
      <c r="H86" s="72"/>
      <c r="I86" s="71"/>
    </row>
    <row r="87" spans="6:9">
      <c r="F87" s="73"/>
      <c r="G87" s="71"/>
      <c r="H87" s="72"/>
      <c r="I87" s="71"/>
    </row>
    <row r="88" spans="6:9">
      <c r="F88" s="73"/>
      <c r="G88" s="71"/>
      <c r="H88" s="72"/>
      <c r="I88" s="71"/>
    </row>
    <row r="89" spans="6:9">
      <c r="F89" s="73"/>
      <c r="G89" s="71"/>
      <c r="H89" s="72"/>
      <c r="I89" s="71"/>
    </row>
    <row r="90" spans="6:9">
      <c r="F90" s="73"/>
      <c r="G90" s="71"/>
      <c r="H90" s="72"/>
      <c r="I90" s="71"/>
    </row>
    <row r="91" spans="6:9">
      <c r="F91" s="73"/>
      <c r="G91" s="71"/>
      <c r="H91" s="72"/>
      <c r="I91" s="71"/>
    </row>
    <row r="92" spans="6:9">
      <c r="F92" s="73"/>
      <c r="G92" s="71"/>
      <c r="H92" s="72"/>
      <c r="I92" s="71"/>
    </row>
    <row r="93" spans="6:9">
      <c r="F93" s="73"/>
      <c r="G93" s="71"/>
      <c r="H93" s="72"/>
      <c r="I93" s="71"/>
    </row>
    <row r="94" spans="6:9">
      <c r="F94" s="73"/>
      <c r="G94" s="71"/>
      <c r="H94" s="72"/>
      <c r="I94" s="71"/>
    </row>
    <row r="95" spans="6:9">
      <c r="F95" s="73"/>
      <c r="G95" s="71"/>
      <c r="H95" s="72"/>
      <c r="I95" s="71"/>
    </row>
    <row r="96" spans="6:9">
      <c r="F96" s="73"/>
      <c r="G96" s="71"/>
      <c r="H96" s="72"/>
      <c r="I96" s="71"/>
    </row>
    <row r="97" spans="6:9">
      <c r="F97" s="73"/>
      <c r="G97" s="71"/>
      <c r="H97" s="72"/>
      <c r="I97" s="71"/>
    </row>
    <row r="98" spans="6:9">
      <c r="F98" s="73"/>
      <c r="G98" s="71"/>
      <c r="H98" s="72"/>
      <c r="I98" s="71"/>
    </row>
    <row r="99" spans="6:9">
      <c r="F99" s="73"/>
      <c r="G99" s="71"/>
      <c r="H99" s="72"/>
      <c r="I99" s="71"/>
    </row>
    <row r="100" spans="6:9">
      <c r="F100" s="73"/>
      <c r="G100" s="71"/>
      <c r="H100" s="72"/>
      <c r="I100" s="71"/>
    </row>
    <row r="101" spans="6:9">
      <c r="F101" s="73"/>
      <c r="G101" s="71"/>
      <c r="H101" s="72"/>
      <c r="I101" s="71"/>
    </row>
    <row r="102" spans="6:9">
      <c r="F102" s="73"/>
      <c r="G102" s="71"/>
      <c r="H102" s="72"/>
      <c r="I102" s="71"/>
    </row>
    <row r="103" spans="6:9">
      <c r="F103" s="73"/>
      <c r="G103" s="71"/>
      <c r="H103" s="72"/>
      <c r="I103" s="71"/>
    </row>
    <row r="104" spans="6:9">
      <c r="F104" s="73"/>
      <c r="G104" s="71"/>
      <c r="H104" s="72"/>
      <c r="I104" s="71"/>
    </row>
    <row r="105" spans="6:9">
      <c r="F105" s="73"/>
      <c r="G105" s="71"/>
      <c r="H105" s="72"/>
      <c r="I105" s="71"/>
    </row>
    <row r="106" spans="6:9">
      <c r="F106" s="73"/>
      <c r="G106" s="71"/>
      <c r="H106" s="72"/>
      <c r="I106" s="71"/>
    </row>
    <row r="107" spans="6:9">
      <c r="F107" s="73"/>
      <c r="G107" s="71"/>
      <c r="H107" s="72"/>
      <c r="I107" s="71"/>
    </row>
    <row r="108" spans="6:9">
      <c r="F108" s="73"/>
      <c r="G108" s="71"/>
      <c r="H108" s="72"/>
      <c r="I108" s="71"/>
    </row>
    <row r="109" spans="6:9">
      <c r="F109" s="73"/>
      <c r="G109" s="71"/>
      <c r="H109" s="72"/>
      <c r="I109" s="71"/>
    </row>
    <row r="110" spans="6:9">
      <c r="F110" s="73"/>
      <c r="G110" s="71"/>
      <c r="H110" s="72"/>
      <c r="I110" s="71"/>
    </row>
    <row r="111" spans="6:9">
      <c r="F111" s="73"/>
      <c r="G111" s="71"/>
      <c r="H111" s="72"/>
      <c r="I111" s="71"/>
    </row>
    <row r="112" spans="6:9">
      <c r="F112" s="73"/>
      <c r="G112" s="71"/>
      <c r="H112" s="72"/>
      <c r="I112" s="71"/>
    </row>
    <row r="113" spans="6:9">
      <c r="F113" s="73"/>
      <c r="G113" s="71"/>
      <c r="H113" s="72"/>
      <c r="I113" s="71"/>
    </row>
    <row r="114" spans="6:9">
      <c r="F114" s="73"/>
      <c r="G114" s="71"/>
      <c r="H114" s="72"/>
      <c r="I114" s="71"/>
    </row>
    <row r="115" spans="6:9">
      <c r="F115" s="73"/>
      <c r="G115" s="71"/>
      <c r="H115" s="72"/>
      <c r="I115" s="71"/>
    </row>
    <row r="116" spans="6:9">
      <c r="F116" s="73"/>
      <c r="G116" s="71"/>
      <c r="H116" s="72"/>
      <c r="I116" s="71"/>
    </row>
    <row r="117" spans="6:9">
      <c r="F117" s="77"/>
      <c r="G117" s="78"/>
      <c r="H117" s="79"/>
      <c r="I117" s="78"/>
    </row>
    <row r="118" spans="6:9">
      <c r="F118" s="77"/>
      <c r="G118" s="78"/>
      <c r="H118" s="79"/>
      <c r="I118" s="78"/>
    </row>
  </sheetData>
  <conditionalFormatting sqref="F3">
    <cfRule type="duplicateValues" dxfId="40" priority="2"/>
    <cfRule type="duplicateValues" dxfId="39" priority="14"/>
  </conditionalFormatting>
  <conditionalFormatting sqref="H3">
    <cfRule type="duplicateValues" dxfId="38" priority="13"/>
  </conditionalFormatting>
  <conditionalFormatting sqref="F4">
    <cfRule type="duplicateValues" dxfId="37" priority="12"/>
  </conditionalFormatting>
  <conditionalFormatting sqref="H4">
    <cfRule type="duplicateValues" dxfId="36" priority="11"/>
  </conditionalFormatting>
  <conditionalFormatting sqref="F5">
    <cfRule type="duplicateValues" dxfId="35" priority="10"/>
  </conditionalFormatting>
  <conditionalFormatting sqref="H5">
    <cfRule type="duplicateValues" dxfId="34" priority="9"/>
  </conditionalFormatting>
  <conditionalFormatting sqref="F6">
    <cfRule type="duplicateValues" dxfId="33" priority="8"/>
  </conditionalFormatting>
  <conditionalFormatting sqref="H6">
    <cfRule type="duplicateValues" dxfId="32" priority="7"/>
  </conditionalFormatting>
  <conditionalFormatting sqref="F7">
    <cfRule type="duplicateValues" dxfId="31" priority="6"/>
  </conditionalFormatting>
  <conditionalFormatting sqref="H7">
    <cfRule type="duplicateValues" dxfId="30" priority="5"/>
  </conditionalFormatting>
  <conditionalFormatting sqref="H8">
    <cfRule type="duplicateValues" dxfId="29" priority="1"/>
    <cfRule type="duplicateValues" dxfId="28" priority="4"/>
  </conditionalFormatting>
  <pageMargins left="0.70866141732283505" right="0.70866141732283505" top="0.74803149606299202" bottom="0.74803149606299202" header="0.31496062992126" footer="0.31496062992126"/>
  <pageSetup paperSize="9" scale="85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B2:O114"/>
  <sheetViews>
    <sheetView zoomScale="90" zoomScaleNormal="90" workbookViewId="0">
      <selection activeCell="A3" sqref="A3:XFD6"/>
    </sheetView>
  </sheetViews>
  <sheetFormatPr defaultColWidth="9" defaultRowHeight="12.75"/>
  <cols>
    <col min="1" max="1" width="4" style="56" customWidth="1"/>
    <col min="2" max="2" width="4.5703125" style="57" customWidth="1"/>
    <col min="3" max="3" width="41" style="58" customWidth="1"/>
    <col min="4" max="4" width="6" style="56" customWidth="1"/>
    <col min="5" max="5" width="10" style="58" customWidth="1"/>
    <col min="6" max="6" width="28.140625" style="58" customWidth="1"/>
    <col min="7" max="7" width="6.42578125" style="58" customWidth="1"/>
    <col min="8" max="8" width="30.28515625" style="58" customWidth="1"/>
    <col min="9" max="9" width="6.42578125" style="58" customWidth="1"/>
    <col min="10" max="10" width="23.28515625" style="58" customWidth="1"/>
    <col min="11" max="11" width="22.42578125" style="58" customWidth="1"/>
    <col min="12" max="12" width="6" style="56" customWidth="1"/>
    <col min="13" max="13" width="13.28515625" style="56" customWidth="1"/>
    <col min="14" max="14" width="9.28515625" style="56" customWidth="1"/>
    <col min="15" max="15" width="6.85546875" style="56" customWidth="1"/>
    <col min="16" max="17" width="10" style="56" customWidth="1"/>
    <col min="18" max="19" width="9" style="56"/>
    <col min="20" max="20" width="5.140625" style="56" customWidth="1"/>
    <col min="21" max="21" width="39.5703125" style="56" customWidth="1"/>
    <col min="22" max="22" width="6.140625" style="56" customWidth="1"/>
    <col min="23" max="23" width="23.140625" style="56" customWidth="1"/>
    <col min="24" max="24" width="27.28515625" style="56" customWidth="1"/>
    <col min="25" max="25" width="10.7109375" style="56" customWidth="1"/>
    <col min="26" max="16384" width="9" style="56"/>
  </cols>
  <sheetData>
    <row r="2" spans="2:15" ht="30">
      <c r="B2" s="48" t="s">
        <v>1</v>
      </c>
      <c r="C2" s="48" t="s">
        <v>2</v>
      </c>
      <c r="D2" s="48" t="s">
        <v>3</v>
      </c>
      <c r="E2" s="48" t="s">
        <v>638</v>
      </c>
      <c r="F2" s="48" t="s">
        <v>4</v>
      </c>
      <c r="G2" s="48"/>
      <c r="H2" s="48" t="s">
        <v>5</v>
      </c>
      <c r="I2" s="48"/>
      <c r="J2" s="48" t="s">
        <v>8</v>
      </c>
      <c r="K2" s="48"/>
      <c r="L2" s="48" t="s">
        <v>6</v>
      </c>
      <c r="M2" s="48" t="s">
        <v>7</v>
      </c>
      <c r="N2" s="48" t="s">
        <v>639</v>
      </c>
      <c r="O2" s="48" t="s">
        <v>640</v>
      </c>
    </row>
    <row r="3" spans="2:15" ht="30">
      <c r="B3" s="49">
        <v>2</v>
      </c>
      <c r="C3" s="59" t="s">
        <v>744</v>
      </c>
      <c r="D3" s="49">
        <v>3</v>
      </c>
      <c r="E3" s="59">
        <v>91908105</v>
      </c>
      <c r="F3" s="60" t="s">
        <v>465</v>
      </c>
      <c r="G3" s="61"/>
      <c r="H3" s="60" t="s">
        <v>275</v>
      </c>
      <c r="I3" s="49"/>
      <c r="J3" s="60" t="s">
        <v>427</v>
      </c>
      <c r="K3" s="62"/>
      <c r="L3" s="61" t="s">
        <v>37</v>
      </c>
      <c r="M3" s="519" t="s">
        <v>381</v>
      </c>
      <c r="N3" s="49" t="s">
        <v>745</v>
      </c>
      <c r="O3" s="49" t="s">
        <v>746</v>
      </c>
    </row>
    <row r="4" spans="2:15" ht="45">
      <c r="B4" s="49">
        <v>2</v>
      </c>
      <c r="C4" s="59" t="s">
        <v>747</v>
      </c>
      <c r="D4" s="49">
        <v>3</v>
      </c>
      <c r="E4" s="59">
        <v>91908106</v>
      </c>
      <c r="F4" s="60" t="s">
        <v>358</v>
      </c>
      <c r="G4" s="49"/>
      <c r="H4" s="62" t="s">
        <v>48</v>
      </c>
      <c r="I4" s="49"/>
      <c r="J4" s="60" t="s">
        <v>123</v>
      </c>
      <c r="K4" s="62"/>
      <c r="L4" s="49" t="s">
        <v>37</v>
      </c>
      <c r="M4" s="519" t="s">
        <v>748</v>
      </c>
      <c r="N4" s="49" t="s">
        <v>745</v>
      </c>
      <c r="O4" s="49" t="s">
        <v>746</v>
      </c>
    </row>
    <row r="5" spans="2:15" ht="30">
      <c r="B5" s="49">
        <v>2</v>
      </c>
      <c r="C5" s="59" t="s">
        <v>749</v>
      </c>
      <c r="D5" s="49">
        <v>3</v>
      </c>
      <c r="E5" s="59">
        <v>91908207</v>
      </c>
      <c r="F5" s="60" t="s">
        <v>376</v>
      </c>
      <c r="G5" s="49"/>
      <c r="H5" s="60" t="s">
        <v>374</v>
      </c>
      <c r="I5" s="49"/>
      <c r="J5" s="60" t="s">
        <v>231</v>
      </c>
      <c r="K5" s="49"/>
      <c r="L5" s="49" t="s">
        <v>43</v>
      </c>
      <c r="M5" s="519" t="s">
        <v>750</v>
      </c>
      <c r="N5" s="49" t="s">
        <v>745</v>
      </c>
      <c r="O5" s="49" t="s">
        <v>746</v>
      </c>
    </row>
    <row r="6" spans="2:15" ht="30">
      <c r="B6" s="49">
        <v>2</v>
      </c>
      <c r="C6" s="59" t="s">
        <v>751</v>
      </c>
      <c r="D6" s="49">
        <v>3</v>
      </c>
      <c r="E6" s="59">
        <v>91908208</v>
      </c>
      <c r="F6" s="49" t="s">
        <v>752</v>
      </c>
      <c r="G6" s="49"/>
      <c r="H6" s="60" t="s">
        <v>392</v>
      </c>
      <c r="I6" s="49"/>
      <c r="J6" s="60" t="s">
        <v>50</v>
      </c>
      <c r="K6" s="49"/>
      <c r="L6" s="49" t="s">
        <v>43</v>
      </c>
      <c r="M6" s="519" t="s">
        <v>753</v>
      </c>
      <c r="N6" s="49" t="s">
        <v>745</v>
      </c>
      <c r="O6" s="49" t="s">
        <v>746</v>
      </c>
    </row>
    <row r="7" spans="2:15" ht="30">
      <c r="B7" s="49">
        <v>3</v>
      </c>
      <c r="C7" s="62" t="s">
        <v>754</v>
      </c>
      <c r="D7" s="49">
        <v>3</v>
      </c>
      <c r="E7" s="62">
        <v>91908109</v>
      </c>
      <c r="F7" s="60" t="s">
        <v>376</v>
      </c>
      <c r="G7" s="49"/>
      <c r="H7" s="60" t="s">
        <v>48</v>
      </c>
      <c r="I7" s="49"/>
      <c r="J7" s="62"/>
      <c r="K7" s="49"/>
      <c r="L7" s="49" t="s">
        <v>43</v>
      </c>
      <c r="M7" s="49" t="s">
        <v>753</v>
      </c>
      <c r="N7" s="49" t="s">
        <v>745</v>
      </c>
      <c r="O7" s="49" t="s">
        <v>746</v>
      </c>
    </row>
    <row r="113" spans="6:11">
      <c r="F113" s="63"/>
      <c r="G113" s="63"/>
      <c r="H113" s="63"/>
      <c r="I113" s="63"/>
      <c r="J113" s="63"/>
      <c r="K113" s="63"/>
    </row>
    <row r="114" spans="6:11">
      <c r="F114" s="63"/>
      <c r="G114" s="63"/>
      <c r="H114" s="63"/>
      <c r="I114" s="63"/>
      <c r="J114" s="63"/>
      <c r="K114" s="63"/>
    </row>
  </sheetData>
  <conditionalFormatting sqref="F3">
    <cfRule type="duplicateValues" dxfId="27" priority="1"/>
  </conditionalFormatting>
  <conditionalFormatting sqref="H3">
    <cfRule type="duplicateValues" dxfId="26" priority="30"/>
  </conditionalFormatting>
  <conditionalFormatting sqref="J3">
    <cfRule type="duplicateValues" dxfId="25" priority="29"/>
  </conditionalFormatting>
  <conditionalFormatting sqref="K3">
    <cfRule type="duplicateValues" dxfId="24" priority="28"/>
  </conditionalFormatting>
  <conditionalFormatting sqref="F4">
    <cfRule type="duplicateValues" dxfId="23" priority="27"/>
  </conditionalFormatting>
  <conditionalFormatting sqref="H4">
    <cfRule type="duplicateValues" dxfId="22" priority="23"/>
  </conditionalFormatting>
  <conditionalFormatting sqref="J4">
    <cfRule type="duplicateValues" dxfId="21" priority="25"/>
  </conditionalFormatting>
  <conditionalFormatting sqref="K4">
    <cfRule type="duplicateValues" dxfId="20" priority="2"/>
  </conditionalFormatting>
  <conditionalFormatting sqref="F5">
    <cfRule type="duplicateValues" dxfId="19" priority="24"/>
  </conditionalFormatting>
  <conditionalFormatting sqref="H5">
    <cfRule type="duplicateValues" dxfId="18" priority="22"/>
  </conditionalFormatting>
  <conditionalFormatting sqref="J5">
    <cfRule type="duplicateValues" dxfId="17" priority="21"/>
  </conditionalFormatting>
  <conditionalFormatting sqref="H6">
    <cfRule type="duplicateValues" dxfId="16" priority="20"/>
  </conditionalFormatting>
  <conditionalFormatting sqref="J6">
    <cfRule type="duplicateValues" dxfId="15" priority="19"/>
  </conditionalFormatting>
  <conditionalFormatting sqref="F7">
    <cfRule type="duplicateValues" dxfId="14" priority="7"/>
  </conditionalFormatting>
  <conditionalFormatting sqref="H7">
    <cfRule type="duplicateValues" dxfId="13" priority="6"/>
  </conditionalFormatting>
  <conditionalFormatting sqref="J7">
    <cfRule type="duplicateValues" dxfId="12" priority="16"/>
  </conditionalFormatting>
  <pageMargins left="0.25" right="0.25" top="0.75" bottom="0.75" header="0.3" footer="0.3"/>
  <pageSetup paperSize="9" scale="85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B2:O115"/>
  <sheetViews>
    <sheetView zoomScale="80" zoomScaleNormal="80" workbookViewId="0">
      <selection activeCell="C6" sqref="C6"/>
    </sheetView>
  </sheetViews>
  <sheetFormatPr defaultColWidth="9" defaultRowHeight="12.75"/>
  <cols>
    <col min="1" max="1" width="4.85546875" style="47" customWidth="1"/>
    <col min="2" max="2" width="5.28515625" style="47" customWidth="1"/>
    <col min="3" max="3" width="49" style="47" customWidth="1"/>
    <col min="4" max="4" width="4.42578125" style="47" customWidth="1"/>
    <col min="5" max="5" width="10.7109375" style="47" customWidth="1"/>
    <col min="6" max="6" width="24.42578125" style="47" customWidth="1"/>
    <col min="7" max="7" width="8.140625" style="47" customWidth="1"/>
    <col min="8" max="8" width="24.42578125" style="47" customWidth="1"/>
    <col min="9" max="9" width="9" style="47" customWidth="1"/>
    <col min="10" max="10" width="24.42578125" style="47" customWidth="1"/>
    <col min="11" max="11" width="8.28515625" style="47" customWidth="1"/>
    <col min="12" max="12" width="6.5703125" style="47" customWidth="1"/>
    <col min="13" max="13" width="12" style="47" customWidth="1"/>
    <col min="14" max="15" width="9" style="47"/>
    <col min="16" max="16" width="3.140625" style="47" customWidth="1"/>
    <col min="17" max="18" width="10" style="47" customWidth="1"/>
    <col min="19" max="20" width="9" style="47"/>
    <col min="21" max="21" width="5.140625" style="47" customWidth="1"/>
    <col min="22" max="22" width="39.5703125" style="47" customWidth="1"/>
    <col min="23" max="23" width="6.140625" style="47" customWidth="1"/>
    <col min="24" max="24" width="23.140625" style="47" customWidth="1"/>
    <col min="25" max="25" width="27.28515625" style="47" customWidth="1"/>
    <col min="26" max="26" width="10.7109375" style="47" customWidth="1"/>
    <col min="27" max="16384" width="9" style="47"/>
  </cols>
  <sheetData>
    <row r="2" spans="2:15" ht="30">
      <c r="B2" s="48" t="s">
        <v>1</v>
      </c>
      <c r="C2" s="48" t="s">
        <v>2</v>
      </c>
      <c r="D2" s="48" t="s">
        <v>3</v>
      </c>
      <c r="E2" s="48" t="s">
        <v>638</v>
      </c>
      <c r="F2" s="48" t="s">
        <v>4</v>
      </c>
      <c r="G2" s="48"/>
      <c r="H2" s="48" t="s">
        <v>5</v>
      </c>
      <c r="I2" s="48"/>
      <c r="J2" s="48" t="s">
        <v>8</v>
      </c>
      <c r="K2" s="48"/>
      <c r="L2" s="48" t="s">
        <v>6</v>
      </c>
      <c r="M2" s="48" t="s">
        <v>7</v>
      </c>
      <c r="N2" s="48" t="s">
        <v>639</v>
      </c>
      <c r="O2" s="48" t="s">
        <v>640</v>
      </c>
    </row>
    <row r="3" spans="2:15" ht="30">
      <c r="B3" s="49">
        <v>2</v>
      </c>
      <c r="C3" s="50" t="s">
        <v>755</v>
      </c>
      <c r="D3" s="49">
        <v>3</v>
      </c>
      <c r="E3" s="50">
        <v>91909102</v>
      </c>
      <c r="F3" s="51" t="s">
        <v>374</v>
      </c>
      <c r="G3" s="49"/>
      <c r="H3" s="51" t="s">
        <v>378</v>
      </c>
      <c r="I3" s="49"/>
      <c r="J3" s="51" t="s">
        <v>383</v>
      </c>
      <c r="K3" s="49"/>
      <c r="L3" s="49" t="s">
        <v>37</v>
      </c>
      <c r="M3" s="519" t="s">
        <v>756</v>
      </c>
      <c r="N3" s="49" t="s">
        <v>757</v>
      </c>
      <c r="O3" s="49" t="s">
        <v>746</v>
      </c>
    </row>
    <row r="4" spans="2:15" ht="30">
      <c r="B4" s="49">
        <v>2</v>
      </c>
      <c r="C4" s="50" t="s">
        <v>758</v>
      </c>
      <c r="D4" s="49">
        <v>3</v>
      </c>
      <c r="E4" s="50">
        <v>91909105</v>
      </c>
      <c r="F4" s="51" t="s">
        <v>275</v>
      </c>
      <c r="G4" s="49"/>
      <c r="H4" s="51" t="s">
        <v>385</v>
      </c>
      <c r="I4" s="49"/>
      <c r="J4" s="51" t="s">
        <v>168</v>
      </c>
      <c r="K4" s="49"/>
      <c r="L4" s="49" t="s">
        <v>37</v>
      </c>
      <c r="M4" s="519" t="s">
        <v>642</v>
      </c>
      <c r="N4" s="49" t="s">
        <v>757</v>
      </c>
      <c r="O4" s="49" t="s">
        <v>746</v>
      </c>
    </row>
    <row r="5" spans="2:15" ht="30">
      <c r="B5" s="49">
        <v>2</v>
      </c>
      <c r="C5" s="52" t="s">
        <v>759</v>
      </c>
      <c r="D5" s="49">
        <v>3</v>
      </c>
      <c r="E5" s="50">
        <v>91909106</v>
      </c>
      <c r="F5" s="51" t="s">
        <v>376</v>
      </c>
      <c r="G5" s="49"/>
      <c r="H5" s="51" t="s">
        <v>231</v>
      </c>
      <c r="I5" s="49"/>
      <c r="J5" s="51" t="s">
        <v>375</v>
      </c>
      <c r="K5" s="49"/>
      <c r="L5" s="49" t="s">
        <v>43</v>
      </c>
      <c r="M5" s="49" t="s">
        <v>654</v>
      </c>
      <c r="N5" s="49" t="s">
        <v>757</v>
      </c>
      <c r="O5" s="49" t="s">
        <v>746</v>
      </c>
    </row>
    <row r="6" spans="2:15" ht="30" customHeight="1">
      <c r="B6" s="53">
        <v>3</v>
      </c>
      <c r="C6" s="54" t="s">
        <v>760</v>
      </c>
      <c r="D6" s="53">
        <v>3</v>
      </c>
      <c r="E6" s="54">
        <v>91909109</v>
      </c>
      <c r="F6" s="51" t="s">
        <v>376</v>
      </c>
      <c r="G6" s="53"/>
      <c r="H6" s="51" t="s">
        <v>231</v>
      </c>
      <c r="I6" s="53"/>
      <c r="J6" s="51" t="s">
        <v>413</v>
      </c>
      <c r="K6" s="53"/>
      <c r="L6" s="53" t="s">
        <v>43</v>
      </c>
      <c r="M6" s="521" t="s">
        <v>663</v>
      </c>
      <c r="N6" s="53" t="s">
        <v>757</v>
      </c>
      <c r="O6" s="53" t="s">
        <v>746</v>
      </c>
    </row>
    <row r="7" spans="2:15" ht="15" customHeight="1"/>
    <row r="8" spans="2:15" ht="15" customHeight="1"/>
    <row r="9" spans="2:15" ht="15" customHeight="1"/>
    <row r="10" spans="2:15" ht="15" customHeight="1"/>
    <row r="11" spans="2:15" ht="15" customHeight="1"/>
    <row r="13" spans="2:15" ht="21" customHeight="1"/>
    <row r="14" spans="2:15" ht="15" customHeight="1"/>
    <row r="15" spans="2:15" ht="15" customHeight="1"/>
    <row r="16" spans="2:15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7" ht="21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51" ht="15" customHeight="1"/>
    <row r="53" ht="21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71" ht="13.5" customHeight="1"/>
    <row r="114" spans="6:11">
      <c r="F114" s="55"/>
      <c r="G114" s="55"/>
      <c r="H114" s="55"/>
      <c r="I114" s="55"/>
      <c r="J114" s="55"/>
      <c r="K114" s="55"/>
    </row>
    <row r="115" spans="6:11">
      <c r="F115" s="55"/>
      <c r="G115" s="55"/>
      <c r="H115" s="55"/>
      <c r="I115" s="55"/>
      <c r="J115" s="55"/>
      <c r="K115" s="55"/>
    </row>
  </sheetData>
  <conditionalFormatting sqref="F3">
    <cfRule type="duplicateValues" dxfId="11" priority="25"/>
  </conditionalFormatting>
  <conditionalFormatting sqref="H3">
    <cfRule type="duplicateValues" dxfId="10" priority="24"/>
  </conditionalFormatting>
  <conditionalFormatting sqref="J3">
    <cfRule type="duplicateValues" dxfId="9" priority="22"/>
  </conditionalFormatting>
  <conditionalFormatting sqref="F4">
    <cfRule type="duplicateValues" dxfId="8" priority="21"/>
  </conditionalFormatting>
  <conditionalFormatting sqref="H4">
    <cfRule type="duplicateValues" dxfId="7" priority="20"/>
  </conditionalFormatting>
  <conditionalFormatting sqref="J4">
    <cfRule type="duplicateValues" dxfId="6" priority="19"/>
  </conditionalFormatting>
  <conditionalFormatting sqref="F5">
    <cfRule type="duplicateValues" dxfId="5" priority="17"/>
  </conditionalFormatting>
  <conditionalFormatting sqref="H5">
    <cfRule type="duplicateValues" dxfId="4" priority="1"/>
  </conditionalFormatting>
  <conditionalFormatting sqref="J5">
    <cfRule type="duplicateValues" dxfId="3" priority="16"/>
  </conditionalFormatting>
  <conditionalFormatting sqref="F6">
    <cfRule type="duplicateValues" dxfId="2" priority="9"/>
  </conditionalFormatting>
  <conditionalFormatting sqref="H6">
    <cfRule type="duplicateValues" dxfId="1" priority="8"/>
  </conditionalFormatting>
  <conditionalFormatting sqref="J6">
    <cfRule type="duplicateValues" dxfId="0" priority="7"/>
  </conditionalFormatting>
  <pageMargins left="0.25" right="0.25" top="0.75" bottom="0.75" header="0.3" footer="0.3"/>
  <pageSetup paperSize="9" orientation="landscape" horizontalDpi="180" verticalDpi="18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17"/>
  <sheetViews>
    <sheetView workbookViewId="0"/>
  </sheetViews>
  <sheetFormatPr defaultColWidth="9" defaultRowHeight="15"/>
  <sheetData>
    <row r="1" spans="1:7">
      <c r="A1" s="1" t="s">
        <v>340</v>
      </c>
      <c r="B1" s="2" t="s">
        <v>341</v>
      </c>
      <c r="C1" s="3" t="s">
        <v>342</v>
      </c>
      <c r="D1" s="3" t="s">
        <v>343</v>
      </c>
      <c r="E1" s="3" t="s">
        <v>344</v>
      </c>
      <c r="F1" s="3" t="s">
        <v>345</v>
      </c>
      <c r="G1" s="4" t="s">
        <v>346</v>
      </c>
    </row>
    <row r="2" spans="1:7" ht="51">
      <c r="A2" s="5">
        <v>1</v>
      </c>
      <c r="B2" s="6" t="s">
        <v>358</v>
      </c>
      <c r="C2" s="7" t="s">
        <v>359</v>
      </c>
      <c r="D2" s="8">
        <v>4</v>
      </c>
      <c r="E2" s="8">
        <v>0</v>
      </c>
      <c r="F2" s="9">
        <v>0</v>
      </c>
      <c r="G2" s="10">
        <v>4</v>
      </c>
    </row>
    <row r="3" spans="1:7" ht="51">
      <c r="A3" s="5">
        <v>2</v>
      </c>
      <c r="B3" s="6" t="s">
        <v>48</v>
      </c>
      <c r="C3" s="7" t="s">
        <v>359</v>
      </c>
      <c r="D3" s="8">
        <v>2</v>
      </c>
      <c r="E3" s="8">
        <v>2</v>
      </c>
      <c r="F3" s="9">
        <v>2</v>
      </c>
      <c r="G3" s="10">
        <v>6</v>
      </c>
    </row>
    <row r="4" spans="1:7">
      <c r="A4" s="11">
        <v>3</v>
      </c>
      <c r="B4" s="12" t="s">
        <v>373</v>
      </c>
      <c r="C4" s="13" t="s">
        <v>359</v>
      </c>
      <c r="D4" s="14">
        <v>2</v>
      </c>
      <c r="E4" s="14">
        <v>2</v>
      </c>
      <c r="F4" s="15">
        <v>1</v>
      </c>
      <c r="G4" s="16">
        <v>5</v>
      </c>
    </row>
    <row r="5" spans="1:7">
      <c r="A5" s="11">
        <v>4</v>
      </c>
      <c r="B5" s="12" t="s">
        <v>374</v>
      </c>
      <c r="C5" s="17" t="s">
        <v>359</v>
      </c>
      <c r="D5" s="14">
        <v>3</v>
      </c>
      <c r="E5" s="14">
        <v>0</v>
      </c>
      <c r="F5" s="15">
        <v>0</v>
      </c>
      <c r="G5" s="16">
        <v>3</v>
      </c>
    </row>
    <row r="6" spans="1:7">
      <c r="A6" s="18">
        <v>5</v>
      </c>
      <c r="B6" s="14" t="s">
        <v>375</v>
      </c>
      <c r="C6" s="14" t="s">
        <v>359</v>
      </c>
      <c r="D6" s="14">
        <v>3</v>
      </c>
      <c r="E6" s="14">
        <v>2</v>
      </c>
      <c r="F6" s="15">
        <v>0</v>
      </c>
      <c r="G6" s="16">
        <v>5</v>
      </c>
    </row>
    <row r="7" spans="1:7">
      <c r="A7" s="19">
        <v>6</v>
      </c>
      <c r="B7" s="9" t="s">
        <v>376</v>
      </c>
      <c r="C7" s="20" t="s">
        <v>377</v>
      </c>
      <c r="D7" s="8">
        <v>4</v>
      </c>
      <c r="E7" s="8">
        <v>2</v>
      </c>
      <c r="F7" s="9">
        <v>0</v>
      </c>
      <c r="G7" s="10">
        <v>6</v>
      </c>
    </row>
    <row r="8" spans="1:7">
      <c r="A8" s="21">
        <v>7</v>
      </c>
      <c r="B8" s="22" t="s">
        <v>275</v>
      </c>
      <c r="C8" s="22" t="s">
        <v>377</v>
      </c>
      <c r="D8" s="22">
        <v>2</v>
      </c>
      <c r="E8" s="22">
        <v>3</v>
      </c>
      <c r="F8" s="22">
        <v>0</v>
      </c>
      <c r="G8" s="23">
        <v>5</v>
      </c>
    </row>
    <row r="9" spans="1:7">
      <c r="A9" s="21">
        <v>8</v>
      </c>
      <c r="B9" s="22" t="s">
        <v>378</v>
      </c>
      <c r="C9" s="22" t="s">
        <v>377</v>
      </c>
      <c r="D9" s="22">
        <v>3</v>
      </c>
      <c r="E9" s="22">
        <v>0</v>
      </c>
      <c r="F9" s="22">
        <v>1</v>
      </c>
      <c r="G9" s="23">
        <v>4</v>
      </c>
    </row>
    <row r="10" spans="1:7">
      <c r="A10" s="21">
        <v>9</v>
      </c>
      <c r="B10" s="22" t="s">
        <v>385</v>
      </c>
      <c r="C10" s="22" t="s">
        <v>377</v>
      </c>
      <c r="D10" s="22">
        <v>1</v>
      </c>
      <c r="E10" s="22">
        <v>3</v>
      </c>
      <c r="F10" s="22">
        <v>1</v>
      </c>
      <c r="G10" s="23">
        <v>5</v>
      </c>
    </row>
    <row r="11" spans="1:7">
      <c r="A11" s="24">
        <v>10</v>
      </c>
      <c r="B11" s="25" t="s">
        <v>168</v>
      </c>
      <c r="C11" s="25" t="s">
        <v>377</v>
      </c>
      <c r="D11" s="25">
        <v>4</v>
      </c>
      <c r="E11" s="25">
        <v>0</v>
      </c>
      <c r="F11" s="25">
        <v>1</v>
      </c>
      <c r="G11" s="26">
        <v>5</v>
      </c>
    </row>
    <row r="12" spans="1:7">
      <c r="A12" s="21">
        <v>11</v>
      </c>
      <c r="B12" s="22" t="s">
        <v>386</v>
      </c>
      <c r="C12" s="22" t="s">
        <v>377</v>
      </c>
      <c r="D12" s="22">
        <v>0</v>
      </c>
      <c r="E12" s="22">
        <v>3</v>
      </c>
      <c r="F12" s="22">
        <v>1</v>
      </c>
      <c r="G12" s="23">
        <v>4</v>
      </c>
    </row>
    <row r="13" spans="1:7">
      <c r="A13" s="21">
        <v>12</v>
      </c>
      <c r="B13" s="22" t="s">
        <v>13</v>
      </c>
      <c r="C13" s="22" t="s">
        <v>387</v>
      </c>
      <c r="D13" s="22">
        <v>4</v>
      </c>
      <c r="E13" s="22">
        <v>0</v>
      </c>
      <c r="F13" s="22">
        <v>0</v>
      </c>
      <c r="G13" s="23">
        <v>4</v>
      </c>
    </row>
    <row r="14" spans="1:7">
      <c r="A14" s="27">
        <v>13</v>
      </c>
      <c r="B14" s="28" t="s">
        <v>388</v>
      </c>
      <c r="C14" s="28" t="s">
        <v>387</v>
      </c>
      <c r="D14" s="28">
        <v>3</v>
      </c>
      <c r="E14" s="28">
        <v>1</v>
      </c>
      <c r="F14" s="28"/>
      <c r="G14" s="29">
        <v>4</v>
      </c>
    </row>
    <row r="15" spans="1:7">
      <c r="A15" s="24">
        <v>14</v>
      </c>
      <c r="B15" s="25" t="s">
        <v>281</v>
      </c>
      <c r="C15" s="25" t="s">
        <v>387</v>
      </c>
      <c r="D15" s="25">
        <v>4</v>
      </c>
      <c r="E15" s="25">
        <v>1</v>
      </c>
      <c r="F15" s="25">
        <v>0</v>
      </c>
      <c r="G15" s="26">
        <v>5</v>
      </c>
    </row>
    <row r="16" spans="1:7">
      <c r="A16" s="21">
        <v>15</v>
      </c>
      <c r="B16" s="22" t="s">
        <v>231</v>
      </c>
      <c r="C16" s="22" t="s">
        <v>387</v>
      </c>
      <c r="D16" s="22">
        <v>4</v>
      </c>
      <c r="E16" s="22">
        <v>4</v>
      </c>
      <c r="F16" s="22">
        <v>0</v>
      </c>
      <c r="G16" s="23">
        <v>8</v>
      </c>
    </row>
    <row r="17" spans="1:7">
      <c r="A17" s="21">
        <v>16</v>
      </c>
      <c r="B17" s="22" t="s">
        <v>390</v>
      </c>
      <c r="C17" s="22" t="s">
        <v>387</v>
      </c>
      <c r="D17" s="22">
        <v>0</v>
      </c>
      <c r="E17" s="22">
        <v>4</v>
      </c>
      <c r="F17" s="22">
        <v>0</v>
      </c>
      <c r="G17" s="23">
        <v>4</v>
      </c>
    </row>
    <row r="18" spans="1:7">
      <c r="A18" s="21">
        <v>17</v>
      </c>
      <c r="B18" s="30" t="s">
        <v>391</v>
      </c>
      <c r="C18" s="30" t="s">
        <v>387</v>
      </c>
      <c r="D18" s="30">
        <v>1</v>
      </c>
      <c r="E18" s="30">
        <v>4</v>
      </c>
      <c r="F18" s="30">
        <v>0</v>
      </c>
      <c r="G18" s="31">
        <v>5</v>
      </c>
    </row>
    <row r="19" spans="1:7">
      <c r="A19" s="24">
        <v>18</v>
      </c>
      <c r="B19" s="25" t="s">
        <v>392</v>
      </c>
      <c r="C19" s="25" t="s">
        <v>393</v>
      </c>
      <c r="D19" s="25">
        <v>3</v>
      </c>
      <c r="E19" s="25">
        <v>1</v>
      </c>
      <c r="F19" s="25">
        <v>0</v>
      </c>
      <c r="G19" s="26">
        <v>4</v>
      </c>
    </row>
    <row r="20" spans="1:7">
      <c r="A20" s="21">
        <v>19</v>
      </c>
      <c r="B20" s="22" t="s">
        <v>50</v>
      </c>
      <c r="C20" s="22" t="s">
        <v>393</v>
      </c>
      <c r="D20" s="22">
        <v>1</v>
      </c>
      <c r="E20" s="22">
        <v>2</v>
      </c>
      <c r="F20" s="22">
        <v>0</v>
      </c>
      <c r="G20" s="23">
        <v>3</v>
      </c>
    </row>
    <row r="21" spans="1:7">
      <c r="A21" s="21">
        <v>20</v>
      </c>
      <c r="B21" s="22" t="s">
        <v>394</v>
      </c>
      <c r="C21" s="22" t="s">
        <v>393</v>
      </c>
      <c r="D21" s="22">
        <v>0</v>
      </c>
      <c r="E21" s="22">
        <v>6</v>
      </c>
      <c r="F21" s="22">
        <v>0</v>
      </c>
      <c r="G21" s="32">
        <v>6</v>
      </c>
    </row>
    <row r="22" spans="1:7">
      <c r="A22" s="27">
        <v>21</v>
      </c>
      <c r="B22" s="28" t="s">
        <v>395</v>
      </c>
      <c r="C22" s="28" t="s">
        <v>393</v>
      </c>
      <c r="D22" s="28">
        <v>0</v>
      </c>
      <c r="E22" s="28">
        <v>0</v>
      </c>
      <c r="F22" s="28">
        <v>0</v>
      </c>
      <c r="G22" s="33">
        <v>0</v>
      </c>
    </row>
    <row r="23" spans="1:7">
      <c r="A23" s="21">
        <v>22</v>
      </c>
      <c r="B23" s="22" t="s">
        <v>396</v>
      </c>
      <c r="C23" s="22" t="s">
        <v>393</v>
      </c>
      <c r="D23" s="22">
        <v>1</v>
      </c>
      <c r="E23" s="22">
        <v>2</v>
      </c>
      <c r="F23" s="22">
        <v>0</v>
      </c>
      <c r="G23" s="32">
        <v>3</v>
      </c>
    </row>
    <row r="24" spans="1:7">
      <c r="A24" s="21">
        <v>23</v>
      </c>
      <c r="B24" s="22" t="s">
        <v>123</v>
      </c>
      <c r="C24" s="22" t="s">
        <v>393</v>
      </c>
      <c r="D24" s="22">
        <v>2</v>
      </c>
      <c r="E24" s="22">
        <v>0</v>
      </c>
      <c r="F24" s="22">
        <v>1</v>
      </c>
      <c r="G24" s="32">
        <v>3</v>
      </c>
    </row>
    <row r="25" spans="1:7">
      <c r="A25" s="27">
        <v>24</v>
      </c>
      <c r="B25" s="28" t="s">
        <v>397</v>
      </c>
      <c r="C25" s="28" t="s">
        <v>398</v>
      </c>
      <c r="D25" s="28">
        <v>0</v>
      </c>
      <c r="E25" s="28">
        <v>2</v>
      </c>
      <c r="F25" s="28">
        <v>0</v>
      </c>
      <c r="G25" s="33">
        <v>2</v>
      </c>
    </row>
    <row r="26" spans="1:7">
      <c r="A26" s="24">
        <v>25</v>
      </c>
      <c r="B26" s="25" t="s">
        <v>399</v>
      </c>
      <c r="C26" s="25" t="s">
        <v>398</v>
      </c>
      <c r="D26" s="25">
        <v>0</v>
      </c>
      <c r="E26" s="25">
        <v>2</v>
      </c>
      <c r="F26" s="25">
        <v>0</v>
      </c>
      <c r="G26" s="34">
        <v>2</v>
      </c>
    </row>
    <row r="27" spans="1:7">
      <c r="A27" s="21">
        <v>26</v>
      </c>
      <c r="B27" s="22" t="s">
        <v>383</v>
      </c>
      <c r="C27" s="22" t="s">
        <v>398</v>
      </c>
      <c r="D27" s="22">
        <v>4</v>
      </c>
      <c r="E27" s="22">
        <v>3</v>
      </c>
      <c r="F27" s="22">
        <v>0</v>
      </c>
      <c r="G27" s="32">
        <v>7</v>
      </c>
    </row>
    <row r="28" spans="1:7">
      <c r="A28" s="21">
        <v>27</v>
      </c>
      <c r="B28" s="22" t="s">
        <v>400</v>
      </c>
      <c r="C28" s="22" t="s">
        <v>398</v>
      </c>
      <c r="D28" s="22">
        <v>1</v>
      </c>
      <c r="E28" s="22">
        <v>1</v>
      </c>
      <c r="F28" s="22">
        <v>0</v>
      </c>
      <c r="G28" s="32">
        <v>2</v>
      </c>
    </row>
    <row r="29" spans="1:7">
      <c r="A29" s="21">
        <v>28</v>
      </c>
      <c r="B29" s="22" t="s">
        <v>401</v>
      </c>
      <c r="C29" s="22" t="s">
        <v>398</v>
      </c>
      <c r="D29" s="22">
        <v>3</v>
      </c>
      <c r="E29" s="22">
        <v>2</v>
      </c>
      <c r="F29" s="22">
        <v>0</v>
      </c>
      <c r="G29" s="32">
        <v>5</v>
      </c>
    </row>
    <row r="30" spans="1:7">
      <c r="A30" s="21">
        <v>29</v>
      </c>
      <c r="B30" s="22" t="s">
        <v>402</v>
      </c>
      <c r="C30" s="22" t="s">
        <v>398</v>
      </c>
      <c r="D30" s="22">
        <v>1</v>
      </c>
      <c r="E30" s="22">
        <v>1</v>
      </c>
      <c r="F30" s="22">
        <v>0</v>
      </c>
      <c r="G30" s="32">
        <v>2</v>
      </c>
    </row>
    <row r="31" spans="1:7">
      <c r="A31" s="21">
        <v>30</v>
      </c>
      <c r="B31" s="22" t="s">
        <v>403</v>
      </c>
      <c r="C31" s="22" t="s">
        <v>404</v>
      </c>
      <c r="D31" s="22">
        <v>3</v>
      </c>
      <c r="E31" s="22">
        <v>1</v>
      </c>
      <c r="F31" s="22">
        <v>1</v>
      </c>
      <c r="G31" s="32">
        <v>5</v>
      </c>
    </row>
    <row r="32" spans="1:7">
      <c r="A32" s="21">
        <v>31</v>
      </c>
      <c r="B32" s="22" t="s">
        <v>405</v>
      </c>
      <c r="C32" s="22" t="s">
        <v>404</v>
      </c>
      <c r="D32" s="22">
        <v>1</v>
      </c>
      <c r="E32" s="22">
        <v>2</v>
      </c>
      <c r="F32" s="22">
        <v>0</v>
      </c>
      <c r="G32" s="32">
        <v>3</v>
      </c>
    </row>
    <row r="33" spans="1:7">
      <c r="A33" s="24">
        <v>32</v>
      </c>
      <c r="B33" s="25" t="s">
        <v>406</v>
      </c>
      <c r="C33" s="25" t="s">
        <v>404</v>
      </c>
      <c r="D33" s="25">
        <v>1</v>
      </c>
      <c r="E33" s="25">
        <v>0</v>
      </c>
      <c r="F33" s="25">
        <v>0</v>
      </c>
      <c r="G33" s="34">
        <v>1</v>
      </c>
    </row>
    <row r="34" spans="1:7">
      <c r="A34" s="21">
        <v>33</v>
      </c>
      <c r="B34" s="22" t="s">
        <v>135</v>
      </c>
      <c r="C34" s="22" t="s">
        <v>404</v>
      </c>
      <c r="D34" s="22">
        <v>2</v>
      </c>
      <c r="E34" s="22">
        <v>2</v>
      </c>
      <c r="F34" s="22">
        <v>0</v>
      </c>
      <c r="G34" s="32">
        <v>4</v>
      </c>
    </row>
    <row r="35" spans="1:7">
      <c r="A35" s="21">
        <v>34</v>
      </c>
      <c r="B35" s="22" t="s">
        <v>407</v>
      </c>
      <c r="C35" s="22" t="s">
        <v>404</v>
      </c>
      <c r="D35" s="22">
        <v>1</v>
      </c>
      <c r="E35" s="22">
        <v>2</v>
      </c>
      <c r="F35" s="22">
        <v>0</v>
      </c>
      <c r="G35" s="32">
        <v>3</v>
      </c>
    </row>
    <row r="36" spans="1:7">
      <c r="A36" s="21">
        <v>35</v>
      </c>
      <c r="B36" s="22" t="s">
        <v>408</v>
      </c>
      <c r="C36" s="22" t="s">
        <v>409</v>
      </c>
      <c r="D36" s="22">
        <v>3</v>
      </c>
      <c r="E36" s="22">
        <v>2</v>
      </c>
      <c r="F36" s="22">
        <v>0</v>
      </c>
      <c r="G36" s="32">
        <v>5</v>
      </c>
    </row>
    <row r="37" spans="1:7">
      <c r="A37" s="35">
        <v>36</v>
      </c>
      <c r="B37" s="30" t="s">
        <v>410</v>
      </c>
      <c r="C37" s="30" t="s">
        <v>409</v>
      </c>
      <c r="D37" s="30">
        <v>1</v>
      </c>
      <c r="E37" s="30">
        <v>1</v>
      </c>
      <c r="F37" s="30">
        <v>0</v>
      </c>
      <c r="G37" s="36">
        <v>2</v>
      </c>
    </row>
    <row r="38" spans="1:7">
      <c r="A38" s="37">
        <v>37</v>
      </c>
      <c r="B38" s="38" t="s">
        <v>411</v>
      </c>
      <c r="C38" s="38" t="s">
        <v>409</v>
      </c>
      <c r="D38" s="38">
        <v>4</v>
      </c>
      <c r="E38" s="38">
        <v>1</v>
      </c>
      <c r="F38" s="25">
        <v>0</v>
      </c>
      <c r="G38" s="39">
        <v>5</v>
      </c>
    </row>
    <row r="39" spans="1:7">
      <c r="A39" s="21">
        <v>38</v>
      </c>
      <c r="B39" s="22" t="s">
        <v>412</v>
      </c>
      <c r="C39" s="22" t="s">
        <v>409</v>
      </c>
      <c r="D39" s="22">
        <v>1</v>
      </c>
      <c r="E39" s="22">
        <v>1</v>
      </c>
      <c r="F39" s="22">
        <v>0</v>
      </c>
      <c r="G39" s="32">
        <v>2</v>
      </c>
    </row>
    <row r="40" spans="1:7">
      <c r="A40" s="21">
        <v>39</v>
      </c>
      <c r="B40" s="22" t="s">
        <v>238</v>
      </c>
      <c r="C40" s="22" t="s">
        <v>409</v>
      </c>
      <c r="D40" s="22">
        <v>2</v>
      </c>
      <c r="E40" s="22">
        <v>0</v>
      </c>
      <c r="F40" s="22">
        <v>0</v>
      </c>
      <c r="G40" s="32">
        <v>2</v>
      </c>
    </row>
    <row r="41" spans="1:7">
      <c r="A41" s="21">
        <v>40</v>
      </c>
      <c r="B41" s="22" t="s">
        <v>413</v>
      </c>
      <c r="C41" s="22" t="s">
        <v>414</v>
      </c>
      <c r="D41" s="22">
        <v>2</v>
      </c>
      <c r="E41" s="22">
        <v>0</v>
      </c>
      <c r="F41" s="22">
        <v>1</v>
      </c>
      <c r="G41" s="32">
        <v>3</v>
      </c>
    </row>
    <row r="42" spans="1:7">
      <c r="A42" s="21">
        <v>41</v>
      </c>
      <c r="B42" s="22" t="s">
        <v>415</v>
      </c>
      <c r="C42" s="22" t="s">
        <v>414</v>
      </c>
      <c r="D42" s="22">
        <v>2</v>
      </c>
      <c r="E42" s="22">
        <v>0</v>
      </c>
      <c r="F42" s="22">
        <v>0</v>
      </c>
      <c r="G42" s="32">
        <v>2</v>
      </c>
    </row>
    <row r="43" spans="1:7">
      <c r="A43" s="24">
        <v>42</v>
      </c>
      <c r="B43" s="25" t="s">
        <v>416</v>
      </c>
      <c r="C43" s="25" t="s">
        <v>414</v>
      </c>
      <c r="D43" s="25">
        <v>4</v>
      </c>
      <c r="E43" s="25">
        <v>0</v>
      </c>
      <c r="F43" s="25">
        <v>0</v>
      </c>
      <c r="G43" s="34">
        <v>4</v>
      </c>
    </row>
    <row r="44" spans="1:7">
      <c r="A44" s="21">
        <v>43</v>
      </c>
      <c r="B44" s="22" t="s">
        <v>417</v>
      </c>
      <c r="C44" s="22" t="s">
        <v>414</v>
      </c>
      <c r="D44" s="22">
        <v>2</v>
      </c>
      <c r="E44" s="22">
        <v>1</v>
      </c>
      <c r="F44" s="22">
        <v>0</v>
      </c>
      <c r="G44" s="32">
        <v>3</v>
      </c>
    </row>
    <row r="45" spans="1:7">
      <c r="A45" s="21">
        <v>44</v>
      </c>
      <c r="B45" s="22" t="s">
        <v>418</v>
      </c>
      <c r="C45" s="22" t="s">
        <v>414</v>
      </c>
      <c r="D45" s="22">
        <v>2</v>
      </c>
      <c r="E45" s="22">
        <v>2</v>
      </c>
      <c r="F45" s="22">
        <v>0</v>
      </c>
      <c r="G45" s="32">
        <v>4</v>
      </c>
    </row>
    <row r="46" spans="1:7">
      <c r="A46" s="21">
        <v>45</v>
      </c>
      <c r="B46" s="22" t="s">
        <v>419</v>
      </c>
      <c r="C46" s="22" t="s">
        <v>414</v>
      </c>
      <c r="D46" s="22">
        <v>3</v>
      </c>
      <c r="E46" s="22">
        <v>2</v>
      </c>
      <c r="F46" s="22">
        <v>0</v>
      </c>
      <c r="G46" s="32">
        <v>5</v>
      </c>
    </row>
    <row r="47" spans="1:7">
      <c r="A47" s="21">
        <v>46</v>
      </c>
      <c r="B47" s="22" t="s">
        <v>420</v>
      </c>
      <c r="C47" s="22" t="s">
        <v>421</v>
      </c>
      <c r="D47" s="22">
        <v>3</v>
      </c>
      <c r="E47" s="22">
        <v>1</v>
      </c>
      <c r="F47" s="22">
        <v>0</v>
      </c>
      <c r="G47" s="32">
        <v>4</v>
      </c>
    </row>
    <row r="48" spans="1:7">
      <c r="A48" s="21">
        <v>47</v>
      </c>
      <c r="B48" s="22" t="s">
        <v>422</v>
      </c>
      <c r="C48" s="22" t="s">
        <v>421</v>
      </c>
      <c r="D48" s="22">
        <v>3</v>
      </c>
      <c r="E48" s="22">
        <v>0</v>
      </c>
      <c r="F48" s="22">
        <v>0</v>
      </c>
      <c r="G48" s="32">
        <v>3</v>
      </c>
    </row>
    <row r="49" spans="1:7">
      <c r="A49" s="21">
        <v>48</v>
      </c>
      <c r="B49" s="22" t="s">
        <v>169</v>
      </c>
      <c r="C49" s="22" t="s">
        <v>421</v>
      </c>
      <c r="D49" s="22">
        <v>4</v>
      </c>
      <c r="E49" s="22">
        <v>1</v>
      </c>
      <c r="F49" s="22">
        <v>0</v>
      </c>
      <c r="G49" s="32">
        <v>5</v>
      </c>
    </row>
    <row r="50" spans="1:7">
      <c r="A50" s="40">
        <v>49</v>
      </c>
      <c r="B50" s="41" t="s">
        <v>423</v>
      </c>
      <c r="C50" s="25" t="s">
        <v>421</v>
      </c>
      <c r="D50" s="42">
        <v>0</v>
      </c>
      <c r="E50" s="25">
        <v>4</v>
      </c>
      <c r="F50" s="25">
        <v>0</v>
      </c>
      <c r="G50" s="34">
        <v>4</v>
      </c>
    </row>
    <row r="51" spans="1:7">
      <c r="A51" s="21">
        <v>50</v>
      </c>
      <c r="B51" s="22" t="s">
        <v>424</v>
      </c>
      <c r="C51" s="22" t="s">
        <v>421</v>
      </c>
      <c r="D51" s="22">
        <v>1</v>
      </c>
      <c r="E51" s="22">
        <v>3</v>
      </c>
      <c r="F51" s="22">
        <v>0</v>
      </c>
      <c r="G51" s="32">
        <v>4</v>
      </c>
    </row>
    <row r="52" spans="1:7">
      <c r="A52" s="21">
        <v>51</v>
      </c>
      <c r="B52" s="22" t="s">
        <v>425</v>
      </c>
      <c r="C52" s="22" t="s">
        <v>426</v>
      </c>
      <c r="D52" s="22">
        <v>2</v>
      </c>
      <c r="E52" s="22">
        <v>2</v>
      </c>
      <c r="F52" s="22">
        <v>0</v>
      </c>
      <c r="G52" s="32">
        <v>4</v>
      </c>
    </row>
    <row r="53" spans="1:7">
      <c r="A53" s="21">
        <v>52</v>
      </c>
      <c r="B53" s="22" t="s">
        <v>427</v>
      </c>
      <c r="C53" s="22" t="s">
        <v>426</v>
      </c>
      <c r="D53" s="22">
        <v>1</v>
      </c>
      <c r="E53" s="22">
        <v>3</v>
      </c>
      <c r="F53" s="22">
        <v>1</v>
      </c>
      <c r="G53" s="32">
        <v>5</v>
      </c>
    </row>
    <row r="54" spans="1:7">
      <c r="A54" s="21">
        <v>53</v>
      </c>
      <c r="B54" s="22" t="s">
        <v>428</v>
      </c>
      <c r="C54" s="22" t="s">
        <v>426</v>
      </c>
      <c r="D54" s="22">
        <v>1</v>
      </c>
      <c r="E54" s="22">
        <v>3</v>
      </c>
      <c r="F54" s="22">
        <v>0</v>
      </c>
      <c r="G54" s="32">
        <v>4</v>
      </c>
    </row>
    <row r="55" spans="1:7">
      <c r="A55" s="24">
        <v>54</v>
      </c>
      <c r="B55" s="25" t="s">
        <v>429</v>
      </c>
      <c r="C55" s="25" t="s">
        <v>426</v>
      </c>
      <c r="D55" s="25">
        <v>1</v>
      </c>
      <c r="E55" s="25">
        <v>3</v>
      </c>
      <c r="F55" s="25">
        <v>0</v>
      </c>
      <c r="G55" s="34">
        <v>4</v>
      </c>
    </row>
    <row r="56" spans="1:7">
      <c r="A56" s="21">
        <v>55</v>
      </c>
      <c r="B56" s="22" t="s">
        <v>430</v>
      </c>
      <c r="C56" s="22" t="s">
        <v>426</v>
      </c>
      <c r="D56" s="22">
        <v>0</v>
      </c>
      <c r="E56" s="22">
        <v>3</v>
      </c>
      <c r="F56" s="22">
        <v>0</v>
      </c>
      <c r="G56" s="32">
        <v>3</v>
      </c>
    </row>
    <row r="57" spans="1:7">
      <c r="A57" s="21">
        <v>56</v>
      </c>
      <c r="B57" s="22" t="s">
        <v>431</v>
      </c>
      <c r="C57" s="22"/>
      <c r="D57" s="22">
        <v>2</v>
      </c>
      <c r="E57" s="22">
        <v>1</v>
      </c>
      <c r="F57" s="22">
        <v>0</v>
      </c>
      <c r="G57" s="32">
        <v>3</v>
      </c>
    </row>
    <row r="58" spans="1:7">
      <c r="A58" s="24">
        <v>57</v>
      </c>
      <c r="B58" s="25" t="s">
        <v>432</v>
      </c>
      <c r="C58" s="25"/>
      <c r="D58" s="25">
        <v>0</v>
      </c>
      <c r="E58" s="25">
        <v>3</v>
      </c>
      <c r="F58" s="25">
        <v>0</v>
      </c>
      <c r="G58" s="34">
        <v>3</v>
      </c>
    </row>
    <row r="59" spans="1:7">
      <c r="A59" s="21">
        <v>58</v>
      </c>
      <c r="B59" s="22" t="s">
        <v>283</v>
      </c>
      <c r="C59" s="22"/>
      <c r="D59" s="22">
        <v>2</v>
      </c>
      <c r="E59" s="22">
        <v>2</v>
      </c>
      <c r="F59" s="22">
        <v>0</v>
      </c>
      <c r="G59" s="32">
        <v>4</v>
      </c>
    </row>
    <row r="60" spans="1:7">
      <c r="A60" s="21">
        <v>59</v>
      </c>
      <c r="B60" s="22" t="s">
        <v>433</v>
      </c>
      <c r="C60" s="22"/>
      <c r="D60" s="22">
        <v>1</v>
      </c>
      <c r="E60" s="22">
        <v>2</v>
      </c>
      <c r="F60" s="22">
        <v>0</v>
      </c>
      <c r="G60" s="32">
        <v>3</v>
      </c>
    </row>
    <row r="61" spans="1:7">
      <c r="A61" s="21">
        <v>60</v>
      </c>
      <c r="B61" s="22" t="s">
        <v>66</v>
      </c>
      <c r="C61" s="22"/>
      <c r="D61" s="22">
        <v>0</v>
      </c>
      <c r="E61" s="22">
        <v>2</v>
      </c>
      <c r="F61" s="22">
        <v>0</v>
      </c>
      <c r="G61" s="32">
        <v>2</v>
      </c>
    </row>
    <row r="62" spans="1:7">
      <c r="A62" s="35">
        <v>61</v>
      </c>
      <c r="B62" s="30" t="s">
        <v>434</v>
      </c>
      <c r="C62" s="30"/>
      <c r="D62" s="30">
        <v>2</v>
      </c>
      <c r="E62" s="30">
        <v>1</v>
      </c>
      <c r="F62" s="30">
        <v>0</v>
      </c>
      <c r="G62" s="36">
        <v>3</v>
      </c>
    </row>
    <row r="63" spans="1:7">
      <c r="A63" s="24">
        <v>62</v>
      </c>
      <c r="B63" s="25" t="s">
        <v>435</v>
      </c>
      <c r="C63" s="25"/>
      <c r="D63" s="25">
        <v>0</v>
      </c>
      <c r="E63" s="25">
        <v>4</v>
      </c>
      <c r="F63" s="25">
        <v>0</v>
      </c>
      <c r="G63" s="34">
        <v>4</v>
      </c>
    </row>
    <row r="64" spans="1:7">
      <c r="A64" s="21">
        <v>63</v>
      </c>
      <c r="B64" s="22" t="s">
        <v>436</v>
      </c>
      <c r="C64" s="22"/>
      <c r="D64" s="22">
        <v>0</v>
      </c>
      <c r="E64" s="22">
        <v>2</v>
      </c>
      <c r="F64" s="22">
        <v>0</v>
      </c>
      <c r="G64" s="32">
        <v>2</v>
      </c>
    </row>
    <row r="65" spans="1:7">
      <c r="A65" s="21">
        <v>64</v>
      </c>
      <c r="B65" s="22" t="s">
        <v>437</v>
      </c>
      <c r="C65" s="22"/>
      <c r="D65" s="22">
        <v>0</v>
      </c>
      <c r="E65" s="22">
        <v>1</v>
      </c>
      <c r="F65" s="22">
        <v>0</v>
      </c>
      <c r="G65" s="32">
        <v>1</v>
      </c>
    </row>
    <row r="66" spans="1:7">
      <c r="A66" s="21">
        <v>65</v>
      </c>
      <c r="B66" s="22" t="s">
        <v>438</v>
      </c>
      <c r="C66" s="22"/>
      <c r="D66" s="22">
        <v>2</v>
      </c>
      <c r="E66" s="22">
        <v>0</v>
      </c>
      <c r="F66" s="22">
        <v>0</v>
      </c>
      <c r="G66" s="32">
        <v>2</v>
      </c>
    </row>
    <row r="67" spans="1:7">
      <c r="A67" s="24">
        <v>66</v>
      </c>
      <c r="B67" s="25" t="s">
        <v>439</v>
      </c>
      <c r="C67" s="25"/>
      <c r="D67" s="25">
        <v>0</v>
      </c>
      <c r="E67" s="25">
        <v>1</v>
      </c>
      <c r="F67" s="25">
        <v>0</v>
      </c>
      <c r="G67" s="34">
        <v>1</v>
      </c>
    </row>
    <row r="68" spans="1:7">
      <c r="A68" s="21">
        <v>67</v>
      </c>
      <c r="B68" s="22" t="s">
        <v>440</v>
      </c>
      <c r="C68" s="22"/>
      <c r="D68" s="22">
        <v>0</v>
      </c>
      <c r="E68" s="22">
        <v>2</v>
      </c>
      <c r="F68" s="22">
        <v>0</v>
      </c>
      <c r="G68" s="32">
        <v>2</v>
      </c>
    </row>
    <row r="69" spans="1:7">
      <c r="A69" s="21">
        <v>68</v>
      </c>
      <c r="B69" s="22" t="s">
        <v>446</v>
      </c>
      <c r="C69" s="22"/>
      <c r="D69" s="22">
        <v>0</v>
      </c>
      <c r="E69" s="22">
        <v>0</v>
      </c>
      <c r="F69" s="22">
        <v>0</v>
      </c>
      <c r="G69" s="32">
        <v>0</v>
      </c>
    </row>
    <row r="70" spans="1:7">
      <c r="A70" s="21">
        <v>69</v>
      </c>
      <c r="B70" s="22" t="s">
        <v>441</v>
      </c>
      <c r="C70" s="22"/>
      <c r="D70" s="22">
        <v>1</v>
      </c>
      <c r="E70" s="22">
        <v>0</v>
      </c>
      <c r="F70" s="22">
        <v>0</v>
      </c>
      <c r="G70" s="32">
        <v>1</v>
      </c>
    </row>
    <row r="71" spans="1:7">
      <c r="A71" s="21">
        <v>70</v>
      </c>
      <c r="B71" s="22" t="s">
        <v>442</v>
      </c>
      <c r="C71" s="22"/>
      <c r="D71" s="22">
        <v>0</v>
      </c>
      <c r="E71" s="22">
        <v>3</v>
      </c>
      <c r="F71" s="22">
        <v>0</v>
      </c>
      <c r="G71" s="32">
        <v>3</v>
      </c>
    </row>
    <row r="72" spans="1:7">
      <c r="A72" s="21">
        <v>71</v>
      </c>
      <c r="B72" s="22" t="s">
        <v>443</v>
      </c>
      <c r="C72" s="22"/>
      <c r="D72" s="22">
        <v>0</v>
      </c>
      <c r="E72" s="22">
        <v>2</v>
      </c>
      <c r="F72" s="22">
        <v>0</v>
      </c>
      <c r="G72" s="32">
        <v>2</v>
      </c>
    </row>
    <row r="73" spans="1:7">
      <c r="A73" s="21">
        <v>72</v>
      </c>
      <c r="B73" s="22" t="s">
        <v>444</v>
      </c>
      <c r="C73" s="22"/>
      <c r="D73" s="22">
        <v>0</v>
      </c>
      <c r="E73" s="22">
        <v>1</v>
      </c>
      <c r="F73" s="22">
        <v>0</v>
      </c>
      <c r="G73" s="32">
        <v>1</v>
      </c>
    </row>
    <row r="74" spans="1:7">
      <c r="A74" s="21">
        <v>73</v>
      </c>
      <c r="B74" s="22" t="s">
        <v>445</v>
      </c>
      <c r="C74" s="22"/>
      <c r="D74" s="22">
        <v>0</v>
      </c>
      <c r="E74" s="22">
        <v>1</v>
      </c>
      <c r="F74" s="22">
        <v>0</v>
      </c>
      <c r="G74" s="32">
        <v>1</v>
      </c>
    </row>
    <row r="75" spans="1:7">
      <c r="A75" s="24" t="s">
        <v>340</v>
      </c>
      <c r="B75" s="43" t="s">
        <v>761</v>
      </c>
      <c r="C75" s="25"/>
      <c r="D75" s="25" t="s">
        <v>343</v>
      </c>
      <c r="E75" s="25" t="s">
        <v>344</v>
      </c>
      <c r="F75" s="25" t="s">
        <v>345</v>
      </c>
      <c r="G75" s="34" t="s">
        <v>346</v>
      </c>
    </row>
    <row r="76" spans="1:7">
      <c r="A76" s="21">
        <v>74</v>
      </c>
      <c r="B76" s="22" t="s">
        <v>467</v>
      </c>
      <c r="C76" s="22"/>
      <c r="D76" s="22">
        <v>1</v>
      </c>
      <c r="E76" s="22">
        <v>0</v>
      </c>
      <c r="F76" s="22">
        <v>0</v>
      </c>
      <c r="G76" s="32">
        <v>1</v>
      </c>
    </row>
    <row r="77" spans="1:7">
      <c r="A77" s="21">
        <v>75</v>
      </c>
      <c r="B77" s="22" t="s">
        <v>451</v>
      </c>
      <c r="C77" s="22"/>
      <c r="D77" s="22">
        <v>1</v>
      </c>
      <c r="E77" s="22">
        <v>0</v>
      </c>
      <c r="F77" s="22">
        <v>0</v>
      </c>
      <c r="G77" s="32">
        <v>1</v>
      </c>
    </row>
    <row r="78" spans="1:7">
      <c r="A78" s="21">
        <v>76</v>
      </c>
      <c r="B78" s="22" t="s">
        <v>452</v>
      </c>
      <c r="C78" s="22"/>
      <c r="D78" s="22">
        <v>1</v>
      </c>
      <c r="E78" s="22">
        <v>0</v>
      </c>
      <c r="F78" s="22">
        <v>0</v>
      </c>
      <c r="G78" s="32">
        <v>1</v>
      </c>
    </row>
    <row r="79" spans="1:7">
      <c r="A79" s="21">
        <v>77</v>
      </c>
      <c r="B79" s="22" t="s">
        <v>165</v>
      </c>
      <c r="C79" s="22"/>
      <c r="D79" s="22">
        <v>2</v>
      </c>
      <c r="E79" s="22">
        <v>0</v>
      </c>
      <c r="F79" s="22">
        <v>0</v>
      </c>
      <c r="G79" s="32">
        <v>2</v>
      </c>
    </row>
    <row r="80" spans="1:7">
      <c r="A80" s="21">
        <v>78</v>
      </c>
      <c r="B80" s="44" t="s">
        <v>453</v>
      </c>
      <c r="C80" s="44"/>
      <c r="D80" s="44">
        <v>0</v>
      </c>
      <c r="E80" s="44">
        <v>2</v>
      </c>
      <c r="F80" s="44">
        <v>0</v>
      </c>
      <c r="G80" s="45">
        <v>2</v>
      </c>
    </row>
    <row r="81" spans="1:7">
      <c r="A81" s="21">
        <v>79</v>
      </c>
      <c r="B81" s="25" t="s">
        <v>454</v>
      </c>
      <c r="C81" s="25"/>
      <c r="D81" s="25">
        <v>2</v>
      </c>
      <c r="E81" s="25">
        <v>0</v>
      </c>
      <c r="F81" s="25">
        <v>0</v>
      </c>
      <c r="G81" s="34">
        <v>2</v>
      </c>
    </row>
    <row r="82" spans="1:7">
      <c r="A82" s="21">
        <v>80</v>
      </c>
      <c r="B82" s="22" t="s">
        <v>148</v>
      </c>
      <c r="C82" s="22"/>
      <c r="D82" s="22">
        <v>0</v>
      </c>
      <c r="E82" s="22">
        <v>1</v>
      </c>
      <c r="F82" s="22">
        <v>0</v>
      </c>
      <c r="G82" s="32">
        <v>1</v>
      </c>
    </row>
    <row r="83" spans="1:7">
      <c r="A83" s="21">
        <v>81</v>
      </c>
      <c r="B83" s="22" t="s">
        <v>455</v>
      </c>
      <c r="C83" s="22"/>
      <c r="D83" s="22">
        <v>1</v>
      </c>
      <c r="E83" s="22">
        <v>0</v>
      </c>
      <c r="F83" s="22">
        <v>0</v>
      </c>
      <c r="G83" s="32">
        <v>1</v>
      </c>
    </row>
    <row r="84" spans="1:7">
      <c r="A84" s="21">
        <v>82</v>
      </c>
      <c r="B84" s="25" t="s">
        <v>456</v>
      </c>
      <c r="C84" s="25"/>
      <c r="D84" s="25">
        <v>0</v>
      </c>
      <c r="E84" s="25">
        <v>2</v>
      </c>
      <c r="F84" s="25">
        <v>0</v>
      </c>
      <c r="G84" s="34">
        <v>2</v>
      </c>
    </row>
    <row r="85" spans="1:7">
      <c r="A85" s="21">
        <v>83</v>
      </c>
      <c r="B85" s="22" t="s">
        <v>138</v>
      </c>
      <c r="C85" s="22"/>
      <c r="D85" s="22">
        <v>0</v>
      </c>
      <c r="E85" s="22">
        <v>1</v>
      </c>
      <c r="F85" s="22">
        <v>0</v>
      </c>
      <c r="G85" s="32">
        <v>1</v>
      </c>
    </row>
    <row r="86" spans="1:7">
      <c r="A86" s="21">
        <v>84</v>
      </c>
      <c r="B86" s="28" t="s">
        <v>457</v>
      </c>
      <c r="C86" s="28"/>
      <c r="D86" s="28">
        <v>0</v>
      </c>
      <c r="E86" s="28">
        <v>1</v>
      </c>
      <c r="F86" s="28">
        <v>0</v>
      </c>
      <c r="G86" s="33">
        <v>1</v>
      </c>
    </row>
    <row r="87" spans="1:7">
      <c r="A87" s="21">
        <v>85</v>
      </c>
      <c r="B87" s="25" t="s">
        <v>458</v>
      </c>
      <c r="C87" s="25"/>
      <c r="D87" s="25">
        <v>0</v>
      </c>
      <c r="E87" s="25">
        <v>1</v>
      </c>
      <c r="F87" s="25">
        <v>0</v>
      </c>
      <c r="G87" s="34">
        <v>1</v>
      </c>
    </row>
    <row r="88" spans="1:7">
      <c r="A88" s="21">
        <v>86</v>
      </c>
      <c r="B88" s="22" t="s">
        <v>459</v>
      </c>
      <c r="C88" s="22"/>
      <c r="D88" s="22">
        <v>0</v>
      </c>
      <c r="E88" s="22">
        <v>1</v>
      </c>
      <c r="F88" s="22">
        <v>0</v>
      </c>
      <c r="G88" s="32">
        <v>1</v>
      </c>
    </row>
    <row r="89" spans="1:7">
      <c r="A89" s="21">
        <v>87</v>
      </c>
      <c r="B89" s="22" t="s">
        <v>460</v>
      </c>
      <c r="C89" s="22"/>
      <c r="D89" s="22">
        <v>0</v>
      </c>
      <c r="E89" s="22">
        <v>0</v>
      </c>
      <c r="F89" s="22">
        <v>1</v>
      </c>
      <c r="G89" s="32">
        <v>1</v>
      </c>
    </row>
    <row r="90" spans="1:7">
      <c r="A90" s="21">
        <v>88</v>
      </c>
      <c r="B90" s="22" t="s">
        <v>461</v>
      </c>
      <c r="C90" s="22"/>
      <c r="D90" s="22">
        <v>0</v>
      </c>
      <c r="E90" s="22">
        <v>1</v>
      </c>
      <c r="F90" s="22">
        <v>1</v>
      </c>
      <c r="G90" s="32">
        <v>2</v>
      </c>
    </row>
    <row r="91" spans="1:7">
      <c r="A91" s="21">
        <v>89</v>
      </c>
      <c r="B91" s="22" t="s">
        <v>466</v>
      </c>
      <c r="C91" s="22"/>
      <c r="D91" s="22">
        <v>0</v>
      </c>
      <c r="E91" s="22">
        <v>0</v>
      </c>
      <c r="F91" s="22">
        <v>1</v>
      </c>
      <c r="G91" s="23">
        <v>1</v>
      </c>
    </row>
    <row r="92" spans="1:7">
      <c r="A92" s="21">
        <v>90</v>
      </c>
      <c r="B92" s="22" t="s">
        <v>462</v>
      </c>
      <c r="C92" s="22"/>
      <c r="D92" s="22">
        <v>1</v>
      </c>
      <c r="E92" s="22">
        <v>0</v>
      </c>
      <c r="F92" s="22">
        <v>0</v>
      </c>
      <c r="G92" s="23">
        <v>1</v>
      </c>
    </row>
    <row r="93" spans="1:7">
      <c r="A93" s="21">
        <v>91</v>
      </c>
      <c r="B93" s="22" t="s">
        <v>463</v>
      </c>
      <c r="C93" s="22"/>
      <c r="D93" s="22">
        <v>0</v>
      </c>
      <c r="E93" s="22">
        <v>1</v>
      </c>
      <c r="F93" s="22">
        <v>0</v>
      </c>
      <c r="G93" s="23">
        <v>1</v>
      </c>
    </row>
    <row r="94" spans="1:7">
      <c r="A94" s="21">
        <v>92</v>
      </c>
      <c r="B94" s="22" t="s">
        <v>464</v>
      </c>
      <c r="C94" s="22"/>
      <c r="D94" s="22">
        <v>1</v>
      </c>
      <c r="E94" s="22">
        <v>0</v>
      </c>
      <c r="F94" s="22">
        <v>0</v>
      </c>
      <c r="G94" s="23">
        <v>1</v>
      </c>
    </row>
    <row r="289" spans="7:7">
      <c r="G289" s="46"/>
    </row>
    <row r="290" spans="7:7">
      <c r="G290" s="46"/>
    </row>
    <row r="291" spans="7:7">
      <c r="G291" s="46"/>
    </row>
    <row r="292" spans="7:7">
      <c r="G292" s="46"/>
    </row>
    <row r="293" spans="7:7">
      <c r="G293" s="46"/>
    </row>
    <row r="294" spans="7:7">
      <c r="G294" s="46"/>
    </row>
    <row r="295" spans="7:7">
      <c r="G295" s="46"/>
    </row>
    <row r="296" spans="7:7">
      <c r="G296" s="46"/>
    </row>
    <row r="297" spans="7:7">
      <c r="G297" s="46"/>
    </row>
    <row r="298" spans="7:7">
      <c r="G298" s="46"/>
    </row>
    <row r="299" spans="7:7">
      <c r="G299" s="46"/>
    </row>
    <row r="300" spans="7:7">
      <c r="G300" s="46"/>
    </row>
    <row r="301" spans="7:7">
      <c r="G301" s="46"/>
    </row>
    <row r="302" spans="7:7">
      <c r="G302" s="46"/>
    </row>
    <row r="303" spans="7:7">
      <c r="G303" s="46"/>
    </row>
    <row r="304" spans="7:7">
      <c r="G304" s="46"/>
    </row>
    <row r="305" spans="7:7">
      <c r="G305" s="46"/>
    </row>
    <row r="306" spans="7:7">
      <c r="G306" s="46"/>
    </row>
    <row r="307" spans="7:7">
      <c r="G307" s="46"/>
    </row>
    <row r="308" spans="7:7">
      <c r="G308" s="46"/>
    </row>
    <row r="309" spans="7:7">
      <c r="G309" s="46"/>
    </row>
    <row r="310" spans="7:7">
      <c r="G310" s="46"/>
    </row>
    <row r="311" spans="7:7">
      <c r="G311" s="46"/>
    </row>
    <row r="312" spans="7:7">
      <c r="G312" s="46"/>
    </row>
    <row r="313" spans="7:7">
      <c r="G313" s="46"/>
    </row>
    <row r="314" spans="7:7">
      <c r="G314" s="46"/>
    </row>
    <row r="315" spans="7:7">
      <c r="G315" s="46"/>
    </row>
    <row r="316" spans="7:7">
      <c r="G316" s="46"/>
    </row>
    <row r="317" spans="7:7">
      <c r="G317" s="4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69"/>
  <sheetViews>
    <sheetView view="pageBreakPreview" topLeftCell="A222" zoomScale="85" zoomScaleNormal="100" workbookViewId="0">
      <selection activeCell="E235" sqref="E235"/>
    </sheetView>
  </sheetViews>
  <sheetFormatPr defaultColWidth="9" defaultRowHeight="15"/>
  <cols>
    <col min="1" max="1" width="3.7109375" style="332" customWidth="1"/>
    <col min="2" max="2" width="31.5703125" style="333" customWidth="1"/>
    <col min="3" max="3" width="7.7109375" style="334" customWidth="1"/>
    <col min="4" max="4" width="6.140625" style="335" customWidth="1"/>
    <col min="5" max="5" width="10.140625" style="335" customWidth="1"/>
    <col min="6" max="6" width="5.7109375" style="334" customWidth="1"/>
    <col min="7" max="8" width="25.42578125" style="333" customWidth="1"/>
    <col min="9" max="9" width="25.42578125" customWidth="1"/>
    <col min="10" max="10" width="19.140625" customWidth="1"/>
  </cols>
  <sheetData>
    <row r="1" spans="1:11" s="96" customFormat="1">
      <c r="A1" s="332"/>
      <c r="B1" s="336" t="s">
        <v>319</v>
      </c>
      <c r="C1" s="337"/>
      <c r="D1" s="338"/>
      <c r="E1" s="338"/>
      <c r="F1" s="339"/>
      <c r="G1" s="340"/>
      <c r="H1" s="341"/>
    </row>
    <row r="2" spans="1:11" s="96" customFormat="1">
      <c r="A2" s="332"/>
      <c r="B2" s="522" t="s">
        <v>320</v>
      </c>
      <c r="C2" s="522"/>
      <c r="D2" s="522"/>
      <c r="E2" s="338"/>
      <c r="F2" s="342"/>
      <c r="G2" s="343"/>
      <c r="H2" s="341"/>
    </row>
    <row r="3" spans="1:11" s="96" customFormat="1">
      <c r="A3" s="332"/>
      <c r="B3" s="522" t="s">
        <v>321</v>
      </c>
      <c r="C3" s="522"/>
      <c r="D3" s="522"/>
      <c r="E3" s="338"/>
      <c r="F3" s="342"/>
      <c r="G3" s="343"/>
      <c r="H3" s="341"/>
    </row>
    <row r="4" spans="1:11" s="96" customFormat="1">
      <c r="A4" s="332"/>
      <c r="B4" s="522" t="s">
        <v>322</v>
      </c>
      <c r="C4" s="522"/>
      <c r="D4" s="522"/>
      <c r="E4" s="338"/>
      <c r="F4" s="344"/>
      <c r="G4" s="345"/>
      <c r="H4" s="341"/>
    </row>
    <row r="5" spans="1:11" s="96" customFormat="1">
      <c r="A5" s="332"/>
      <c r="B5" s="522" t="s">
        <v>323</v>
      </c>
      <c r="C5" s="522"/>
      <c r="D5" s="522"/>
      <c r="E5" s="338"/>
      <c r="F5" s="344"/>
      <c r="G5" s="345"/>
      <c r="H5" s="341"/>
    </row>
    <row r="6" spans="1:11" ht="18.75">
      <c r="A6" s="346"/>
      <c r="B6" s="347"/>
      <c r="C6" s="348"/>
      <c r="D6" s="348"/>
      <c r="E6" s="348"/>
      <c r="F6" s="348"/>
      <c r="G6" s="347"/>
    </row>
    <row r="7" spans="1:11" ht="18">
      <c r="F7" s="349"/>
      <c r="G7" s="350"/>
      <c r="H7" s="350"/>
      <c r="I7" s="387"/>
      <c r="J7" s="387"/>
      <c r="K7" s="387"/>
    </row>
    <row r="8" spans="1:11" ht="16.5">
      <c r="A8" s="351"/>
      <c r="B8" s="352"/>
      <c r="C8" s="353"/>
      <c r="D8" s="354"/>
      <c r="E8" s="355"/>
      <c r="F8" s="353"/>
      <c r="G8" s="352"/>
    </row>
    <row r="9" spans="1:11" ht="30">
      <c r="A9" s="356">
        <v>1</v>
      </c>
      <c r="B9" s="357" t="str">
        <f>IFERROR(VLOOKUP(A9,NamaSK,2,FALSE),"  ")</f>
        <v>Prof. Dr. H. Babun Suharto, S.E., M.M.</v>
      </c>
      <c r="C9" s="353"/>
      <c r="D9" s="354"/>
      <c r="F9" s="358"/>
      <c r="G9" s="352"/>
    </row>
    <row r="10" spans="1:11">
      <c r="A10" s="359"/>
      <c r="B10" s="360" t="s">
        <v>324</v>
      </c>
      <c r="C10" s="361" t="s">
        <v>325</v>
      </c>
      <c r="D10" s="362" t="s">
        <v>326</v>
      </c>
      <c r="E10" s="362" t="s">
        <v>327</v>
      </c>
      <c r="F10" s="362" t="s">
        <v>328</v>
      </c>
      <c r="G10" s="523" t="s">
        <v>329</v>
      </c>
      <c r="H10" s="524"/>
      <c r="I10" s="525"/>
    </row>
    <row r="11" spans="1:11" ht="37.5" customHeight="1">
      <c r="A11" s="363">
        <f>'REKAP (2)'!J8</f>
        <v>90</v>
      </c>
      <c r="B11" s="364" t="str">
        <f t="shared" ref="B11:B15" si="0">IFERROR(VLOOKUP(A11,JADWAL,4,FALSE),"  ")</f>
        <v>PERILAKU DAN BUDAYA ORGANISASI PENDIDIKAN PADA ERA REVOLUSI INDUSTRI 4.0</v>
      </c>
      <c r="C11" s="365" t="str">
        <f t="shared" ref="C11:C15" si="1">IFERROR(VLOOKUP(A11,JADWAL,2,FALSE),"  ")</f>
        <v>MPI3-2A</v>
      </c>
      <c r="D11" s="366" t="str">
        <f t="shared" ref="D11:D15" si="2">IFERROR(VLOOKUP(A11,JADWAL,9,FALSE),"  ")</f>
        <v>Jumat</v>
      </c>
      <c r="E11" s="499" t="str">
        <f t="shared" ref="E11:E15" si="3">IFERROR(VLOOKUP(A11,JADWAL,10,FALSE),"  ")</f>
        <v>15.45-17.45</v>
      </c>
      <c r="F11" s="365" t="str">
        <f t="shared" ref="F11:F15" si="4">IFERROR(VLOOKUP(A11,JADWAL,11,FALSE),"  ")</f>
        <v>RU22</v>
      </c>
      <c r="G11" s="367" t="str">
        <f t="shared" ref="G11:G15" si="5">IFERROR(VLOOKUP(A11,JADWAL,6,FALSE),"  ")</f>
        <v>Prof. Dr. H. Babun Suharto, S.E., M.M.</v>
      </c>
      <c r="H11" s="368" t="str">
        <f t="shared" ref="H11:H15" si="6">IFERROR(VLOOKUP(A11,JADWAL,7,FALSE),"  ")</f>
        <v>Prof. Dr. H. Moh. Khusnuridlo, M.Pd.</v>
      </c>
      <c r="I11" s="364" t="str">
        <f>IFERROR(VLOOKUP(A11,JADWAL,8,FALSE),"  ")</f>
        <v>Dr. H. Suhadi Winoto, M.Pd.</v>
      </c>
    </row>
    <row r="12" spans="1:11" ht="37.5" customHeight="1">
      <c r="A12" s="363">
        <f>'REKAP (2)'!J9</f>
        <v>9</v>
      </c>
      <c r="B12" s="369" t="str">
        <f t="shared" si="0"/>
        <v>MANAJEMEN PENYELENGGARAAN PENDIDIKAN DAN PELATIHAN</v>
      </c>
      <c r="C12" s="370" t="str">
        <f t="shared" si="1"/>
        <v>MPI-2A</v>
      </c>
      <c r="D12" s="371" t="str">
        <f t="shared" si="2"/>
        <v>Kamis</v>
      </c>
      <c r="E12" s="500" t="str">
        <f t="shared" si="3"/>
        <v>13.00-15.00</v>
      </c>
      <c r="F12" s="370" t="str">
        <f t="shared" si="4"/>
        <v>RU11</v>
      </c>
      <c r="G12" s="372" t="str">
        <f t="shared" si="5"/>
        <v>Prof. Dr. H. Babun Suharto, S.E., M.M.</v>
      </c>
      <c r="H12" s="373" t="str">
        <f t="shared" si="6"/>
        <v>Dr. H. Sofyan Tsauri, M.M.</v>
      </c>
      <c r="I12" s="369" t="str">
        <f>IFERROR(VLOOKUP(A12,JADWAL,8,FALSE),"  ")</f>
        <v>.</v>
      </c>
    </row>
    <row r="13" spans="1:11" ht="37.5" customHeight="1">
      <c r="A13" s="363">
        <f>'REKAP (2)'!J10</f>
        <v>12</v>
      </c>
      <c r="B13" s="369" t="str">
        <f t="shared" si="0"/>
        <v>MANAJEMEN PENYELENGGARAAN PENDIDIKAN DAN PELATIHAN</v>
      </c>
      <c r="C13" s="370" t="str">
        <f t="shared" si="1"/>
        <v>MPI-2B</v>
      </c>
      <c r="D13" s="371" t="str">
        <f t="shared" si="2"/>
        <v>Sabtu</v>
      </c>
      <c r="E13" s="500" t="str">
        <f t="shared" si="3"/>
        <v>10.00-12.00</v>
      </c>
      <c r="F13" s="370" t="str">
        <f t="shared" si="4"/>
        <v>RU24</v>
      </c>
      <c r="G13" s="372" t="str">
        <f t="shared" si="5"/>
        <v>Prof. Dr. H. Babun Suharto, S.E., M.M.</v>
      </c>
      <c r="H13" s="373" t="str">
        <f t="shared" si="6"/>
        <v>Dr. H. Sofyan Tsauri, M.M.</v>
      </c>
      <c r="I13" s="369" t="str">
        <f>IFERROR(VLOOKUP(A13,JADWAL,8,FALSE),"  ")</f>
        <v>.</v>
      </c>
    </row>
    <row r="14" spans="1:11" ht="37.5" customHeight="1">
      <c r="A14" s="363">
        <f>'REKAP (2)'!J11</f>
        <v>0</v>
      </c>
      <c r="B14" s="369" t="str">
        <f t="shared" si="0"/>
        <v xml:space="preserve">  </v>
      </c>
      <c r="C14" s="370" t="str">
        <f t="shared" si="1"/>
        <v xml:space="preserve">  </v>
      </c>
      <c r="D14" s="371" t="str">
        <f t="shared" si="2"/>
        <v xml:space="preserve">  </v>
      </c>
      <c r="E14" s="371" t="str">
        <f t="shared" si="3"/>
        <v xml:space="preserve">  </v>
      </c>
      <c r="F14" s="370" t="str">
        <f t="shared" si="4"/>
        <v xml:space="preserve">  </v>
      </c>
      <c r="G14" s="372" t="str">
        <f t="shared" si="5"/>
        <v xml:space="preserve">  </v>
      </c>
      <c r="H14" s="373" t="str">
        <f t="shared" si="6"/>
        <v xml:space="preserve">  </v>
      </c>
      <c r="I14" s="369" t="str">
        <f>IFERROR(VLOOKUP(A14,JADWAL,8,FALSE),"  ")</f>
        <v xml:space="preserve">  </v>
      </c>
    </row>
    <row r="15" spans="1:11" ht="37.5" customHeight="1">
      <c r="A15" s="363">
        <v>141</v>
      </c>
      <c r="B15" s="374" t="str">
        <f t="shared" si="0"/>
        <v xml:space="preserve">  </v>
      </c>
      <c r="C15" s="375" t="str">
        <f t="shared" si="1"/>
        <v xml:space="preserve">  </v>
      </c>
      <c r="D15" s="376" t="str">
        <f t="shared" si="2"/>
        <v xml:space="preserve">  </v>
      </c>
      <c r="E15" s="376" t="str">
        <f t="shared" si="3"/>
        <v xml:space="preserve">  </v>
      </c>
      <c r="F15" s="375" t="str">
        <f t="shared" si="4"/>
        <v xml:space="preserve">  </v>
      </c>
      <c r="G15" s="377" t="str">
        <f t="shared" si="5"/>
        <v xml:space="preserve">  </v>
      </c>
      <c r="H15" s="378" t="str">
        <f t="shared" si="6"/>
        <v xml:space="preserve">  </v>
      </c>
      <c r="I15" s="374"/>
    </row>
    <row r="20" spans="1:9" ht="15.75">
      <c r="H20" s="526" t="s">
        <v>330</v>
      </c>
      <c r="I20" s="526"/>
    </row>
    <row r="21" spans="1:9" ht="15.75">
      <c r="H21" s="379" t="s">
        <v>331</v>
      </c>
    </row>
    <row r="22" spans="1:9" ht="15.75">
      <c r="H22" s="379"/>
    </row>
    <row r="23" spans="1:9" ht="15.75">
      <c r="H23" s="379"/>
    </row>
    <row r="24" spans="1:9" ht="15.75">
      <c r="H24" s="379"/>
    </row>
    <row r="25" spans="1:9">
      <c r="H25" s="336" t="s">
        <v>332</v>
      </c>
    </row>
    <row r="26" spans="1:9" ht="30">
      <c r="A26" s="356">
        <v>2</v>
      </c>
      <c r="B26" s="357" t="str">
        <f>IFERROR(VLOOKUP(A26,NamaSK,2,FALSE),"  ")</f>
        <v>Prof. Dr. H. Moh. Khusnuridlo, M.Pd.</v>
      </c>
      <c r="C26" s="353"/>
      <c r="D26" s="354"/>
      <c r="F26" s="358"/>
      <c r="G26" s="352"/>
    </row>
    <row r="27" spans="1:9">
      <c r="A27" s="359"/>
      <c r="B27" s="360" t="s">
        <v>324</v>
      </c>
      <c r="C27" s="361" t="s">
        <v>325</v>
      </c>
      <c r="D27" s="362" t="s">
        <v>326</v>
      </c>
      <c r="E27" s="362" t="s">
        <v>327</v>
      </c>
      <c r="F27" s="362" t="s">
        <v>328</v>
      </c>
      <c r="G27" s="523" t="s">
        <v>329</v>
      </c>
      <c r="H27" s="524"/>
      <c r="I27" s="525"/>
    </row>
    <row r="28" spans="1:9" ht="37.5" customHeight="1">
      <c r="A28" s="363">
        <f>'REKAP (2)'!J12</f>
        <v>30</v>
      </c>
      <c r="B28" s="364" t="str">
        <f t="shared" ref="B28:B33" si="7">IFERROR(VLOOKUP(A28,JADWAL,4,FALSE),"  ")</f>
        <v>ANALISIS DAN DESAIN PEMBELAJARAN FIQIH</v>
      </c>
      <c r="C28" s="365" t="str">
        <f t="shared" ref="C28:C33" si="8">IFERROR(VLOOKUP(A28,JADWAL,2,FALSE),"  ")</f>
        <v>PAI-2B</v>
      </c>
      <c r="D28" s="366" t="str">
        <f t="shared" ref="D28:D33" si="9">IFERROR(VLOOKUP(A28,JADWAL,9,FALSE),"  ")</f>
        <v>Sabtu</v>
      </c>
      <c r="E28" s="499" t="str">
        <f t="shared" ref="E28:E33" si="10">IFERROR(VLOOKUP(A28,JADWAL,10,FALSE),"  ")</f>
        <v>15.15-17.15</v>
      </c>
      <c r="F28" s="365" t="str">
        <f t="shared" ref="F28:F33" si="11">IFERROR(VLOOKUP(A28,JADWAL,11,FALSE),"  ")</f>
        <v>R15</v>
      </c>
      <c r="G28" s="367" t="str">
        <f t="shared" ref="G28" si="12">IFERROR(VLOOKUP(A28,JADWAL,6,FALSE),"  ")</f>
        <v>Prof. Dr. H. Moh. Khusnuridlo, M.Pd.</v>
      </c>
      <c r="H28" s="368" t="str">
        <f t="shared" ref="H28" si="13">IFERROR(VLOOKUP(A28,JADWAL,7,FALSE),"  ")</f>
        <v>Dr. H. Matkur, S.Pd.I, M.SI.</v>
      </c>
      <c r="I28" s="364" t="str">
        <f>IFERROR(VLOOKUP(A28,JADWAL,8,FALSE)," - ")</f>
        <v>.</v>
      </c>
    </row>
    <row r="29" spans="1:9" ht="37.5" customHeight="1">
      <c r="A29" s="363">
        <f>'REKAP (2)'!J13</f>
        <v>90</v>
      </c>
      <c r="B29" s="369" t="str">
        <f t="shared" si="7"/>
        <v>PERILAKU DAN BUDAYA ORGANISASI PENDIDIKAN PADA ERA REVOLUSI INDUSTRI 4.0</v>
      </c>
      <c r="C29" s="370" t="str">
        <f t="shared" si="8"/>
        <v>MPI3-2A</v>
      </c>
      <c r="D29" s="371" t="str">
        <f t="shared" si="9"/>
        <v>Jumat</v>
      </c>
      <c r="E29" s="500" t="str">
        <f t="shared" si="10"/>
        <v>15.45-17.45</v>
      </c>
      <c r="F29" s="370" t="str">
        <f t="shared" si="11"/>
        <v>RU22</v>
      </c>
      <c r="G29" s="380" t="str">
        <f t="shared" ref="G29:G31" si="14">IFERROR(VLOOKUP(A29,JADWAL,6,FALSE),"  ")</f>
        <v>Prof. Dr. H. Babun Suharto, S.E., M.M.</v>
      </c>
      <c r="H29" s="381" t="str">
        <f t="shared" ref="H29" si="15">IFERROR(VLOOKUP(A29,JADWAL,7,FALSE),"  ")</f>
        <v>Prof. Dr. H. Moh. Khusnuridlo, M.Pd.</v>
      </c>
      <c r="I29" s="369" t="str">
        <f>IFERROR(VLOOKUP(A29,JADWAL,8,FALSE),"  ")</f>
        <v>Dr. H. Suhadi Winoto, M.Pd.</v>
      </c>
    </row>
    <row r="30" spans="1:9" ht="37.5" customHeight="1">
      <c r="A30" s="363">
        <f>'REKAP (2)'!J14</f>
        <v>93</v>
      </c>
      <c r="B30" s="369" t="str">
        <f t="shared" si="7"/>
        <v>KEPEMIMPINAN SPIRITUAL DALAM PENDIDIKAN</v>
      </c>
      <c r="C30" s="370" t="str">
        <f t="shared" si="8"/>
        <v>MPI3-2A</v>
      </c>
      <c r="D30" s="371" t="str">
        <f t="shared" si="9"/>
        <v>Sabtu</v>
      </c>
      <c r="E30" s="371" t="str">
        <f t="shared" si="10"/>
        <v>09.45-11.45</v>
      </c>
      <c r="F30" s="370" t="str">
        <f t="shared" si="11"/>
        <v>RU22</v>
      </c>
      <c r="G30" s="380" t="str">
        <f t="shared" si="14"/>
        <v>Prof. Dr. H Abd. Halim Soebahar, MA.</v>
      </c>
      <c r="H30" s="373" t="str">
        <f t="shared" ref="H30:H33" si="16">IFERROR(VLOOKUP(A30,JADWAL,7,FALSE),"  ")</f>
        <v>Prof. Dr. H. Moh. Khusnuridlo, M.Pd.</v>
      </c>
      <c r="I30" s="386">
        <f>IFERROR(VLOOKUP(A30,JADWAL,8,FALSE),"  ")</f>
        <v>0</v>
      </c>
    </row>
    <row r="31" spans="1:9" ht="37.5" customHeight="1">
      <c r="A31" s="363">
        <f>'REKAP (2)'!J15</f>
        <v>10</v>
      </c>
      <c r="B31" s="369" t="str">
        <f t="shared" si="7"/>
        <v>ANALISIS KEBIJAKAN PENDIDIKAN ISLAM</v>
      </c>
      <c r="C31" s="370" t="str">
        <f t="shared" si="8"/>
        <v>MPI-2A</v>
      </c>
      <c r="D31" s="371" t="str">
        <f t="shared" si="9"/>
        <v>Kamis</v>
      </c>
      <c r="E31" s="500" t="str">
        <f t="shared" si="10"/>
        <v>15.30-17.30</v>
      </c>
      <c r="F31" s="370" t="str">
        <f t="shared" si="11"/>
        <v>RU11</v>
      </c>
      <c r="G31" s="380" t="str">
        <f t="shared" si="14"/>
        <v>Prof. Dr. H. Moh. Khusnuridlo, M.Pd.</v>
      </c>
      <c r="H31" s="382" t="str">
        <f>IFERROR(VLOOKUP(A31,JADWAL,7,FALSE),"  ")</f>
        <v>Dr. Syuhud, M.Pd.I</v>
      </c>
      <c r="I31" s="369" t="str">
        <f>IFERROR(VLOOKUP(A31,JADWAL,8,FALSE),"  ")</f>
        <v>.</v>
      </c>
    </row>
    <row r="32" spans="1:9" ht="37.5" customHeight="1">
      <c r="A32" s="363">
        <f>'REKAP (2)'!J16</f>
        <v>0</v>
      </c>
      <c r="B32" s="369" t="str">
        <f t="shared" si="7"/>
        <v xml:space="preserve">  </v>
      </c>
      <c r="C32" s="370" t="str">
        <f t="shared" si="8"/>
        <v xml:space="preserve">  </v>
      </c>
      <c r="D32" s="371" t="str">
        <f t="shared" si="9"/>
        <v xml:space="preserve">  </v>
      </c>
      <c r="E32" s="371" t="str">
        <f t="shared" si="10"/>
        <v xml:space="preserve">  </v>
      </c>
      <c r="F32" s="370" t="str">
        <f t="shared" si="11"/>
        <v xml:space="preserve">  </v>
      </c>
      <c r="G32" s="380" t="str">
        <f t="shared" ref="G32" si="17">IFERROR(VLOOKUP(A32,JADWAL,6,FALSE),"  ")</f>
        <v xml:space="preserve">  </v>
      </c>
      <c r="H32" s="373" t="str">
        <f t="shared" si="16"/>
        <v xml:space="preserve">  </v>
      </c>
      <c r="I32" s="386" t="str">
        <f>IFERROR(VLOOKUP(A32,JADWAL,8,FALSE),"  ")</f>
        <v xml:space="preserve">  </v>
      </c>
    </row>
    <row r="33" spans="1:9" ht="37.5" customHeight="1">
      <c r="A33" s="363">
        <f>'REKAP (2)'!J17</f>
        <v>0</v>
      </c>
      <c r="B33" s="374" t="str">
        <f t="shared" si="7"/>
        <v xml:space="preserve">  </v>
      </c>
      <c r="C33" s="375" t="str">
        <f t="shared" si="8"/>
        <v xml:space="preserve">  </v>
      </c>
      <c r="D33" s="376" t="str">
        <f t="shared" si="9"/>
        <v xml:space="preserve">  </v>
      </c>
      <c r="E33" s="376" t="str">
        <f t="shared" si="10"/>
        <v xml:space="preserve">  </v>
      </c>
      <c r="F33" s="375" t="str">
        <f t="shared" si="11"/>
        <v xml:space="preserve">  </v>
      </c>
      <c r="G33" s="383" t="str">
        <f>IFERROR(VLOOKUP(A33,JADWAL,6,FALSE),"  ")</f>
        <v xml:space="preserve">  </v>
      </c>
      <c r="H33" s="378" t="str">
        <f t="shared" si="16"/>
        <v xml:space="preserve">  </v>
      </c>
      <c r="I33" s="374"/>
    </row>
    <row r="36" spans="1:9" ht="15.75">
      <c r="H36" s="526" t="str">
        <f>H20</f>
        <v>Jember, 19 Februari 2021</v>
      </c>
      <c r="I36" s="526"/>
    </row>
    <row r="37" spans="1:9" ht="15.75">
      <c r="H37" s="379" t="s">
        <v>331</v>
      </c>
    </row>
    <row r="38" spans="1:9" ht="15.75">
      <c r="H38" s="379"/>
    </row>
    <row r="39" spans="1:9" ht="15.75">
      <c r="H39" s="379"/>
    </row>
    <row r="40" spans="1:9" ht="15.75">
      <c r="H40" s="379"/>
    </row>
    <row r="41" spans="1:9">
      <c r="H41" s="336" t="s">
        <v>332</v>
      </c>
    </row>
    <row r="42" spans="1:9" ht="16.5">
      <c r="A42" s="356">
        <v>3</v>
      </c>
      <c r="B42" s="357" t="str">
        <f>IFERROR(VLOOKUP(A42,NamaSK,2,FALSE),"  ")</f>
        <v>Dr. H. Sofyan Tsauri, M.M.</v>
      </c>
      <c r="C42" s="353"/>
      <c r="D42" s="354"/>
      <c r="F42" s="358"/>
      <c r="G42" s="352"/>
    </row>
    <row r="43" spans="1:9">
      <c r="A43" s="359"/>
      <c r="B43" s="360" t="s">
        <v>324</v>
      </c>
      <c r="C43" s="361" t="s">
        <v>325</v>
      </c>
      <c r="D43" s="362" t="s">
        <v>326</v>
      </c>
      <c r="E43" s="362" t="s">
        <v>327</v>
      </c>
      <c r="F43" s="362" t="s">
        <v>328</v>
      </c>
      <c r="G43" s="523" t="s">
        <v>329</v>
      </c>
      <c r="H43" s="524"/>
      <c r="I43" s="525"/>
    </row>
    <row r="44" spans="1:9" ht="37.5" customHeight="1">
      <c r="A44" s="363">
        <f>'REKAP (2)'!J18</f>
        <v>12</v>
      </c>
      <c r="B44" s="364" t="str">
        <f>IFERROR(VLOOKUP(A44,JADWAL,4,FALSE),"  ")</f>
        <v>MANAJEMEN PENYELENGGARAAN PENDIDIKAN DAN PELATIHAN</v>
      </c>
      <c r="C44" s="365" t="str">
        <f>IFERROR(VLOOKUP(A44,JADWAL,2,FALSE),"  ")</f>
        <v>MPI-2B</v>
      </c>
      <c r="D44" s="366" t="str">
        <f>IFERROR(VLOOKUP(A44,JADWAL,9,FALSE),"  ")</f>
        <v>Sabtu</v>
      </c>
      <c r="E44" s="499" t="str">
        <f>IFERROR(VLOOKUP(A44,JADWAL,10,FALSE),"  ")</f>
        <v>10.00-12.00</v>
      </c>
      <c r="F44" s="365" t="str">
        <f>IFERROR(VLOOKUP(A44,JADWAL,11,FALSE),"  ")</f>
        <v>RU24</v>
      </c>
      <c r="G44" s="384" t="str">
        <f t="shared" ref="G44" si="18">IFERROR(VLOOKUP(A44,JADWAL,6,FALSE),"  ")</f>
        <v>Prof. Dr. H. Babun Suharto, S.E., M.M.</v>
      </c>
      <c r="H44" s="385" t="str">
        <f t="shared" ref="H44" si="19">IFERROR(VLOOKUP(A44,JADWAL,7,FALSE),"  ")</f>
        <v>Dr. H. Sofyan Tsauri, M.M.</v>
      </c>
      <c r="I44" s="364" t="str">
        <f>IFERROR(VLOOKUP(A44,JADWAL,8,FALSE),"  ")</f>
        <v>.</v>
      </c>
    </row>
    <row r="45" spans="1:9" ht="37.5" customHeight="1">
      <c r="A45" s="363">
        <f>'REKAP (2)'!J19</f>
        <v>9</v>
      </c>
      <c r="B45" s="369" t="str">
        <f>IFERROR(VLOOKUP(A45,JADWAL,4,FALSE),"  ")</f>
        <v>MANAJEMEN PENYELENGGARAAN PENDIDIKAN DAN PELATIHAN</v>
      </c>
      <c r="C45" s="370" t="str">
        <f>IFERROR(VLOOKUP(A45,JADWAL,2,FALSE),"  ")</f>
        <v>MPI-2A</v>
      </c>
      <c r="D45" s="371" t="str">
        <f>IFERROR(VLOOKUP(A45,JADWAL,9,FALSE),"  ")</f>
        <v>Kamis</v>
      </c>
      <c r="E45" s="500" t="str">
        <f>IFERROR(VLOOKUP(A45,JADWAL,10,FALSE),"  ")</f>
        <v>13.00-15.00</v>
      </c>
      <c r="F45" s="370" t="str">
        <f>IFERROR(VLOOKUP(A45,JADWAL,11,FALSE),"  ")</f>
        <v>RU11</v>
      </c>
      <c r="G45" s="372" t="str">
        <f t="shared" ref="G45:G46" si="20">IFERROR(VLOOKUP(A45,JADWAL,6,FALSE),"  ")</f>
        <v>Prof. Dr. H. Babun Suharto, S.E., M.M.</v>
      </c>
      <c r="H45" s="373" t="str">
        <f t="shared" ref="H45:H46" si="21">IFERROR(VLOOKUP(A45,JADWAL,7,FALSE),"  ")</f>
        <v>Dr. H. Sofyan Tsauri, M.M.</v>
      </c>
      <c r="I45" s="369" t="str">
        <f>IFERROR(VLOOKUP(A45,JADWAL,8,FALSE),"  ")</f>
        <v>.</v>
      </c>
    </row>
    <row r="46" spans="1:9" ht="37.5" customHeight="1">
      <c r="A46" s="363">
        <f>'REKAP (2)'!J20</f>
        <v>0</v>
      </c>
      <c r="B46" s="369" t="str">
        <f>IFERROR(VLOOKUP(A46,JADWAL,4,FALSE),"  ")</f>
        <v xml:space="preserve">  </v>
      </c>
      <c r="C46" s="370" t="str">
        <f>IFERROR(VLOOKUP(A46,JADWAL,2,FALSE),"  ")</f>
        <v xml:space="preserve">  </v>
      </c>
      <c r="D46" s="371" t="str">
        <f>IFERROR(VLOOKUP(A46,JADWAL,9,FALSE),"  ")</f>
        <v xml:space="preserve">  </v>
      </c>
      <c r="E46" s="371" t="str">
        <f>IFERROR(VLOOKUP(A46,JADWAL,10,FALSE),"  ")</f>
        <v xml:space="preserve">  </v>
      </c>
      <c r="F46" s="370" t="str">
        <f>IFERROR(VLOOKUP(A46,JADWAL,11,FALSE),"  ")</f>
        <v xml:space="preserve">  </v>
      </c>
      <c r="G46" s="372" t="str">
        <f t="shared" si="20"/>
        <v xml:space="preserve">  </v>
      </c>
      <c r="H46" s="373" t="str">
        <f t="shared" si="21"/>
        <v xml:space="preserve">  </v>
      </c>
      <c r="I46" s="369" t="str">
        <f>IFERROR(VLOOKUP(A46,JADWAL,8,FALSE),"  ")</f>
        <v xml:space="preserve">  </v>
      </c>
    </row>
    <row r="47" spans="1:9" ht="37.5" customHeight="1">
      <c r="A47" s="363"/>
      <c r="B47" s="369" t="str">
        <f>IFERROR(VLOOKUP(A47,JADWAL,4,FALSE),"  ")</f>
        <v xml:space="preserve">  </v>
      </c>
      <c r="C47" s="370" t="str">
        <f>IFERROR(VLOOKUP(A47,JADWAL,2,FALSE),"  ")</f>
        <v xml:space="preserve">  </v>
      </c>
      <c r="D47" s="371" t="str">
        <f>IFERROR(VLOOKUP(A47,JADWAL,9,FALSE),"  ")</f>
        <v xml:space="preserve">  </v>
      </c>
      <c r="E47" s="371" t="str">
        <f>IFERROR(VLOOKUP(A47,JADWAL,10,FALSE),"  ")</f>
        <v xml:space="preserve">  </v>
      </c>
      <c r="F47" s="370" t="str">
        <f>IFERROR(VLOOKUP(A47,JADWAL,11,FALSE),"  ")</f>
        <v xml:space="preserve">  </v>
      </c>
      <c r="G47" s="386" t="str">
        <f t="shared" ref="G47:G48" si="22">IFERROR(VLOOKUP(A47,JADWAL,6,FALSE),"  ")</f>
        <v xml:space="preserve">  </v>
      </c>
      <c r="H47" s="373" t="str">
        <f t="shared" ref="H47:H48" si="23">IFERROR(VLOOKUP(A47,JADWAL,7,FALSE),"  ")</f>
        <v xml:space="preserve">  </v>
      </c>
      <c r="I47" s="369" t="str">
        <f>IFERROR(VLOOKUP(A47,JADWAL,8,FALSE),"  ")</f>
        <v xml:space="preserve">  </v>
      </c>
    </row>
    <row r="48" spans="1:9" ht="37.5" customHeight="1">
      <c r="A48" s="363"/>
      <c r="B48" s="374" t="str">
        <f>IFERROR(VLOOKUP(A48,JADWAL,4,FALSE),"  ")</f>
        <v xml:space="preserve">  </v>
      </c>
      <c r="C48" s="375" t="str">
        <f>IFERROR(VLOOKUP(A48,JADWAL,2,FALSE),"  ")</f>
        <v xml:space="preserve">  </v>
      </c>
      <c r="D48" s="376" t="str">
        <f>IFERROR(VLOOKUP(A48,JADWAL,9,FALSE),"  ")</f>
        <v xml:space="preserve">  </v>
      </c>
      <c r="E48" s="376" t="str">
        <f>IFERROR(VLOOKUP(A48,JADWAL,10,FALSE),"  ")</f>
        <v xml:space="preserve">  </v>
      </c>
      <c r="F48" s="375" t="str">
        <f>IFERROR(VLOOKUP(A48,JADWAL,11,FALSE),"  ")</f>
        <v xml:space="preserve">  </v>
      </c>
      <c r="G48" s="377" t="str">
        <f t="shared" si="22"/>
        <v xml:space="preserve">  </v>
      </c>
      <c r="H48" s="378" t="str">
        <f t="shared" si="23"/>
        <v xml:space="preserve">  </v>
      </c>
      <c r="I48" s="383" t="str">
        <f>IFERROR(VLOOKUP(A48,JADWAL,8,FALSE),"  ")</f>
        <v xml:space="preserve">  </v>
      </c>
    </row>
    <row r="53" spans="1:9" ht="15.75">
      <c r="H53" s="526" t="str">
        <f>H20</f>
        <v>Jember, 19 Februari 2021</v>
      </c>
      <c r="I53" s="526"/>
    </row>
    <row r="54" spans="1:9" ht="15.75">
      <c r="H54" s="379" t="s">
        <v>331</v>
      </c>
    </row>
    <row r="55" spans="1:9" ht="15.75">
      <c r="H55" s="379"/>
    </row>
    <row r="56" spans="1:9" ht="15.75">
      <c r="H56" s="379"/>
    </row>
    <row r="57" spans="1:9" ht="15.75">
      <c r="H57" s="379"/>
    </row>
    <row r="58" spans="1:9">
      <c r="H58" s="336" t="s">
        <v>332</v>
      </c>
    </row>
    <row r="60" spans="1:9" ht="16.5">
      <c r="A60" s="356">
        <v>4</v>
      </c>
      <c r="B60" s="357" t="str">
        <f>IFERROR(VLOOKUP(A60,NamaSK,2,FALSE),"  ")</f>
        <v>Prof. Dr. Drs. H. Abd. Muis, M.M.</v>
      </c>
      <c r="C60" s="353"/>
      <c r="D60" s="354"/>
      <c r="F60" s="358"/>
      <c r="G60" s="352"/>
    </row>
    <row r="61" spans="1:9">
      <c r="A61" s="359"/>
      <c r="B61" s="360" t="s">
        <v>324</v>
      </c>
      <c r="C61" s="361" t="s">
        <v>325</v>
      </c>
      <c r="D61" s="362" t="s">
        <v>326</v>
      </c>
      <c r="E61" s="362" t="s">
        <v>327</v>
      </c>
      <c r="F61" s="362" t="s">
        <v>328</v>
      </c>
      <c r="G61" s="523" t="s">
        <v>329</v>
      </c>
      <c r="H61" s="524"/>
      <c r="I61" s="525"/>
    </row>
    <row r="62" spans="1:9" ht="37.5" customHeight="1">
      <c r="A62" s="363">
        <f>'REKAP (2)'!J21</f>
        <v>4</v>
      </c>
      <c r="B62" s="364" t="str">
        <f>IFERROR(VLOOKUP(A62,JADWAL,4,FALSE),"  ")</f>
        <v>MANAJEMEN MUTU TERPADU PENDIDIKAN</v>
      </c>
      <c r="C62" s="365" t="str">
        <f>IFERROR(VLOOKUP(A62,JADWAL,2,FALSE),"  ")</f>
        <v>MPI-2A</v>
      </c>
      <c r="D62" s="366" t="str">
        <f>IFERROR(VLOOKUP(A62,JADWAL,9,FALSE),"  ")</f>
        <v>Rabu</v>
      </c>
      <c r="E62" s="499" t="str">
        <f>IFERROR(VLOOKUP(A62,JADWAL,10,FALSE),"  ")</f>
        <v>15.30-17.30</v>
      </c>
      <c r="F62" s="365" t="str">
        <f>IFERROR(VLOOKUP(A62,JADWAL,11,FALSE),"  ")</f>
        <v>RU11</v>
      </c>
      <c r="G62" s="367" t="str">
        <f t="shared" ref="G62:G63" si="24">IFERROR(VLOOKUP(A62,JADWAL,6,FALSE),"  ")</f>
        <v>Prof. Dr. Drs. H. Abd. Muis, M.M.</v>
      </c>
      <c r="H62" s="368" t="str">
        <f t="shared" ref="H62:H63" si="25">IFERROR(VLOOKUP(A62,JADWAL,7,FALSE),"  ")</f>
        <v>Dr. H. Abd. Muhith, S.Ag, M.Pd.I.</v>
      </c>
      <c r="I62" s="388" t="str">
        <f>IFERROR(VLOOKUP(A62,JADWAL,8,FALSE),"  ")</f>
        <v>.</v>
      </c>
    </row>
    <row r="63" spans="1:9" ht="37.5" customHeight="1">
      <c r="A63" s="363">
        <f>'REKAP (2)'!J22</f>
        <v>13</v>
      </c>
      <c r="B63" s="369" t="str">
        <f>IFERROR(VLOOKUP(A63,JADWAL,4,FALSE),"  ")</f>
        <v>ANALISIS KEBIJAKAN PENDIDIKAN ISLAM</v>
      </c>
      <c r="C63" s="370" t="str">
        <f>IFERROR(VLOOKUP(A63,JADWAL,2,FALSE),"  ")</f>
        <v>MPI-2B</v>
      </c>
      <c r="D63" s="371" t="str">
        <f>IFERROR(VLOOKUP(A63,JADWAL,9,FALSE),"  ")</f>
        <v>Sabtu</v>
      </c>
      <c r="E63" s="500" t="str">
        <f>IFERROR(VLOOKUP(A63,JADWAL,10,FALSE),"  ")</f>
        <v>13.00-15.00</v>
      </c>
      <c r="F63" s="370" t="str">
        <f>IFERROR(VLOOKUP(A63,JADWAL,11,FALSE),"  ")</f>
        <v>RU24</v>
      </c>
      <c r="G63" s="372" t="str">
        <f t="shared" si="24"/>
        <v>Prof. Dr. Drs. H. Abd. Muis, M.M.</v>
      </c>
      <c r="H63" s="373" t="str">
        <f t="shared" si="25"/>
        <v>Dr. Khalilur Rahman, M.Pd.I.</v>
      </c>
      <c r="I63" s="369" t="str">
        <f>IFERROR(VLOOKUP(A63,JADWAL,8,FALSE),"  ")</f>
        <v>.</v>
      </c>
    </row>
    <row r="64" spans="1:9" ht="37.5" customHeight="1">
      <c r="A64" s="363">
        <f>'REKAP (2)'!J23</f>
        <v>91</v>
      </c>
      <c r="B64" s="369" t="str">
        <f>IFERROR(VLOOKUP(A64,JADWAL,4,FALSE),"  ")</f>
        <v>STUDI KRITIS KEBIJAKAN PENDIDIKAN ISLAM</v>
      </c>
      <c r="C64" s="370" t="str">
        <f>IFERROR(VLOOKUP(A64,JADWAL,2,FALSE),"  ")</f>
        <v>MPI3-2A</v>
      </c>
      <c r="D64" s="371" t="str">
        <f>IFERROR(VLOOKUP(A64,JADWAL,9,FALSE),"  ")</f>
        <v>Sabtu</v>
      </c>
      <c r="E64" s="500" t="str">
        <f>IFERROR(VLOOKUP(A64,JADWAL,10,FALSE),"  ")</f>
        <v>07.45-09.45</v>
      </c>
      <c r="F64" s="370" t="str">
        <f>IFERROR(VLOOKUP(A64,JADWAL,11,FALSE),"  ")</f>
        <v>RU22</v>
      </c>
      <c r="G64" s="372" t="str">
        <f t="shared" ref="G64:G65" si="26">IFERROR(VLOOKUP(A64,JADWAL,6,FALSE),"  ")</f>
        <v>Prof. Dr. H Abd. Halim Soebahar, MA.</v>
      </c>
      <c r="H64" s="373" t="str">
        <f t="shared" ref="H64:H65" si="27">IFERROR(VLOOKUP(A64,JADWAL,7,FALSE),"  ")</f>
        <v>Prof. Dr. Drs. H. Abd. Muis, M.M.</v>
      </c>
      <c r="I64" s="369" t="str">
        <f>IFERROR(VLOOKUP(A64,JADWAL,8,FALSE),"  ")</f>
        <v>Dr. H. Aminullah, M.Ag.</v>
      </c>
    </row>
    <row r="65" spans="1:9" ht="37.5" customHeight="1">
      <c r="A65" s="363">
        <f>'REKAP (2)'!J24</f>
        <v>94</v>
      </c>
      <c r="B65" s="374" t="str">
        <f>IFERROR(VLOOKUP(A65,JADWAL,4,FALSE),"  ")</f>
        <v>INOVASI KURIKULUM DAN PEMBELAJARAN PAI</v>
      </c>
      <c r="C65" s="375" t="str">
        <f>IFERROR(VLOOKUP(A65,JADWAL,2,FALSE),"  ")</f>
        <v>PAI3-2A</v>
      </c>
      <c r="D65" s="376" t="str">
        <f>IFERROR(VLOOKUP(A65,JADWAL,9,FALSE),"  ")</f>
        <v>Jumat</v>
      </c>
      <c r="E65" s="501" t="str">
        <f>IFERROR(VLOOKUP(A65,JADWAL,10,FALSE),"  ")</f>
        <v>13.30-15.30</v>
      </c>
      <c r="F65" s="375" t="str">
        <f>IFERROR(VLOOKUP(A65,JADWAL,11,FALSE),"  ")</f>
        <v>RU22</v>
      </c>
      <c r="G65" s="377" t="str">
        <f t="shared" si="26"/>
        <v>Prof. Dr. Drs. H. Abd. Muis, M.M.</v>
      </c>
      <c r="H65" s="378" t="str">
        <f t="shared" si="27"/>
        <v>Dr. H. Mashudi, M.Pd.</v>
      </c>
      <c r="I65" s="374"/>
    </row>
    <row r="66" spans="1:9">
      <c r="A66" s="363">
        <f>'REKAP (2)'!J25</f>
        <v>96</v>
      </c>
    </row>
    <row r="69" spans="1:9" ht="15.75">
      <c r="H69" s="526" t="str">
        <f>H20</f>
        <v>Jember, 19 Februari 2021</v>
      </c>
      <c r="I69" s="526"/>
    </row>
    <row r="70" spans="1:9" ht="15.75">
      <c r="H70" s="379" t="s">
        <v>331</v>
      </c>
    </row>
    <row r="71" spans="1:9" ht="15.75">
      <c r="H71" s="379"/>
    </row>
    <row r="72" spans="1:9" ht="15.75">
      <c r="H72" s="379"/>
    </row>
    <row r="73" spans="1:9" ht="15.75">
      <c r="H73" s="379"/>
    </row>
    <row r="74" spans="1:9">
      <c r="H74" s="336" t="s">
        <v>332</v>
      </c>
    </row>
    <row r="75" spans="1:9" ht="16.5">
      <c r="A75" s="356">
        <v>5</v>
      </c>
      <c r="B75" s="357" t="str">
        <f>IFERROR(VLOOKUP(A75,NamaSK,2,FALSE),"  ")</f>
        <v>Dr. H. Hepni, S.Ag., M.M.</v>
      </c>
      <c r="C75" s="353"/>
      <c r="D75" s="354"/>
      <c r="F75" s="358"/>
      <c r="G75" s="352"/>
    </row>
    <row r="76" spans="1:9">
      <c r="A76" s="359"/>
      <c r="B76" s="360" t="s">
        <v>324</v>
      </c>
      <c r="C76" s="361" t="s">
        <v>325</v>
      </c>
      <c r="D76" s="362" t="s">
        <v>326</v>
      </c>
      <c r="E76" s="362" t="s">
        <v>327</v>
      </c>
      <c r="F76" s="362" t="s">
        <v>328</v>
      </c>
      <c r="G76" s="523" t="s">
        <v>329</v>
      </c>
      <c r="H76" s="524"/>
      <c r="I76" s="525"/>
    </row>
    <row r="77" spans="1:9" ht="37.5" customHeight="1">
      <c r="A77" s="363">
        <f>'REKAP (2)'!J28</f>
        <v>5</v>
      </c>
      <c r="B77" s="364" t="str">
        <f>IFERROR(VLOOKUP(A77,JADWAL,4,FALSE),"  ")</f>
        <v>METODOLOGI PENELITIAN MPI</v>
      </c>
      <c r="C77" s="365" t="str">
        <f>IFERROR(VLOOKUP(A77,JADWAL,2,FALSE),"  ")</f>
        <v>MPI-2B</v>
      </c>
      <c r="D77" s="366" t="str">
        <f>IFERROR(VLOOKUP(A77,JADWAL,9,FALSE),"  ")</f>
        <v>Jumat</v>
      </c>
      <c r="E77" s="499" t="str">
        <f>IFERROR(VLOOKUP(A77,JADWAL,10,FALSE),"  ")</f>
        <v>15.30-17.30</v>
      </c>
      <c r="F77" s="365" t="str">
        <f>IFERROR(VLOOKUP(A77,JADWAL,11,FALSE),"  ")</f>
        <v>RU24</v>
      </c>
      <c r="G77" s="389" t="str">
        <f t="shared" ref="G77:G78" si="28">IFERROR(VLOOKUP(A77,JADWAL,6,FALSE),"  ")</f>
        <v>Dr. H. Hepni, S.Ag., M.M.</v>
      </c>
      <c r="H77" s="368" t="str">
        <f t="shared" ref="H77:H78" si="29">IFERROR(VLOOKUP(A77,JADWAL,7,FALSE),"  ")</f>
        <v>Dr. H. Ubaidillah, M.Ag.</v>
      </c>
      <c r="I77" s="364" t="str">
        <f>IFERROR(VLOOKUP(A77,JADWAL,8,FALSE),"  ")</f>
        <v>.</v>
      </c>
    </row>
    <row r="78" spans="1:9" ht="37.5" customHeight="1">
      <c r="A78" s="363">
        <f>'REKAP (2)'!J29</f>
        <v>67</v>
      </c>
      <c r="B78" s="369" t="str">
        <f>IFERROR(VLOOKUP(A78,JADWAL,4,FALSE),"  ")</f>
        <v>Manajemen Industri Media Islam</v>
      </c>
      <c r="C78" s="370" t="str">
        <f>IFERROR(VLOOKUP(A78,JADWAL,2,FALSE),"  ")</f>
        <v>KPI-3</v>
      </c>
      <c r="D78" s="371" t="str">
        <f>IFERROR(VLOOKUP(A78,JADWAL,9,FALSE),"  ")</f>
        <v>Sabtu</v>
      </c>
      <c r="E78" s="371" t="str">
        <f>IFERROR(VLOOKUP(A78,JADWAL,10,FALSE),"  ")</f>
        <v>09.30-11-30</v>
      </c>
      <c r="F78" s="370" t="str">
        <f>IFERROR(VLOOKUP(A78,JADWAL,11,FALSE),"  ")</f>
        <v>R12</v>
      </c>
      <c r="G78" s="390" t="str">
        <f t="shared" si="28"/>
        <v>Dr. H. Hepni, S.Ag., M.M.</v>
      </c>
      <c r="H78" s="373" t="str">
        <f t="shared" si="29"/>
        <v>Dr. Nurul Widyawati Islami Rahayu, S,Sos, M.Si</v>
      </c>
      <c r="I78" s="369" t="str">
        <f>IFERROR(VLOOKUP(A78,JADWAL,8,FALSE),"  ")</f>
        <v>.</v>
      </c>
    </row>
    <row r="79" spans="1:9" ht="37.5" customHeight="1">
      <c r="A79" s="363">
        <f>'REKAP (2)'!J30</f>
        <v>96</v>
      </c>
      <c r="B79" s="369" t="str">
        <f>IFERROR(VLOOKUP(A79,JADWAL,4,FALSE),"  ")</f>
        <v>PENDEKATAN PENDIDIKAN AGAMA ISLAM INTERDISIPLINER DAN MULTIDISIPLINER</v>
      </c>
      <c r="C79" s="370" t="str">
        <f>IFERROR(VLOOKUP(A79,JADWAL,2,FALSE),"  ")</f>
        <v>PAI3-2A</v>
      </c>
      <c r="D79" s="371" t="str">
        <f>IFERROR(VLOOKUP(A79,JADWAL,9,FALSE),"  ")</f>
        <v>Sabtu</v>
      </c>
      <c r="E79" s="371" t="str">
        <f>IFERROR(VLOOKUP(A79,JADWAL,10,FALSE),"  ")</f>
        <v>10.00-12.00</v>
      </c>
      <c r="F79" s="370" t="str">
        <f>IFERROR(VLOOKUP(A79,JADWAL,11,FALSE),"  ")</f>
        <v>RU22</v>
      </c>
      <c r="G79" s="386" t="str">
        <f t="shared" ref="G79:G80" si="30">IFERROR(VLOOKUP(A79,JADWAL,6,FALSE),"  ")</f>
        <v>Prof. Dr. H Abd. Halim Soebahar, MA.</v>
      </c>
      <c r="H79" s="373" t="str">
        <f t="shared" ref="H79:H80" si="31">IFERROR(VLOOKUP(A79,JADWAL,7,FALSE),"  ")</f>
        <v>Dr. H. Aminullah, M.Ag.</v>
      </c>
      <c r="I79" s="369" t="str">
        <f>IFERROR(VLOOKUP(A79,JADWAL,8,FALSE),"  ")</f>
        <v>Dr. H. Hepni, S.Ag., M.M.</v>
      </c>
    </row>
    <row r="80" spans="1:9" ht="37.5" customHeight="1">
      <c r="A80" s="363">
        <f>'REKAP (2)'!J31</f>
        <v>1</v>
      </c>
      <c r="B80" s="374" t="str">
        <f>IFERROR(VLOOKUP(A80,JADWAL,4,FALSE),"  ")</f>
        <v>METODOLOGI PENELITIAN MPI</v>
      </c>
      <c r="C80" s="375" t="str">
        <f>IFERROR(VLOOKUP(A80,JADWAL,2,FALSE),"  ")</f>
        <v>MPI-2A</v>
      </c>
      <c r="D80" s="376" t="str">
        <f>IFERROR(VLOOKUP(A80,JADWAL,9,FALSE),"  ")</f>
        <v>Selasa</v>
      </c>
      <c r="E80" s="501" t="str">
        <f>IFERROR(VLOOKUP(A80,JADWAL,10,FALSE),"  ")</f>
        <v>15.30-17.30</v>
      </c>
      <c r="F80" s="375" t="str">
        <f>IFERROR(VLOOKUP(A80,JADWAL,11,FALSE),"  ")</f>
        <v>RU11</v>
      </c>
      <c r="G80" s="383" t="str">
        <f t="shared" si="30"/>
        <v>Dr. H. Hepni, S.Ag., M.M.</v>
      </c>
      <c r="H80" s="378" t="str">
        <f t="shared" si="31"/>
        <v>Dr. H. Ubaidillah, M.Ag.</v>
      </c>
      <c r="I80" s="393" t="str">
        <f>IFERROR(VLOOKUP(A80,JADWAL,8,FALSE),"  ")</f>
        <v>.</v>
      </c>
    </row>
    <row r="81" spans="1:9">
      <c r="A81" s="363">
        <f>'REKAP (2)'!J32</f>
        <v>0</v>
      </c>
    </row>
    <row r="82" spans="1:9">
      <c r="A82" s="363">
        <f>'REKAP (2)'!J33</f>
        <v>0</v>
      </c>
    </row>
    <row r="84" spans="1:9" ht="15.75">
      <c r="H84" s="526" t="str">
        <f>H20</f>
        <v>Jember, 19 Februari 2021</v>
      </c>
      <c r="I84" s="526"/>
    </row>
    <row r="85" spans="1:9" ht="15.75">
      <c r="H85" s="379" t="s">
        <v>331</v>
      </c>
    </row>
    <row r="86" spans="1:9" ht="15.75">
      <c r="H86" s="379"/>
    </row>
    <row r="87" spans="1:9" ht="15.75">
      <c r="H87" s="379"/>
    </row>
    <row r="88" spans="1:9" ht="15.75">
      <c r="H88" s="379"/>
    </row>
    <row r="89" spans="1:9">
      <c r="H89" s="336" t="s">
        <v>332</v>
      </c>
    </row>
    <row r="90" spans="1:9" ht="30">
      <c r="A90" s="356">
        <v>6</v>
      </c>
      <c r="B90" s="357" t="str">
        <f>IFERROR(VLOOKUP(A90,NamaSK,2,FALSE),"  ")</f>
        <v>Prof. Dr. H Abd. Halim Soebahar, MA.</v>
      </c>
      <c r="C90" s="353"/>
      <c r="D90" s="354"/>
      <c r="F90" s="358"/>
      <c r="G90" s="352"/>
    </row>
    <row r="91" spans="1:9">
      <c r="A91" s="359"/>
      <c r="B91" s="360" t="s">
        <v>324</v>
      </c>
      <c r="C91" s="361" t="s">
        <v>325</v>
      </c>
      <c r="D91" s="362" t="s">
        <v>326</v>
      </c>
      <c r="E91" s="362" t="s">
        <v>327</v>
      </c>
      <c r="F91" s="362" t="s">
        <v>328</v>
      </c>
      <c r="G91" s="523" t="s">
        <v>329</v>
      </c>
      <c r="H91" s="524"/>
      <c r="I91" s="525"/>
    </row>
    <row r="92" spans="1:9" ht="37.5" customHeight="1">
      <c r="A92" s="363">
        <f>'REKAP (2)'!J34</f>
        <v>91</v>
      </c>
      <c r="B92" s="364" t="str">
        <f t="shared" ref="B92:B97" si="32">IFERROR(VLOOKUP(A92,JADWAL,4,FALSE),"  ")</f>
        <v>STUDI KRITIS KEBIJAKAN PENDIDIKAN ISLAM</v>
      </c>
      <c r="C92" s="365" t="str">
        <f t="shared" ref="C92:C97" si="33">IFERROR(VLOOKUP(A92,JADWAL,2,FALSE),"  ")</f>
        <v>MPI3-2A</v>
      </c>
      <c r="D92" s="366" t="str">
        <f t="shared" ref="D92:D97" si="34">IFERROR(VLOOKUP(A92,JADWAL,9,FALSE),"  ")</f>
        <v>Sabtu</v>
      </c>
      <c r="E92" s="499" t="str">
        <f t="shared" ref="E92:E97" si="35">IFERROR(VLOOKUP(A92,JADWAL,10,FALSE),"  ")</f>
        <v>07.45-09.45</v>
      </c>
      <c r="F92" s="365" t="str">
        <f t="shared" ref="F92:F97" si="36">IFERROR(VLOOKUP(A92,JADWAL,11,FALSE),"  ")</f>
        <v>RU22</v>
      </c>
      <c r="G92" s="367" t="str">
        <f t="shared" ref="G92:G97" si="37">IFERROR(VLOOKUP(A92,JADWAL,6,FALSE),"  ")</f>
        <v>Prof. Dr. H Abd. Halim Soebahar, MA.</v>
      </c>
      <c r="H92" s="368" t="str">
        <f t="shared" ref="H92:H97" si="38">IFERROR(VLOOKUP(A92,JADWAL,7,FALSE),"  ")</f>
        <v>Prof. Dr. Drs. H. Abd. Muis, M.M.</v>
      </c>
      <c r="I92" s="364" t="str">
        <f t="shared" ref="I92:I97" si="39">IFERROR(VLOOKUP(A92,JADWAL,8,FALSE),"  ")</f>
        <v>Dr. H. Aminullah, M.Ag.</v>
      </c>
    </row>
    <row r="93" spans="1:9" ht="37.5" customHeight="1">
      <c r="A93" s="363">
        <f>'REKAP (2)'!J35</f>
        <v>93</v>
      </c>
      <c r="B93" s="369" t="str">
        <f t="shared" si="32"/>
        <v>KEPEMIMPINAN SPIRITUAL DALAM PENDIDIKAN</v>
      </c>
      <c r="C93" s="370" t="str">
        <f t="shared" si="33"/>
        <v>MPI3-2A</v>
      </c>
      <c r="D93" s="371" t="str">
        <f t="shared" si="34"/>
        <v>Sabtu</v>
      </c>
      <c r="E93" s="371" t="str">
        <f t="shared" si="35"/>
        <v>09.45-11.45</v>
      </c>
      <c r="F93" s="370" t="str">
        <f t="shared" si="36"/>
        <v>RU22</v>
      </c>
      <c r="G93" s="380" t="str">
        <f t="shared" ref="G93:G94" si="40">IFERROR(VLOOKUP(A93,JADWAL,6,FALSE),"  ")</f>
        <v>Prof. Dr. H Abd. Halim Soebahar, MA.</v>
      </c>
      <c r="H93" s="382" t="str">
        <f t="shared" ref="H93:H94" si="41">IFERROR(VLOOKUP(A93,JADWAL,7,FALSE),"  ")</f>
        <v>Prof. Dr. H. Moh. Khusnuridlo, M.Pd.</v>
      </c>
      <c r="I93" s="369">
        <f t="shared" si="39"/>
        <v>0</v>
      </c>
    </row>
    <row r="94" spans="1:9" ht="37.5" customHeight="1">
      <c r="A94" s="363">
        <f>'REKAP (2)'!J36</f>
        <v>96</v>
      </c>
      <c r="B94" s="369" t="str">
        <f t="shared" si="32"/>
        <v>PENDEKATAN PENDIDIKAN AGAMA ISLAM INTERDISIPLINER DAN MULTIDISIPLINER</v>
      </c>
      <c r="C94" s="370" t="str">
        <f t="shared" si="33"/>
        <v>PAI3-2A</v>
      </c>
      <c r="D94" s="371" t="str">
        <f t="shared" si="34"/>
        <v>Sabtu</v>
      </c>
      <c r="E94" s="371" t="str">
        <f t="shared" si="35"/>
        <v>10.00-12.00</v>
      </c>
      <c r="F94" s="370" t="str">
        <f t="shared" si="36"/>
        <v>RU22</v>
      </c>
      <c r="G94" s="372" t="str">
        <f t="shared" si="40"/>
        <v>Prof. Dr. H Abd. Halim Soebahar, MA.</v>
      </c>
      <c r="H94" s="373" t="str">
        <f t="shared" si="41"/>
        <v>Dr. H. Aminullah, M.Ag.</v>
      </c>
      <c r="I94" s="369" t="str">
        <f t="shared" si="39"/>
        <v>Dr. H. Hepni, S.Ag., M.M.</v>
      </c>
    </row>
    <row r="95" spans="1:9" ht="37.5" customHeight="1">
      <c r="A95" s="363">
        <f>'REKAP (2)'!J37</f>
        <v>97</v>
      </c>
      <c r="B95" s="369" t="str">
        <f t="shared" si="32"/>
        <v>ANALISIS KEBIJAKAN PENDIDIKAN AGAMA ISLAM DARI MASA KE MASA</v>
      </c>
      <c r="C95" s="370" t="str">
        <f t="shared" si="33"/>
        <v>PAI3-2A</v>
      </c>
      <c r="D95" s="371" t="str">
        <f t="shared" si="34"/>
        <v>Sabtu</v>
      </c>
      <c r="E95" s="500" t="str">
        <f t="shared" si="35"/>
        <v>07.30-09.30</v>
      </c>
      <c r="F95" s="370" t="str">
        <f t="shared" si="36"/>
        <v>RU22</v>
      </c>
      <c r="G95" s="380" t="str">
        <f t="shared" si="37"/>
        <v>Prof. Dr. H Abd. Halim Soebahar, MA.</v>
      </c>
      <c r="H95" s="382" t="str">
        <f t="shared" si="38"/>
        <v>Dr. H. Aminullah, M.Ag.</v>
      </c>
      <c r="I95" s="369" t="str">
        <f t="shared" si="39"/>
        <v>Dr. Moch. Chotib, S.Ag., M.M.</v>
      </c>
    </row>
    <row r="96" spans="1:9" ht="37.5" customHeight="1">
      <c r="A96" s="363">
        <f>'REKAP (2)'!J38</f>
        <v>0</v>
      </c>
      <c r="B96" s="369" t="str">
        <f t="shared" si="32"/>
        <v xml:space="preserve">  </v>
      </c>
      <c r="C96" s="370" t="str">
        <f t="shared" si="33"/>
        <v xml:space="preserve">  </v>
      </c>
      <c r="D96" s="371" t="str">
        <f t="shared" si="34"/>
        <v xml:space="preserve">  </v>
      </c>
      <c r="E96" s="371" t="str">
        <f t="shared" si="35"/>
        <v xml:space="preserve">  </v>
      </c>
      <c r="F96" s="370" t="str">
        <f t="shared" si="36"/>
        <v xml:space="preserve">  </v>
      </c>
      <c r="G96" s="372" t="str">
        <f t="shared" si="37"/>
        <v xml:space="preserve">  </v>
      </c>
      <c r="H96" s="373" t="str">
        <f t="shared" si="38"/>
        <v xml:space="preserve">  </v>
      </c>
      <c r="I96" s="369" t="str">
        <f t="shared" si="39"/>
        <v xml:space="preserve">  </v>
      </c>
    </row>
    <row r="97" spans="1:9" ht="37.5" customHeight="1">
      <c r="A97" s="363">
        <f>'REKAP (2)'!J39</f>
        <v>0</v>
      </c>
      <c r="B97" s="374" t="str">
        <f t="shared" si="32"/>
        <v xml:space="preserve">  </v>
      </c>
      <c r="C97" s="375" t="str">
        <f t="shared" si="33"/>
        <v xml:space="preserve">  </v>
      </c>
      <c r="D97" s="376" t="str">
        <f t="shared" si="34"/>
        <v xml:space="preserve">  </v>
      </c>
      <c r="E97" s="376" t="str">
        <f t="shared" si="35"/>
        <v xml:space="preserve">  </v>
      </c>
      <c r="F97" s="375" t="str">
        <f t="shared" si="36"/>
        <v xml:space="preserve">  </v>
      </c>
      <c r="G97" s="391" t="str">
        <f t="shared" si="37"/>
        <v xml:space="preserve">  </v>
      </c>
      <c r="H97" s="378" t="str">
        <f t="shared" si="38"/>
        <v xml:space="preserve">  </v>
      </c>
      <c r="I97" s="374" t="str">
        <f t="shared" si="39"/>
        <v xml:space="preserve">  </v>
      </c>
    </row>
    <row r="100" spans="1:9" ht="15.75">
      <c r="H100" s="526" t="str">
        <f>H20</f>
        <v>Jember, 19 Februari 2021</v>
      </c>
      <c r="I100" s="526"/>
    </row>
    <row r="101" spans="1:9" ht="15.75">
      <c r="H101" s="379" t="s">
        <v>331</v>
      </c>
    </row>
    <row r="102" spans="1:9" ht="15.75">
      <c r="H102" s="379"/>
    </row>
    <row r="103" spans="1:9" ht="15.75">
      <c r="H103" s="379"/>
    </row>
    <row r="104" spans="1:9" ht="15.75">
      <c r="H104" s="379"/>
    </row>
    <row r="105" spans="1:9">
      <c r="H105" s="336" t="s">
        <v>332</v>
      </c>
    </row>
    <row r="106" spans="1:9" ht="16.5">
      <c r="A106" s="356">
        <v>7</v>
      </c>
      <c r="B106" s="357" t="str">
        <f>IFERROR(VLOOKUP(A106,NamaSK,2,FALSE),"  ")</f>
        <v>Prof. Dr. H. Miftah Arifin, M.Ag.</v>
      </c>
      <c r="C106" s="353"/>
      <c r="D106" s="354"/>
      <c r="F106" s="358"/>
      <c r="G106" s="352"/>
    </row>
    <row r="107" spans="1:9">
      <c r="A107" s="359"/>
      <c r="B107" s="360" t="s">
        <v>324</v>
      </c>
      <c r="C107" s="361" t="s">
        <v>325</v>
      </c>
      <c r="D107" s="362" t="s">
        <v>326</v>
      </c>
      <c r="E107" s="362" t="s">
        <v>327</v>
      </c>
      <c r="F107" s="362" t="s">
        <v>328</v>
      </c>
      <c r="G107" s="523" t="s">
        <v>329</v>
      </c>
      <c r="H107" s="524"/>
      <c r="I107" s="525"/>
    </row>
    <row r="108" spans="1:9" ht="37.5" customHeight="1">
      <c r="A108" s="363">
        <f>'REKAP (2)'!J40</f>
        <v>89</v>
      </c>
      <c r="B108" s="364" t="str">
        <f>IFERROR(VLOOKUP(A108,JADWAL,4,FALSE),"  ")</f>
        <v>METODE PENELITIAN MPI</v>
      </c>
      <c r="C108" s="365" t="str">
        <f>IFERROR(VLOOKUP(A108,JADWAL,2,FALSE),"  ")</f>
        <v>MPI3-2A</v>
      </c>
      <c r="D108" s="366" t="str">
        <f>IFERROR(VLOOKUP(A108,JADWAL,9,FALSE),"  ")</f>
        <v>Jumat</v>
      </c>
      <c r="E108" s="499" t="str">
        <f>IFERROR(VLOOKUP(A108,JADWAL,10,FALSE),"  ")</f>
        <v>12.45-14.45</v>
      </c>
      <c r="F108" s="365" t="str">
        <f>IFERROR(VLOOKUP(A108,JADWAL,11,FALSE),"  ")</f>
        <v>RU22</v>
      </c>
      <c r="G108" s="367" t="str">
        <f t="shared" ref="G108:G112" si="42">IFERROR(VLOOKUP(A108,JADWAL,6,FALSE),"  ")</f>
        <v>Prof. Dr. Muhammad Ali Ramdhani, S.TP, M.T.</v>
      </c>
      <c r="H108" s="368" t="str">
        <f t="shared" ref="H108:H112" si="43">IFERROR(VLOOKUP(A108,JADWAL,7,FALSE),"  ")</f>
        <v>Prof. Dr. H. Miftah Arifin, M.Ag.</v>
      </c>
      <c r="I108" s="364" t="str">
        <f>IFERROR(VLOOKUP(A108,JADWAL,8,FALSE),"  ")</f>
        <v>Dr. M. Khusna Amal, S.Ag., Msi.</v>
      </c>
    </row>
    <row r="109" spans="1:9" ht="37.5" customHeight="1">
      <c r="A109" s="363">
        <f>'REKAP (2)'!J41</f>
        <v>95</v>
      </c>
      <c r="B109" s="369" t="str">
        <f>IFERROR(VLOOKUP(A109,JADWAL,4,FALSE),"  ")</f>
        <v>METODOLOGI PENELITIAN PENDIDIKAN AGAMA ISLAM</v>
      </c>
      <c r="C109" s="370" t="str">
        <f>IFERROR(VLOOKUP(A109,JADWAL,2,FALSE),"  ")</f>
        <v>PAI3-2A</v>
      </c>
      <c r="D109" s="371" t="str">
        <f>IFERROR(VLOOKUP(A109,JADWAL,9,FALSE),"  ")</f>
        <v>Jumat</v>
      </c>
      <c r="E109" s="500" t="str">
        <f>IFERROR(VLOOKUP(A109,JADWAL,10,FALSE),"  ")</f>
        <v>15.30-17.30</v>
      </c>
      <c r="F109" s="370" t="str">
        <f>IFERROR(VLOOKUP(A109,JADWAL,11,FALSE),"  ")</f>
        <v>RU22</v>
      </c>
      <c r="G109" s="390" t="str">
        <f t="shared" ref="G109:G110" si="44">IFERROR(VLOOKUP(A109,JADWAL,6,FALSE),"  ")</f>
        <v>Prof. Dr. H. Miftah Arifin, M.Ag.</v>
      </c>
      <c r="H109" s="373" t="str">
        <f t="shared" ref="H109" si="45">IFERROR(VLOOKUP(A109,JADWAL,7,FALSE),"  ")</f>
        <v>Dr. H. Mundir, M.Pd.</v>
      </c>
      <c r="I109" s="369" t="str">
        <f>IFERROR(VLOOKUP(A109,JADWAL,8,FALSE),"  ")</f>
        <v>Dr. H. Ubaidillah, M.Ag.</v>
      </c>
    </row>
    <row r="110" spans="1:9" ht="37.5" customHeight="1">
      <c r="A110" s="363">
        <f>'REKAP (2)'!J42</f>
        <v>26</v>
      </c>
      <c r="B110" s="369" t="str">
        <f>IFERROR(VLOOKUP(A110,JADWAL,4,FALSE),"  ")</f>
        <v>SEJARAH SOSIAL PENDIDIKAN ISLAM</v>
      </c>
      <c r="C110" s="370" t="str">
        <f>IFERROR(VLOOKUP(A110,JADWAL,2,FALSE),"  ")</f>
        <v>PAI-2C</v>
      </c>
      <c r="D110" s="371" t="str">
        <f>IFERROR(VLOOKUP(A110,JADWAL,9,FALSE),"  ")</f>
        <v>Sabtu</v>
      </c>
      <c r="E110" s="500" t="str">
        <f>IFERROR(VLOOKUP(A110,JADWAL,10,FALSE),"  ")</f>
        <v>07.30-09.30</v>
      </c>
      <c r="F110" s="370" t="str">
        <f>IFERROR(VLOOKUP(A110,JADWAL,11,FALSE),"  ")</f>
        <v>RU26</v>
      </c>
      <c r="G110" s="380" t="str">
        <f t="shared" si="44"/>
        <v>Prof. Dr. H. Miftah Arifin, M.Ag.</v>
      </c>
      <c r="H110" s="381" t="str">
        <f t="shared" si="43"/>
        <v>Dr. H. Mustajab, S.Ag, M.Pd.I.</v>
      </c>
      <c r="I110" s="369" t="str">
        <f>IFERROR(VLOOKUP(A110,JADWAL,8,FALSE),"  ")</f>
        <v>.</v>
      </c>
    </row>
    <row r="111" spans="1:9" ht="37.5" customHeight="1">
      <c r="A111" s="363">
        <f>'REKAP (2)'!J43</f>
        <v>0</v>
      </c>
      <c r="B111" s="369" t="str">
        <f>IFERROR(VLOOKUP(A111,JADWAL,4,FALSE),"  ")</f>
        <v xml:space="preserve">  </v>
      </c>
      <c r="C111" s="370" t="str">
        <f>IFERROR(VLOOKUP(A111,JADWAL,2,FALSE),"  ")</f>
        <v xml:space="preserve">  </v>
      </c>
      <c r="D111" s="371" t="str">
        <f>IFERROR(VLOOKUP(A111,JADWAL,9,FALSE),"  ")</f>
        <v xml:space="preserve">  </v>
      </c>
      <c r="E111" s="371" t="str">
        <f>IFERROR(VLOOKUP(A111,JADWAL,10,FALSE),"  ")</f>
        <v xml:space="preserve">  </v>
      </c>
      <c r="F111" s="370" t="str">
        <f>IFERROR(VLOOKUP(A111,JADWAL,11,FALSE),"  ")</f>
        <v xml:space="preserve">  </v>
      </c>
      <c r="G111" s="390" t="str">
        <f t="shared" si="42"/>
        <v xml:space="preserve">  </v>
      </c>
      <c r="H111" s="373" t="str">
        <f t="shared" si="43"/>
        <v xml:space="preserve">  </v>
      </c>
      <c r="I111" s="369" t="str">
        <f>IFERROR(VLOOKUP(A111,JADWAL,8,FALSE),"  ")</f>
        <v xml:space="preserve">  </v>
      </c>
    </row>
    <row r="112" spans="1:9" ht="37.5" customHeight="1">
      <c r="A112" s="363">
        <f>'REKAP (2)'!J44</f>
        <v>0</v>
      </c>
      <c r="B112" s="374" t="str">
        <f>IFERROR(VLOOKUP(A112,JADWAL,4,FALSE),"  ")</f>
        <v xml:space="preserve">  </v>
      </c>
      <c r="C112" s="375" t="str">
        <f>IFERROR(VLOOKUP(A112,JADWAL,2,FALSE),"  ")</f>
        <v xml:space="preserve">  </v>
      </c>
      <c r="D112" s="376" t="str">
        <f>IFERROR(VLOOKUP(A112,JADWAL,9,FALSE),"  ")</f>
        <v xml:space="preserve">  </v>
      </c>
      <c r="E112" s="376" t="str">
        <f>IFERROR(VLOOKUP(A112,JADWAL,10,FALSE),"  ")</f>
        <v xml:space="preserve">  </v>
      </c>
      <c r="F112" s="375" t="str">
        <f>IFERROR(VLOOKUP(A112,JADWAL,11,FALSE),"  ")</f>
        <v xml:space="preserve">  </v>
      </c>
      <c r="G112" s="377" t="str">
        <f t="shared" si="42"/>
        <v xml:space="preserve">  </v>
      </c>
      <c r="H112" s="392" t="str">
        <f t="shared" si="43"/>
        <v xml:space="preserve">  </v>
      </c>
      <c r="I112" s="374" t="str">
        <f>IFERROR(VLOOKUP(A112,JADWAL,8,FALSE),"  ")</f>
        <v xml:space="preserve">  </v>
      </c>
    </row>
    <row r="115" spans="1:10" ht="15.75">
      <c r="H115" s="526" t="str">
        <f>H20</f>
        <v>Jember, 19 Februari 2021</v>
      </c>
      <c r="I115" s="526"/>
    </row>
    <row r="116" spans="1:10" ht="15.75">
      <c r="H116" s="379" t="s">
        <v>331</v>
      </c>
    </row>
    <row r="117" spans="1:10" ht="15.75">
      <c r="H117" s="379"/>
    </row>
    <row r="118" spans="1:10" ht="15.75">
      <c r="H118" s="379"/>
    </row>
    <row r="119" spans="1:10" ht="15.75">
      <c r="H119" s="379"/>
    </row>
    <row r="120" spans="1:10">
      <c r="H120" s="336" t="s">
        <v>332</v>
      </c>
      <c r="J120">
        <v>27</v>
      </c>
    </row>
    <row r="121" spans="1:10" ht="16.5">
      <c r="A121" s="356">
        <v>8</v>
      </c>
      <c r="B121" s="357" t="str">
        <f>IFERROR(VLOOKUP(A121,NamaSK,2,FALSE),"  ")</f>
        <v>Dr. H. Mashudi, M.Pd.</v>
      </c>
      <c r="C121" s="353"/>
      <c r="D121" s="354"/>
      <c r="F121" s="358"/>
      <c r="G121" s="352"/>
    </row>
    <row r="122" spans="1:10">
      <c r="A122" s="359"/>
      <c r="B122" s="360" t="s">
        <v>324</v>
      </c>
      <c r="C122" s="361" t="s">
        <v>325</v>
      </c>
      <c r="D122" s="362" t="s">
        <v>326</v>
      </c>
      <c r="E122" s="362" t="s">
        <v>327</v>
      </c>
      <c r="F122" s="362" t="s">
        <v>328</v>
      </c>
      <c r="G122" s="523" t="s">
        <v>329</v>
      </c>
      <c r="H122" s="524"/>
      <c r="I122" s="525"/>
    </row>
    <row r="123" spans="1:10" ht="37.5" customHeight="1">
      <c r="A123" s="363">
        <f>'REKAP (2)'!J45</f>
        <v>94</v>
      </c>
      <c r="B123" s="364" t="str">
        <f>IFERROR(VLOOKUP(A123,JADWAL,4,FALSE),"  ")</f>
        <v>INOVASI KURIKULUM DAN PEMBELAJARAN PAI</v>
      </c>
      <c r="C123" s="365" t="str">
        <f>IFERROR(VLOOKUP(A123,JADWAL,2,FALSE),"  ")</f>
        <v>PAI3-2A</v>
      </c>
      <c r="D123" s="366" t="str">
        <f>IFERROR(VLOOKUP(A123,JADWAL,9,FALSE),"  ")</f>
        <v>Jumat</v>
      </c>
      <c r="E123" s="499" t="str">
        <f>IFERROR(VLOOKUP(A123,JADWAL,10,FALSE),"  ")</f>
        <v>13.30-15.30</v>
      </c>
      <c r="F123" s="365" t="str">
        <f>IFERROR(VLOOKUP(A123,JADWAL,11,FALSE),"  ")</f>
        <v>RU22</v>
      </c>
      <c r="G123" s="367" t="str">
        <f t="shared" ref="G123" si="46">IFERROR(VLOOKUP(A123,JADWAL,6,FALSE),"  ")</f>
        <v>Prof. Dr. Drs. H. Abd. Muis, M.M.</v>
      </c>
      <c r="H123" s="368" t="str">
        <f t="shared" ref="H123" si="47">IFERROR(VLOOKUP(A123,JADWAL,7,FALSE),"  ")</f>
        <v>Dr. H. Mashudi, M.Pd.</v>
      </c>
      <c r="I123" s="364" t="str">
        <f>IFERROR(VLOOKUP(A123,JADWAL,8,FALSE),"  ")</f>
        <v>Dr. Dyah Nawangsari, M.Ag.</v>
      </c>
    </row>
    <row r="124" spans="1:10" ht="37.5" customHeight="1">
      <c r="A124" s="363">
        <f>'REKAP (2)'!J46</f>
        <v>19</v>
      </c>
      <c r="B124" s="369" t="str">
        <f>IFERROR(VLOOKUP(A124,JADWAL,4,FALSE),"  ")</f>
        <v>PENGEMBANGAN KURIKULUM</v>
      </c>
      <c r="C124" s="370" t="str">
        <f>IFERROR(VLOOKUP(A124,JADWAL,2,FALSE),"  ")</f>
        <v>PAI-2B</v>
      </c>
      <c r="D124" s="371" t="str">
        <f>IFERROR(VLOOKUP(A124,JADWAL,9,FALSE),"  ")</f>
        <v>Jumat</v>
      </c>
      <c r="E124" s="500" t="str">
        <f>IFERROR(VLOOKUP(A124,JADWAL,10,FALSE),"  ")</f>
        <v>15.15-15.30</v>
      </c>
      <c r="F124" s="370" t="str">
        <f>IFERROR(VLOOKUP(A124,JADWAL,11,FALSE),"  ")</f>
        <v>RU25</v>
      </c>
      <c r="G124" s="390" t="str">
        <f t="shared" ref="G124:G127" si="48">IFERROR(VLOOKUP(A124,JADWAL,6,FALSE),"  ")</f>
        <v>Dr. H. Mashudi, M.Pd.</v>
      </c>
      <c r="H124" s="373" t="str">
        <f t="shared" ref="H124:H127" si="49">IFERROR(VLOOKUP(A124,JADWAL,7,FALSE),"  ")</f>
        <v>Dr. Moh. Sutomo, M.Pd.</v>
      </c>
      <c r="I124" s="369" t="str">
        <f>IFERROR(VLOOKUP(A124,JADWAL,8,FALSE),"  ")</f>
        <v>.</v>
      </c>
    </row>
    <row r="125" spans="1:10" ht="37.5" customHeight="1">
      <c r="A125" s="363">
        <f>'REKAP (2)'!J47</f>
        <v>23</v>
      </c>
      <c r="B125" s="369" t="str">
        <f>IFERROR(VLOOKUP(A125,JADWAL,4,FALSE),"  ")</f>
        <v>PENGEMBANGAN KURIKULUM</v>
      </c>
      <c r="C125" s="370" t="str">
        <f>IFERROR(VLOOKUP(A125,JADWAL,2,FALSE),"  ")</f>
        <v>PAI-2C</v>
      </c>
      <c r="D125" s="371" t="str">
        <f>IFERROR(VLOOKUP(A125,JADWAL,9,FALSE),"  ")</f>
        <v>Jumat</v>
      </c>
      <c r="E125" s="500" t="str">
        <f>IFERROR(VLOOKUP(A125,JADWAL,10,FALSE),"  ")</f>
        <v>13.15-15.15</v>
      </c>
      <c r="F125" s="370" t="str">
        <f>IFERROR(VLOOKUP(A125,JADWAL,11,FALSE),"  ")</f>
        <v>RU26</v>
      </c>
      <c r="G125" s="390" t="str">
        <f t="shared" ref="G125:G126" si="50">IFERROR(VLOOKUP(A125,JADWAL,6,FALSE),"  ")</f>
        <v>Dr. H. Mashudi, M.Pd.</v>
      </c>
      <c r="H125" s="373" t="str">
        <f t="shared" ref="H125" si="51">IFERROR(VLOOKUP(A125,JADWAL,7,FALSE),"  ")</f>
        <v>Dr. Nino Indrianto, M.Pd.</v>
      </c>
      <c r="I125" s="369" t="str">
        <f>IFERROR(VLOOKUP(A125,JADWAL,8,FALSE),"  ")</f>
        <v>.</v>
      </c>
    </row>
    <row r="126" spans="1:10" ht="37.5" customHeight="1">
      <c r="A126" s="363">
        <f>'REKAP (2)'!J48</f>
        <v>31</v>
      </c>
      <c r="B126" s="369" t="str">
        <f>IFERROR(VLOOKUP(A126,JADWAL,4,FALSE),"  ")</f>
        <v>ANALISIS DAN DESAIN PEMBELAJARAN PAI</v>
      </c>
      <c r="C126" s="370" t="str">
        <f>IFERROR(VLOOKUP(A126,JADWAL,2,FALSE),"  ")</f>
        <v>PAI-2C</v>
      </c>
      <c r="D126" s="371" t="str">
        <f>IFERROR(VLOOKUP(A126,JADWAL,9,FALSE),"  ")</f>
        <v>Sabtu</v>
      </c>
      <c r="E126" s="500" t="str">
        <f>IFERROR(VLOOKUP(A126,JADWAL,10,FALSE),"  ")</f>
        <v>12.45-14.45</v>
      </c>
      <c r="F126" s="370" t="str">
        <f>IFERROR(VLOOKUP(A126,JADWAL,11,FALSE),"  ")</f>
        <v>R15</v>
      </c>
      <c r="G126" s="380" t="str">
        <f t="shared" si="50"/>
        <v>Dr. Dyah Nawangsari, M.Ag.</v>
      </c>
      <c r="H126" s="373" t="str">
        <f t="shared" si="49"/>
        <v>Dr. H. Mashudi, M.Pd.</v>
      </c>
      <c r="I126" s="386" t="str">
        <f>IFERROR(VLOOKUP(A126,JADWAL,8,FALSE),"  ")</f>
        <v>.</v>
      </c>
    </row>
    <row r="127" spans="1:10" ht="37.5" customHeight="1">
      <c r="A127" s="363">
        <f>'REKAP (2)'!J49</f>
        <v>0</v>
      </c>
      <c r="B127" s="374" t="str">
        <f>IFERROR(VLOOKUP(A127,JADWAL,4,FALSE),"  ")</f>
        <v xml:space="preserve">  </v>
      </c>
      <c r="C127" s="375" t="str">
        <f>IFERROR(VLOOKUP(A127,JADWAL,2,FALSE),"  ")</f>
        <v xml:space="preserve">  </v>
      </c>
      <c r="D127" s="376" t="str">
        <f>IFERROR(VLOOKUP(A127,JADWAL,9,FALSE),"  ")</f>
        <v xml:space="preserve">  </v>
      </c>
      <c r="E127" s="376" t="str">
        <f>IFERROR(VLOOKUP(A127,JADWAL,10,FALSE),"  ")</f>
        <v xml:space="preserve">  </v>
      </c>
      <c r="F127" s="375" t="str">
        <f>IFERROR(VLOOKUP(A127,JADWAL,11,FALSE),"  ")</f>
        <v xml:space="preserve">  </v>
      </c>
      <c r="G127" s="377" t="str">
        <f t="shared" si="48"/>
        <v xml:space="preserve">  </v>
      </c>
      <c r="H127" s="378" t="str">
        <f t="shared" si="49"/>
        <v xml:space="preserve">  </v>
      </c>
      <c r="I127" s="374" t="str">
        <f>IFERROR(VLOOKUP(A127,JADWAL,8,FALSE),"  ")</f>
        <v xml:space="preserve">  </v>
      </c>
    </row>
    <row r="130" spans="1:9" ht="15.75">
      <c r="H130" s="526" t="str">
        <f>H20</f>
        <v>Jember, 19 Februari 2021</v>
      </c>
      <c r="I130" s="526"/>
    </row>
    <row r="131" spans="1:9" ht="15.75">
      <c r="H131" s="379" t="s">
        <v>331</v>
      </c>
    </row>
    <row r="132" spans="1:9" ht="15.75">
      <c r="H132" s="379"/>
    </row>
    <row r="133" spans="1:9" ht="15.75">
      <c r="H133" s="379"/>
    </row>
    <row r="134" spans="1:9" ht="15.75">
      <c r="H134" s="379"/>
    </row>
    <row r="135" spans="1:9">
      <c r="H135" s="336" t="s">
        <v>332</v>
      </c>
    </row>
    <row r="136" spans="1:9" ht="16.5">
      <c r="A136" s="356">
        <v>9</v>
      </c>
      <c r="B136" s="357" t="str">
        <f>IFERROR(VLOOKUP(A136,NamaSK,2,FALSE),"  ")</f>
        <v>Dr. H. Mundir, M.Pd.</v>
      </c>
      <c r="C136" s="353"/>
      <c r="D136" s="354"/>
      <c r="F136" s="358"/>
      <c r="G136" s="352"/>
    </row>
    <row r="137" spans="1:9">
      <c r="A137" s="359"/>
      <c r="B137" s="360" t="s">
        <v>324</v>
      </c>
      <c r="C137" s="361" t="s">
        <v>325</v>
      </c>
      <c r="D137" s="362" t="s">
        <v>326</v>
      </c>
      <c r="E137" s="362" t="s">
        <v>327</v>
      </c>
      <c r="F137" s="362" t="s">
        <v>328</v>
      </c>
      <c r="G137" s="523" t="s">
        <v>329</v>
      </c>
      <c r="H137" s="524"/>
      <c r="I137" s="525"/>
    </row>
    <row r="138" spans="1:9" ht="37.5" customHeight="1">
      <c r="A138" s="363">
        <f>'REKAP (2)'!J50</f>
        <v>73</v>
      </c>
      <c r="B138" s="364" t="str">
        <f>IFERROR(VLOOKUP(A138,JADWAL,4,FALSE),"  ")</f>
        <v>METODOLOGI PENELITIAN PENDIDIKAN</v>
      </c>
      <c r="C138" s="365" t="str">
        <f>IFERROR(VLOOKUP(A138,JADWAL,2,FALSE),"  ")</f>
        <v>PGMI-2</v>
      </c>
      <c r="D138" s="366" t="str">
        <f>IFERROR(VLOOKUP(A138,JADWAL,9,FALSE),"  ")</f>
        <v>Jumat</v>
      </c>
      <c r="E138" s="499" t="str">
        <f>IFERROR(VLOOKUP(A138,JADWAL,10,FALSE),"  ")</f>
        <v>18.00-20.00</v>
      </c>
      <c r="F138" s="365" t="str">
        <f>IFERROR(VLOOKUP(A138,JADWAL,11,FALSE),"  ")</f>
        <v>PGMI-2</v>
      </c>
      <c r="G138" s="384" t="str">
        <f t="shared" ref="G138:G139" si="52">IFERROR(VLOOKUP(A138,JADWAL,6,FALSE),"  ")</f>
        <v>Dr. H. Mundir, M.Pd.</v>
      </c>
      <c r="H138" s="394" t="str">
        <f t="shared" ref="H138:H142" si="53">IFERROR(VLOOKUP(A138,JADWAL,7,FALSE),"  ")</f>
        <v>Dra. Sofkhatin Khumaidah, M.Pd., Ph.D.</v>
      </c>
      <c r="I138" s="364" t="str">
        <f>IFERROR(VLOOKUP(A138,JADWAL,8,FALSE),"  ")</f>
        <v>.</v>
      </c>
    </row>
    <row r="139" spans="1:9" ht="37.5" customHeight="1">
      <c r="A139" s="363">
        <f>'REKAP (2)'!J51</f>
        <v>95</v>
      </c>
      <c r="B139" s="369" t="str">
        <f>IFERROR(VLOOKUP(A139,JADWAL,4,FALSE),"  ")</f>
        <v>METODOLOGI PENELITIAN PENDIDIKAN AGAMA ISLAM</v>
      </c>
      <c r="C139" s="370" t="str">
        <f>IFERROR(VLOOKUP(A139,JADWAL,2,FALSE),"  ")</f>
        <v>PAI3-2A</v>
      </c>
      <c r="D139" s="371" t="str">
        <f>IFERROR(VLOOKUP(A139,JADWAL,9,FALSE),"  ")</f>
        <v>Jumat</v>
      </c>
      <c r="E139" s="500" t="str">
        <f>IFERROR(VLOOKUP(A139,JADWAL,10,FALSE),"  ")</f>
        <v>15.30-17.30</v>
      </c>
      <c r="F139" s="370" t="str">
        <f>IFERROR(VLOOKUP(A139,JADWAL,11,FALSE),"  ")</f>
        <v>RU22</v>
      </c>
      <c r="G139" s="380" t="str">
        <f t="shared" si="52"/>
        <v>Prof. Dr. H. Miftah Arifin, M.Ag.</v>
      </c>
      <c r="H139" s="381" t="str">
        <f t="shared" si="53"/>
        <v>Dr. H. Mundir, M.Pd.</v>
      </c>
      <c r="I139" s="369" t="str">
        <f>IFERROR(VLOOKUP(A139,JADWAL,8,FALSE),"  ")</f>
        <v>Dr. H. Ubaidillah, M.Ag.</v>
      </c>
    </row>
    <row r="140" spans="1:9" ht="37.5" customHeight="1">
      <c r="A140" s="363">
        <f>'REKAP (2)'!J52</f>
        <v>24</v>
      </c>
      <c r="B140" s="369" t="str">
        <f>IFERROR(VLOOKUP(A140,JADWAL,4,FALSE),"  ")</f>
        <v>METODOLOGI PENELITIAN PAI</v>
      </c>
      <c r="C140" s="370" t="str">
        <f>IFERROR(VLOOKUP(A140,JADWAL,2,FALSE),"  ")</f>
        <v>PAI-2C</v>
      </c>
      <c r="D140" s="371" t="str">
        <f>IFERROR(VLOOKUP(A140,JADWAL,9,FALSE),"  ")</f>
        <v>Sabtu</v>
      </c>
      <c r="E140" s="500" t="str">
        <f>IFERROR(VLOOKUP(A140,JADWAL,10,FALSE),"  ")</f>
        <v>07.30-09.30</v>
      </c>
      <c r="F140" s="370" t="str">
        <f>IFERROR(VLOOKUP(A140,JADWAL,11,FALSE),"  ")</f>
        <v>RU26</v>
      </c>
      <c r="G140" s="386" t="str">
        <f t="shared" ref="G140:G142" si="54">IFERROR(VLOOKUP(A140,JADWAL,6,FALSE),"  ")</f>
        <v>Dr. H. Ubaidillah, M.Ag.</v>
      </c>
      <c r="H140" s="373" t="str">
        <f t="shared" si="53"/>
        <v>Dr. H. Mundir, M.Pd.</v>
      </c>
      <c r="I140" s="369" t="str">
        <f>IFERROR(VLOOKUP(A140,JADWAL,8,FALSE),"  ")</f>
        <v>.</v>
      </c>
    </row>
    <row r="141" spans="1:9" ht="37.5" customHeight="1">
      <c r="A141" s="363">
        <f>'REKAP (2)'!J53</f>
        <v>0</v>
      </c>
      <c r="B141" s="369" t="str">
        <f>IFERROR(VLOOKUP(A141,JADWAL,4,FALSE),"  ")</f>
        <v xml:space="preserve">  </v>
      </c>
      <c r="C141" s="370" t="str">
        <f>IFERROR(VLOOKUP(A141,JADWAL,2,FALSE),"  ")</f>
        <v xml:space="preserve">  </v>
      </c>
      <c r="D141" s="371" t="str">
        <f>IFERROR(VLOOKUP(A141,JADWAL,9,FALSE),"  ")</f>
        <v xml:space="preserve">  </v>
      </c>
      <c r="E141" s="371" t="str">
        <f>IFERROR(VLOOKUP(A141,JADWAL,10,FALSE),"  ")</f>
        <v xml:space="preserve">  </v>
      </c>
      <c r="F141" s="370" t="str">
        <f>IFERROR(VLOOKUP(A141,JADWAL,11,FALSE),"  ")</f>
        <v xml:space="preserve">  </v>
      </c>
      <c r="G141" s="380" t="str">
        <f t="shared" si="54"/>
        <v xml:space="preserve">  </v>
      </c>
      <c r="H141" s="381" t="str">
        <f t="shared" si="53"/>
        <v xml:space="preserve">  </v>
      </c>
      <c r="I141" s="369" t="str">
        <f>IFERROR(VLOOKUP(A141,JADWAL,8,FALSE),"  ")</f>
        <v xml:space="preserve">  </v>
      </c>
    </row>
    <row r="142" spans="1:9" ht="37.5" customHeight="1">
      <c r="A142" s="363">
        <f>'REKAP (2)'!J54</f>
        <v>0</v>
      </c>
      <c r="B142" s="374" t="str">
        <f>IFERROR(VLOOKUP(A142,JADWAL,4,FALSE),"  ")</f>
        <v xml:space="preserve">  </v>
      </c>
      <c r="C142" s="375" t="str">
        <f>IFERROR(VLOOKUP(A142,JADWAL,2,FALSE),"  ")</f>
        <v xml:space="preserve">  </v>
      </c>
      <c r="D142" s="376" t="str">
        <f>IFERROR(VLOOKUP(A142,JADWAL,9,FALSE),"  ")</f>
        <v xml:space="preserve">  </v>
      </c>
      <c r="E142" s="376" t="str">
        <f>IFERROR(VLOOKUP(A142,JADWAL,10,FALSE),"  ")</f>
        <v xml:space="preserve">  </v>
      </c>
      <c r="F142" s="375" t="str">
        <f>IFERROR(VLOOKUP(A142,JADWAL,11,FALSE),"  ")</f>
        <v xml:space="preserve">  </v>
      </c>
      <c r="G142" s="377" t="str">
        <f t="shared" si="54"/>
        <v xml:space="preserve">  </v>
      </c>
      <c r="H142" s="378" t="str">
        <f t="shared" si="53"/>
        <v xml:space="preserve">  </v>
      </c>
      <c r="I142" s="383" t="str">
        <f>IFERROR(VLOOKUP(A142,JADWAL,8,FALSE),"  ")</f>
        <v xml:space="preserve">  </v>
      </c>
    </row>
    <row r="145" spans="1:9" ht="15.75">
      <c r="H145" s="526" t="str">
        <f>H20</f>
        <v>Jember, 19 Februari 2021</v>
      </c>
      <c r="I145" s="526"/>
    </row>
    <row r="146" spans="1:9" ht="15.75">
      <c r="H146" s="379" t="s">
        <v>331</v>
      </c>
    </row>
    <row r="147" spans="1:9" ht="15.75">
      <c r="H147" s="379"/>
    </row>
    <row r="148" spans="1:9" ht="15.75">
      <c r="H148" s="379"/>
    </row>
    <row r="149" spans="1:9" ht="15.75">
      <c r="H149" s="379"/>
    </row>
    <row r="150" spans="1:9">
      <c r="H150" s="336" t="s">
        <v>332</v>
      </c>
    </row>
    <row r="151" spans="1:9" ht="16.5">
      <c r="A151" s="356">
        <v>10</v>
      </c>
      <c r="B151" s="357" t="str">
        <f>IFERROR(VLOOKUP(A151,NamaSK,2,FALSE),"  ")</f>
        <v>Dr. H. Ubaidillah, M.Ag.</v>
      </c>
      <c r="C151" s="353"/>
      <c r="D151" s="354"/>
      <c r="F151" s="358"/>
      <c r="G151" s="352"/>
    </row>
    <row r="152" spans="1:9">
      <c r="A152" s="359"/>
      <c r="B152" s="360" t="s">
        <v>324</v>
      </c>
      <c r="C152" s="361" t="s">
        <v>325</v>
      </c>
      <c r="D152" s="362" t="s">
        <v>326</v>
      </c>
      <c r="E152" s="362" t="s">
        <v>327</v>
      </c>
      <c r="F152" s="362" t="s">
        <v>328</v>
      </c>
      <c r="G152" s="523" t="s">
        <v>329</v>
      </c>
      <c r="H152" s="524"/>
      <c r="I152" s="525"/>
    </row>
    <row r="153" spans="1:9" ht="37.5" customHeight="1">
      <c r="A153" s="363">
        <f>'REKAP (2)'!J55</f>
        <v>95</v>
      </c>
      <c r="B153" s="364" t="str">
        <f>IFERROR(VLOOKUP(A153,JADWAL,4,FALSE),"  ")</f>
        <v>METODOLOGI PENELITIAN PENDIDIKAN AGAMA ISLAM</v>
      </c>
      <c r="C153" s="365" t="str">
        <f>IFERROR(VLOOKUP(A153,JADWAL,2,FALSE),"  ")</f>
        <v>PAI3-2A</v>
      </c>
      <c r="D153" s="366" t="str">
        <f>IFERROR(VLOOKUP(A153,JADWAL,9,FALSE),"  ")</f>
        <v>Jumat</v>
      </c>
      <c r="E153" s="499" t="str">
        <f>IFERROR(VLOOKUP(A153,JADWAL,10,FALSE),"  ")</f>
        <v>15.30-17.30</v>
      </c>
      <c r="F153" s="365" t="str">
        <f>IFERROR(VLOOKUP(A153,JADWAL,11,FALSE),"  ")</f>
        <v>RU22</v>
      </c>
      <c r="G153" s="384" t="str">
        <f t="shared" ref="G153:G157" si="55">IFERROR(VLOOKUP(A153,JADWAL,6,FALSE),"  ")</f>
        <v>Prof. Dr. H. Miftah Arifin, M.Ag.</v>
      </c>
      <c r="H153" s="385" t="str">
        <f t="shared" ref="H153:H157" si="56">IFERROR(VLOOKUP(A153,JADWAL,7,FALSE),"  ")</f>
        <v>Dr. H. Mundir, M.Pd.</v>
      </c>
      <c r="I153" s="364" t="str">
        <f>IFERROR(VLOOKUP(A153,JADWAL,8,FALSE),"  ")</f>
        <v>Dr. H. Ubaidillah, M.Ag.</v>
      </c>
    </row>
    <row r="154" spans="1:9" ht="37.5" customHeight="1">
      <c r="A154" s="363">
        <f>'REKAP (2)'!J56</f>
        <v>1</v>
      </c>
      <c r="B154" s="369" t="str">
        <f>IFERROR(VLOOKUP(A154,JADWAL,4,FALSE),"  ")</f>
        <v>METODOLOGI PENELITIAN MPI</v>
      </c>
      <c r="C154" s="370" t="str">
        <f>IFERROR(VLOOKUP(A154,JADWAL,2,FALSE),"  ")</f>
        <v>MPI-2A</v>
      </c>
      <c r="D154" s="371" t="str">
        <f>IFERROR(VLOOKUP(A154,JADWAL,9,FALSE),"  ")</f>
        <v>Selasa</v>
      </c>
      <c r="E154" s="500" t="str">
        <f>IFERROR(VLOOKUP(A154,JADWAL,10,FALSE),"  ")</f>
        <v>15.30-17.30</v>
      </c>
      <c r="F154" s="370" t="str">
        <f>IFERROR(VLOOKUP(A154,JADWAL,11,FALSE),"  ")</f>
        <v>RU11</v>
      </c>
      <c r="G154" s="386" t="str">
        <f t="shared" si="55"/>
        <v>Dr. H. Hepni, S.Ag., M.M.</v>
      </c>
      <c r="H154" s="373" t="str">
        <f t="shared" si="56"/>
        <v>Dr. H. Ubaidillah, M.Ag.</v>
      </c>
      <c r="I154" s="369" t="str">
        <f>IFERROR(VLOOKUP(A154,JADWAL,8,FALSE),"  ")</f>
        <v>.</v>
      </c>
    </row>
    <row r="155" spans="1:9" ht="37.5" customHeight="1">
      <c r="A155" s="363">
        <f>'REKAP (2)'!J57</f>
        <v>5</v>
      </c>
      <c r="B155" s="369" t="str">
        <f>IFERROR(VLOOKUP(A155,JADWAL,4,FALSE),"  ")</f>
        <v>METODOLOGI PENELITIAN MPI</v>
      </c>
      <c r="C155" s="370" t="str">
        <f>IFERROR(VLOOKUP(A155,JADWAL,2,FALSE),"  ")</f>
        <v>MPI-2B</v>
      </c>
      <c r="D155" s="371" t="str">
        <f>IFERROR(VLOOKUP(A155,JADWAL,9,FALSE),"  ")</f>
        <v>Jumat</v>
      </c>
      <c r="E155" s="500" t="str">
        <f>IFERROR(VLOOKUP(A155,JADWAL,10,FALSE),"  ")</f>
        <v>15.30-17.30</v>
      </c>
      <c r="F155" s="370" t="str">
        <f>IFERROR(VLOOKUP(A155,JADWAL,11,FALSE),"  ")</f>
        <v>RU24</v>
      </c>
      <c r="G155" s="390" t="str">
        <f t="shared" si="55"/>
        <v>Dr. H. Hepni, S.Ag., M.M.</v>
      </c>
      <c r="H155" s="373" t="str">
        <f t="shared" si="56"/>
        <v>Dr. H. Ubaidillah, M.Ag.</v>
      </c>
      <c r="I155" s="369" t="str">
        <f>IFERROR(VLOOKUP(A155,JADWAL,8,FALSE),"  ")</f>
        <v>.</v>
      </c>
    </row>
    <row r="156" spans="1:9" ht="37.5" customHeight="1">
      <c r="A156" s="363">
        <f>'REKAP (2)'!J58</f>
        <v>24</v>
      </c>
      <c r="B156" s="369" t="str">
        <f>IFERROR(VLOOKUP(A156,JADWAL,4,FALSE),"  ")</f>
        <v>METODOLOGI PENELITIAN PAI</v>
      </c>
      <c r="C156" s="370" t="str">
        <f>IFERROR(VLOOKUP(A156,JADWAL,2,FALSE),"  ")</f>
        <v>PAI-2C</v>
      </c>
      <c r="D156" s="371" t="str">
        <f>IFERROR(VLOOKUP(A156,JADWAL,9,FALSE),"  ")</f>
        <v>Sabtu</v>
      </c>
      <c r="E156" s="500" t="str">
        <f>IFERROR(VLOOKUP(A156,JADWAL,10,FALSE),"  ")</f>
        <v>07.30-09.30</v>
      </c>
      <c r="F156" s="370" t="str">
        <f>IFERROR(VLOOKUP(A156,JADWAL,11,FALSE),"  ")</f>
        <v>RU26</v>
      </c>
      <c r="G156" s="386" t="str">
        <f t="shared" si="55"/>
        <v>Dr. H. Ubaidillah, M.Ag.</v>
      </c>
      <c r="H156" s="373" t="str">
        <f t="shared" si="56"/>
        <v>Dr. H. Mundir, M.Pd.</v>
      </c>
      <c r="I156" s="369" t="str">
        <f>IFERROR(VLOOKUP(A156,JADWAL,8,FALSE),"  ")</f>
        <v>.</v>
      </c>
    </row>
    <row r="157" spans="1:9" ht="37.5" customHeight="1">
      <c r="A157" s="363">
        <f>'REKAP (2)'!J59</f>
        <v>0</v>
      </c>
      <c r="B157" s="374" t="str">
        <f>IFERROR(VLOOKUP(A157,JADWAL,4,FALSE),"  ")</f>
        <v xml:space="preserve">  </v>
      </c>
      <c r="C157" s="375" t="str">
        <f>IFERROR(VLOOKUP(A157,JADWAL,2,FALSE),"  ")</f>
        <v xml:space="preserve">  </v>
      </c>
      <c r="D157" s="376" t="str">
        <f>IFERROR(VLOOKUP(A157,JADWAL,9,FALSE),"  ")</f>
        <v xml:space="preserve">  </v>
      </c>
      <c r="E157" s="376" t="str">
        <f>IFERROR(VLOOKUP(A157,JADWAL,10,FALSE),"  ")</f>
        <v xml:space="preserve">  </v>
      </c>
      <c r="F157" s="375" t="str">
        <f>IFERROR(VLOOKUP(A157,JADWAL,11,FALSE),"  ")</f>
        <v xml:space="preserve">  </v>
      </c>
      <c r="G157" s="377" t="str">
        <f t="shared" si="55"/>
        <v xml:space="preserve">  </v>
      </c>
      <c r="H157" s="378" t="str">
        <f t="shared" si="56"/>
        <v xml:space="preserve">  </v>
      </c>
      <c r="I157" s="383" t="str">
        <f>IFERROR(VLOOKUP(A157,JADWAL,8,FALSE),"  ")</f>
        <v xml:space="preserve">  </v>
      </c>
    </row>
    <row r="161" spans="1:9" ht="15.75">
      <c r="H161" s="526" t="str">
        <f>H20</f>
        <v>Jember, 19 Februari 2021</v>
      </c>
      <c r="I161" s="526"/>
    </row>
    <row r="162" spans="1:9" ht="15.75">
      <c r="H162" s="379" t="s">
        <v>331</v>
      </c>
    </row>
    <row r="163" spans="1:9" ht="15.75">
      <c r="H163" s="379"/>
    </row>
    <row r="164" spans="1:9" ht="15.75">
      <c r="H164" s="379"/>
    </row>
    <row r="165" spans="1:9" ht="15.75">
      <c r="H165" s="379"/>
    </row>
    <row r="166" spans="1:9">
      <c r="H166" s="336" t="s">
        <v>332</v>
      </c>
    </row>
    <row r="167" spans="1:9" ht="30">
      <c r="A167" s="356">
        <v>11</v>
      </c>
      <c r="B167" s="357" t="str">
        <f>IFERROR(VLOOKUP(A167,NamaSK,2,FALSE),"  ")</f>
        <v>H. Moch. Imam Machfudi, S.S., M.Pd. Ph.D.</v>
      </c>
      <c r="C167" s="353"/>
      <c r="D167" s="354"/>
      <c r="F167" s="358"/>
      <c r="G167" s="352"/>
    </row>
    <row r="168" spans="1:9">
      <c r="A168" s="359"/>
      <c r="B168" s="360" t="s">
        <v>324</v>
      </c>
      <c r="C168" s="361" t="s">
        <v>325</v>
      </c>
      <c r="D168" s="362" t="s">
        <v>326</v>
      </c>
      <c r="E168" s="362" t="s">
        <v>327</v>
      </c>
      <c r="F168" s="362" t="s">
        <v>328</v>
      </c>
      <c r="G168" s="523" t="s">
        <v>329</v>
      </c>
      <c r="H168" s="524"/>
      <c r="I168" s="525"/>
    </row>
    <row r="169" spans="1:9" ht="37.5" customHeight="1">
      <c r="A169" s="363">
        <f>'REKAP (2)'!J60</f>
        <v>16</v>
      </c>
      <c r="B169" s="364" t="str">
        <f>IFERROR(VLOOKUP(A169,JADWAL,4,FALSE),"  ")</f>
        <v>METODOLOGI PENELITIAN PAI</v>
      </c>
      <c r="C169" s="365" t="str">
        <f>IFERROR(VLOOKUP(A169,JADWAL,2,FALSE),"  ")</f>
        <v>PAI-2A</v>
      </c>
      <c r="D169" s="366" t="str">
        <f>IFERROR(VLOOKUP(A169,JADWAL,9,FALSE),"  ")</f>
        <v>Selasa</v>
      </c>
      <c r="E169" s="499" t="str">
        <f>IFERROR(VLOOKUP(A169,JADWAL,10,FALSE),"  ")</f>
        <v>15.15-17.15</v>
      </c>
      <c r="F169" s="365" t="str">
        <f>IFERROR(VLOOKUP(A169,JADWAL,11,FALSE),"  ")</f>
        <v>R15</v>
      </c>
      <c r="G169" s="384" t="str">
        <f t="shared" ref="G169" si="57">IFERROR(VLOOKUP(A169,JADWAL,6,FALSE),"  ")</f>
        <v>Dr. Dyah Nawangsari, M.Ag.</v>
      </c>
      <c r="H169" s="394" t="str">
        <f t="shared" ref="H169:H173" si="58">IFERROR(VLOOKUP(A169,JADWAL,7,FALSE),"  ")</f>
        <v>H. Moch. Imam Machfudi, S.S., M.Pd. Ph.D.</v>
      </c>
      <c r="I169" s="364" t="str">
        <f>IFERROR(VLOOKUP(A169,JADWAL,8,FALSE),"  ")</f>
        <v>.</v>
      </c>
    </row>
    <row r="170" spans="1:9" ht="37.5" customHeight="1">
      <c r="A170" s="363">
        <f>'REKAP (2)'!J61</f>
        <v>20</v>
      </c>
      <c r="B170" s="369" t="str">
        <f>IFERROR(VLOOKUP(A170,JADWAL,4,FALSE),"  ")</f>
        <v>METODOLOGI PENELITIAN PAI</v>
      </c>
      <c r="C170" s="370" t="str">
        <f>IFERROR(VLOOKUP(A170,JADWAL,2,FALSE),"  ")</f>
        <v>PAI-2B</v>
      </c>
      <c r="D170" s="371" t="str">
        <f>IFERROR(VLOOKUP(A170,JADWAL,9,FALSE),"  ")</f>
        <v>Jumat</v>
      </c>
      <c r="E170" s="500" t="str">
        <f>IFERROR(VLOOKUP(A170,JADWAL,10,FALSE),"  ")</f>
        <v>18.00-20.20</v>
      </c>
      <c r="F170" s="370" t="str">
        <f>IFERROR(VLOOKUP(A170,JADWAL,11,FALSE),"  ")</f>
        <v>RU25</v>
      </c>
      <c r="G170" s="380" t="str">
        <f t="shared" ref="G170:G173" si="59">IFERROR(VLOOKUP(A170,JADWAL,6,FALSE),"  ")</f>
        <v>H. Moch. Imam Machfudi, S.S., M.Pd. Ph.D.</v>
      </c>
      <c r="H170" s="381" t="str">
        <f t="shared" si="58"/>
        <v>Dr. H. Hadi Purnomo, M.Pd.</v>
      </c>
      <c r="I170" s="369" t="str">
        <f>IFERROR(VLOOKUP(A170,JADWAL,8,FALSE),"  ")</f>
        <v>.</v>
      </c>
    </row>
    <row r="171" spans="1:9" ht="37.5" customHeight="1">
      <c r="A171" s="363">
        <f>'REKAP (2)'!J62</f>
        <v>0</v>
      </c>
      <c r="B171" s="369" t="str">
        <f>IFERROR(VLOOKUP(A171,JADWAL,4,FALSE),"  ")</f>
        <v xml:space="preserve">  </v>
      </c>
      <c r="C171" s="370" t="str">
        <f>IFERROR(VLOOKUP(A171,JADWAL,2,FALSE),"  ")</f>
        <v xml:space="preserve">  </v>
      </c>
      <c r="D171" s="371" t="str">
        <f>IFERROR(VLOOKUP(A171,JADWAL,9,FALSE),"  ")</f>
        <v xml:space="preserve">  </v>
      </c>
      <c r="E171" s="371" t="str">
        <f>IFERROR(VLOOKUP(A171,JADWAL,10,FALSE),"  ")</f>
        <v xml:space="preserve">  </v>
      </c>
      <c r="F171" s="370" t="str">
        <f>IFERROR(VLOOKUP(A171,JADWAL,11,FALSE),"  ")</f>
        <v xml:space="preserve">  </v>
      </c>
      <c r="G171" s="380" t="str">
        <f t="shared" si="59"/>
        <v xml:space="preserve">  </v>
      </c>
      <c r="H171" s="382" t="str">
        <f t="shared" si="58"/>
        <v xml:space="preserve">  </v>
      </c>
      <c r="I171" s="369" t="str">
        <f>IFERROR(VLOOKUP(A171,JADWAL,8,FALSE),"  ")</f>
        <v xml:space="preserve">  </v>
      </c>
    </row>
    <row r="172" spans="1:9" ht="37.5" customHeight="1">
      <c r="A172" s="363">
        <f>'REKAP (2)'!J63</f>
        <v>0</v>
      </c>
      <c r="B172" s="369" t="str">
        <f>IFERROR(VLOOKUP(A172,JADWAL,4,FALSE),"  ")</f>
        <v xml:space="preserve">  </v>
      </c>
      <c r="C172" s="370" t="str">
        <f>IFERROR(VLOOKUP(A172,JADWAL,2,FALSE),"  ")</f>
        <v xml:space="preserve">  </v>
      </c>
      <c r="D172" s="371" t="str">
        <f>IFERROR(VLOOKUP(A172,JADWAL,9,FALSE),"  ")</f>
        <v xml:space="preserve">  </v>
      </c>
      <c r="E172" s="371" t="str">
        <f>IFERROR(VLOOKUP(A172,JADWAL,10,FALSE),"  ")</f>
        <v xml:space="preserve">  </v>
      </c>
      <c r="F172" s="370" t="str">
        <f>IFERROR(VLOOKUP(A172,JADWAL,11,FALSE),"  ")</f>
        <v xml:space="preserve">  </v>
      </c>
      <c r="G172" s="380" t="str">
        <f t="shared" si="59"/>
        <v xml:space="preserve">  </v>
      </c>
      <c r="H172" s="373" t="str">
        <f t="shared" si="58"/>
        <v xml:space="preserve">  </v>
      </c>
      <c r="I172" s="390" t="str">
        <f>IFERROR(VLOOKUP(A172,JADWAL,8,FALSE),"  ")</f>
        <v xml:space="preserve">  </v>
      </c>
    </row>
    <row r="173" spans="1:9" ht="37.5" customHeight="1">
      <c r="A173" s="363"/>
      <c r="B173" s="374" t="str">
        <f>IFERROR(VLOOKUP(A173,JADWAL,4,FALSE),"  ")</f>
        <v xml:space="preserve">  </v>
      </c>
      <c r="C173" s="375" t="str">
        <f>IFERROR(VLOOKUP(A173,JADWAL,2,FALSE),"  ")</f>
        <v xml:space="preserve">  </v>
      </c>
      <c r="D173" s="376" t="str">
        <f>IFERROR(VLOOKUP(A173,JADWAL,9,FALSE),"  ")</f>
        <v xml:space="preserve">  </v>
      </c>
      <c r="E173" s="376" t="str">
        <f>IFERROR(VLOOKUP(A173,JADWAL,10,FALSE),"  ")</f>
        <v xml:space="preserve">  </v>
      </c>
      <c r="F173" s="375" t="str">
        <f>IFERROR(VLOOKUP(A173,JADWAL,11,FALSE),"  ")</f>
        <v xml:space="preserve">  </v>
      </c>
      <c r="G173" s="377" t="str">
        <f t="shared" si="59"/>
        <v xml:space="preserve">  </v>
      </c>
      <c r="H173" s="378" t="str">
        <f t="shared" si="58"/>
        <v xml:space="preserve">  </v>
      </c>
      <c r="I173" s="374" t="str">
        <f>IFERROR(VLOOKUP(A173,JADWAL,8,FALSE),"  ")</f>
        <v xml:space="preserve">  </v>
      </c>
    </row>
    <row r="176" spans="1:9" ht="15.75">
      <c r="H176" s="526" t="str">
        <f>H20</f>
        <v>Jember, 19 Februari 2021</v>
      </c>
      <c r="I176" s="526"/>
    </row>
    <row r="177" spans="1:9" ht="15.75">
      <c r="H177" s="379" t="s">
        <v>331</v>
      </c>
    </row>
    <row r="178" spans="1:9" ht="15.75">
      <c r="H178" s="379"/>
    </row>
    <row r="179" spans="1:9" ht="15.75">
      <c r="H179" s="379"/>
    </row>
    <row r="180" spans="1:9" ht="15.75">
      <c r="H180" s="379"/>
    </row>
    <row r="181" spans="1:9">
      <c r="H181" s="336" t="s">
        <v>332</v>
      </c>
    </row>
    <row r="182" spans="1:9" ht="16.5">
      <c r="A182" s="356">
        <v>12</v>
      </c>
      <c r="B182" s="357" t="str">
        <f>IFERROR(VLOOKUP(A182,NamaSK,2,FALSE),"  ")</f>
        <v>Prof. Dr. H. Mahjuddin, M.Pd.I</v>
      </c>
      <c r="C182" s="353"/>
      <c r="D182" s="354"/>
      <c r="F182" s="358"/>
      <c r="G182" s="352"/>
    </row>
    <row r="183" spans="1:9">
      <c r="A183" s="359"/>
      <c r="B183" s="360" t="s">
        <v>324</v>
      </c>
      <c r="C183" s="361" t="s">
        <v>325</v>
      </c>
      <c r="D183" s="362" t="s">
        <v>326</v>
      </c>
      <c r="E183" s="362" t="s">
        <v>327</v>
      </c>
      <c r="F183" s="362" t="s">
        <v>328</v>
      </c>
      <c r="G183" s="523" t="s">
        <v>329</v>
      </c>
      <c r="H183" s="524"/>
      <c r="I183" s="525"/>
    </row>
    <row r="184" spans="1:9" ht="37.5" customHeight="1">
      <c r="A184" s="363">
        <f>'REKAP (2)'!J64</f>
        <v>86</v>
      </c>
      <c r="B184" s="364" t="str">
        <f>IFERROR(VLOOKUP(A184,JADWAL,4,FALSE),"  ")</f>
        <v>STUDI TAFSIR</v>
      </c>
      <c r="C184" s="365" t="str">
        <f>IFERROR(VLOOKUP(A184,JADWAL,2,FALSE),"  ")</f>
        <v>SI-2</v>
      </c>
      <c r="D184" s="366" t="str">
        <f>IFERROR(VLOOKUP(A184,JADWAL,9,FALSE),"  ")</f>
        <v>Sabtu</v>
      </c>
      <c r="E184" s="366" t="str">
        <f>IFERROR(VLOOKUP(A184,JADWAL,10,FALSE),"  ")</f>
        <v>08.00-10.00</v>
      </c>
      <c r="F184" s="365" t="str">
        <f>IFERROR(VLOOKUP(A184,JADWAL,11,FALSE),"  ")</f>
        <v>R23</v>
      </c>
      <c r="G184" s="367" t="str">
        <f t="shared" ref="G184:G188" si="60">IFERROR(VLOOKUP(A184,JADWAL,6,FALSE),"  ")</f>
        <v>Prof. Dr. H. Mahjuddin, M.Pd.I</v>
      </c>
      <c r="H184" s="368" t="str">
        <f t="shared" ref="H184:H188" si="61">IFERROR(VLOOKUP(A184,JADWAL,7,FALSE),"  ")</f>
        <v>Dr. H. Safrudin Edi Wibowo, Lc., M.Ag.</v>
      </c>
      <c r="I184" s="364" t="str">
        <f>IFERROR(VLOOKUP(A184,JADWAL,8,FALSE),"  ")</f>
        <v>.</v>
      </c>
    </row>
    <row r="185" spans="1:9" ht="37.5" customHeight="1">
      <c r="A185" s="363">
        <f>'REKAP (2)'!J65</f>
        <v>28</v>
      </c>
      <c r="B185" s="369" t="str">
        <f>IFERROR(VLOOKUP(A185,JADWAL,4,FALSE),"  ")</f>
        <v>ANALISIS DAN DESAIN PEMBELAJARAN AQIDAH AKHLAK</v>
      </c>
      <c r="C185" s="370" t="str">
        <f>IFERROR(VLOOKUP(A185,JADWAL,2,FALSE),"  ")</f>
        <v>PAI-2A</v>
      </c>
      <c r="D185" s="371" t="str">
        <f>IFERROR(VLOOKUP(A185,JADWAL,9,FALSE),"  ")</f>
        <v>Kamis</v>
      </c>
      <c r="E185" s="500" t="str">
        <f>IFERROR(VLOOKUP(A185,JADWAL,10,FALSE),"  ")</f>
        <v>15.15-17.15</v>
      </c>
      <c r="F185" s="370" t="str">
        <f>IFERROR(VLOOKUP(A185,JADWAL,11,FALSE),"  ")</f>
        <v>R15</v>
      </c>
      <c r="G185" s="390" t="str">
        <f t="shared" si="60"/>
        <v>Prof. Dr. H. Mahjuddin, M.Pd.I</v>
      </c>
      <c r="H185" s="373" t="str">
        <f t="shared" si="61"/>
        <v>Dr. H. Sukarno, M.Si.</v>
      </c>
      <c r="I185" s="369" t="str">
        <f>IFERROR(VLOOKUP(A185,JADWAL,8,FALSE),"  ")</f>
        <v>.</v>
      </c>
    </row>
    <row r="186" spans="1:9" ht="37.5" customHeight="1">
      <c r="A186" s="363">
        <f>'REKAP (2)'!J66</f>
        <v>0</v>
      </c>
      <c r="B186" s="369" t="str">
        <f>IFERROR(VLOOKUP(A186,JADWAL,4,FALSE),"  ")</f>
        <v xml:space="preserve">  </v>
      </c>
      <c r="C186" s="370" t="str">
        <f>IFERROR(VLOOKUP(A186,JADWAL,2,FALSE),"  ")</f>
        <v xml:space="preserve">  </v>
      </c>
      <c r="D186" s="371" t="str">
        <f>IFERROR(VLOOKUP(A186,JADWAL,9,FALSE),"  ")</f>
        <v xml:space="preserve">  </v>
      </c>
      <c r="E186" s="371" t="str">
        <f>IFERROR(VLOOKUP(A186,JADWAL,10,FALSE),"  ")</f>
        <v xml:space="preserve">  </v>
      </c>
      <c r="F186" s="370" t="str">
        <f>IFERROR(VLOOKUP(A186,JADWAL,11,FALSE),"  ")</f>
        <v xml:space="preserve">  </v>
      </c>
      <c r="G186" s="390" t="str">
        <f t="shared" si="60"/>
        <v xml:space="preserve">  </v>
      </c>
      <c r="H186" s="373" t="str">
        <f t="shared" si="61"/>
        <v xml:space="preserve">  </v>
      </c>
      <c r="I186" s="369" t="str">
        <f>IFERROR(VLOOKUP(A186,JADWAL,8,FALSE),"  ")</f>
        <v xml:space="preserve">  </v>
      </c>
    </row>
    <row r="187" spans="1:9" ht="37.5" customHeight="1">
      <c r="A187" s="363">
        <f>'REKAP (2)'!J67</f>
        <v>0</v>
      </c>
      <c r="B187" s="369" t="str">
        <f>IFERROR(VLOOKUP(A187,JADWAL,4,FALSE),"  ")</f>
        <v xml:space="preserve">  </v>
      </c>
      <c r="C187" s="370" t="str">
        <f>IFERROR(VLOOKUP(A187,JADWAL,2,FALSE),"  ")</f>
        <v xml:space="preserve">  </v>
      </c>
      <c r="D187" s="371" t="str">
        <f>IFERROR(VLOOKUP(A187,JADWAL,9,FALSE),"  ")</f>
        <v xml:space="preserve">  </v>
      </c>
      <c r="E187" s="371" t="str">
        <f>IFERROR(VLOOKUP(A187,JADWAL,10,FALSE),"  ")</f>
        <v xml:space="preserve">  </v>
      </c>
      <c r="F187" s="370" t="str">
        <f>IFERROR(VLOOKUP(A187,JADWAL,11,FALSE),"  ")</f>
        <v xml:space="preserve">  </v>
      </c>
      <c r="G187" s="390" t="str">
        <f t="shared" si="60"/>
        <v xml:space="preserve">  </v>
      </c>
      <c r="H187" s="373" t="str">
        <f t="shared" si="61"/>
        <v xml:space="preserve">  </v>
      </c>
      <c r="I187" s="369" t="str">
        <f>IFERROR(VLOOKUP(A187,JADWAL,8,FALSE),"  ")</f>
        <v xml:space="preserve">  </v>
      </c>
    </row>
    <row r="188" spans="1:9" ht="37.5" customHeight="1">
      <c r="A188" s="363"/>
      <c r="B188" s="374" t="str">
        <f>IFERROR(VLOOKUP(A188,JADWAL,4,FALSE),"  ")</f>
        <v xml:space="preserve">  </v>
      </c>
      <c r="C188" s="375" t="str">
        <f>IFERROR(VLOOKUP(A188,JADWAL,2,FALSE),"  ")</f>
        <v xml:space="preserve">  </v>
      </c>
      <c r="D188" s="376" t="str">
        <f>IFERROR(VLOOKUP(A188,JADWAL,9,FALSE),"  ")</f>
        <v xml:space="preserve">  </v>
      </c>
      <c r="E188" s="376" t="str">
        <f>IFERROR(VLOOKUP(A188,JADWAL,10,FALSE),"  ")</f>
        <v xml:space="preserve">  </v>
      </c>
      <c r="F188" s="375" t="str">
        <f>IFERROR(VLOOKUP(A188,JADWAL,11,FALSE),"  ")</f>
        <v xml:space="preserve">  </v>
      </c>
      <c r="G188" s="377" t="str">
        <f t="shared" si="60"/>
        <v xml:space="preserve">  </v>
      </c>
      <c r="H188" s="378" t="str">
        <f t="shared" si="61"/>
        <v xml:space="preserve">  </v>
      </c>
      <c r="I188" s="374" t="str">
        <f>IFERROR(VLOOKUP(A188,JADWAL,8,FALSE),"  ")</f>
        <v xml:space="preserve">  </v>
      </c>
    </row>
    <row r="191" spans="1:9" ht="15.75">
      <c r="H191" s="526" t="str">
        <f>H20</f>
        <v>Jember, 19 Februari 2021</v>
      </c>
      <c r="I191" s="526"/>
    </row>
    <row r="192" spans="1:9" ht="15.75">
      <c r="H192" s="379" t="s">
        <v>331</v>
      </c>
    </row>
    <row r="193" spans="1:9" ht="15.75">
      <c r="H193" s="379"/>
    </row>
    <row r="194" spans="1:9" ht="15.75">
      <c r="H194" s="379"/>
    </row>
    <row r="195" spans="1:9" ht="15.75">
      <c r="H195" s="379"/>
    </row>
    <row r="196" spans="1:9">
      <c r="H196" s="336" t="s">
        <v>332</v>
      </c>
    </row>
    <row r="197" spans="1:9" ht="16.5">
      <c r="A197" s="356">
        <v>13</v>
      </c>
      <c r="B197" s="357" t="str">
        <f>IFERROR(VLOOKUP(A197,NamaSK,2,FALSE),"  ")</f>
        <v>Prof. Dr. Ahidul Asror, M.Ag.</v>
      </c>
      <c r="C197" s="353"/>
      <c r="D197" s="354"/>
      <c r="F197" s="358"/>
      <c r="G197" s="352"/>
    </row>
    <row r="198" spans="1:9">
      <c r="A198" s="359"/>
      <c r="B198" s="360" t="s">
        <v>324</v>
      </c>
      <c r="C198" s="361" t="s">
        <v>325</v>
      </c>
      <c r="D198" s="362" t="s">
        <v>326</v>
      </c>
      <c r="E198" s="362" t="s">
        <v>327</v>
      </c>
      <c r="F198" s="362" t="s">
        <v>328</v>
      </c>
      <c r="G198" s="523" t="s">
        <v>329</v>
      </c>
      <c r="H198" s="524"/>
      <c r="I198" s="525"/>
    </row>
    <row r="199" spans="1:9" ht="37.5" customHeight="1">
      <c r="A199" s="363">
        <f>'REKAP (2)'!J68</f>
        <v>64</v>
      </c>
      <c r="B199" s="364" t="str">
        <f>IFERROR(VLOOKUP(A199,JADWAL,4,FALSE),"  ")</f>
        <v>Metodologi Penelitian Komunikasi</v>
      </c>
      <c r="C199" s="365" t="str">
        <f>IFERROR(VLOOKUP(A199,JADWAL,2,FALSE),"  ")</f>
        <v>KPI-2</v>
      </c>
      <c r="D199" s="366" t="str">
        <f>IFERROR(VLOOKUP(A199,JADWAL,9,FALSE),"  ")</f>
        <v>Jumat</v>
      </c>
      <c r="E199" s="499" t="str">
        <f>IFERROR(VLOOKUP(A199,JADWAL,10,FALSE),"  ")</f>
        <v>15.30-17.30</v>
      </c>
      <c r="F199" s="365" t="str">
        <f>IFERROR(VLOOKUP(A199,JADWAL,11,FALSE),"  ")</f>
        <v>R11</v>
      </c>
      <c r="G199" s="367" t="str">
        <f t="shared" ref="G199:G202" si="62">IFERROR(VLOOKUP(A199,JADWAL,6,FALSE),"  ")</f>
        <v>Prof. Dr. Ahidul Asror, M.Ag.</v>
      </c>
      <c r="H199" s="368" t="str">
        <f t="shared" ref="H199:H202" si="63">IFERROR(VLOOKUP(A199,JADWAL,7,FALSE),"  ")</f>
        <v>Dr. Imam Bonjol Juhari, S.Ag., M.Si.</v>
      </c>
      <c r="I199" s="364" t="str">
        <f>IFERROR(VLOOKUP(A199,JADWAL,8,FALSE),"  ")</f>
        <v>.</v>
      </c>
    </row>
    <row r="200" spans="1:9" ht="37.5" customHeight="1">
      <c r="A200" s="363">
        <f>'REKAP (2)'!J69</f>
        <v>78</v>
      </c>
      <c r="B200" s="369" t="str">
        <f>IFERROR(VLOOKUP(A200,JADWAL,4,FALSE),"  ")</f>
        <v>FILSAFAT ILMU</v>
      </c>
      <c r="C200" s="370" t="str">
        <f>IFERROR(VLOOKUP(A200,JADWAL,2,FALSE),"  ")</f>
        <v>PBAI-2</v>
      </c>
      <c r="D200" s="371" t="str">
        <f>IFERROR(VLOOKUP(A200,JADWAL,9,FALSE),"  ")</f>
        <v>Jumat</v>
      </c>
      <c r="E200" s="500" t="str">
        <f>IFERROR(VLOOKUP(A200,JADWAL,10,FALSE),"  ")</f>
        <v>13.00-15.00</v>
      </c>
      <c r="F200" s="370" t="str">
        <f>IFERROR(VLOOKUP(A200,JADWAL,11,FALSE),"  ")</f>
        <v>R21</v>
      </c>
      <c r="G200" s="372" t="str">
        <f t="shared" si="62"/>
        <v>Prof. Dr. Ahidul Asror, M.Ag.</v>
      </c>
      <c r="H200" s="373" t="str">
        <f t="shared" si="63"/>
        <v>Dr. Dyah Nawangsari, M.Ag.</v>
      </c>
      <c r="I200" s="369" t="str">
        <f>IFERROR(VLOOKUP(A200,JADWAL,8,FALSE),"  ")</f>
        <v>.</v>
      </c>
    </row>
    <row r="201" spans="1:9" ht="37.5" customHeight="1">
      <c r="A201" s="363">
        <f>'REKAP (2)'!J70</f>
        <v>84</v>
      </c>
      <c r="B201" s="369" t="str">
        <f>IFERROR(VLOOKUP(A201,JADWAL,4,FALSE),"  ")</f>
        <v>SOSIOLOGI AGAMA</v>
      </c>
      <c r="C201" s="370" t="str">
        <f>IFERROR(VLOOKUP(A201,JADWAL,2,FALSE),"  ")</f>
        <v>SI-2</v>
      </c>
      <c r="D201" s="371" t="str">
        <f>IFERROR(VLOOKUP(A201,JADWAL,9,FALSE),"  ")</f>
        <v>Jumat</v>
      </c>
      <c r="E201" s="371" t="str">
        <f>IFERROR(VLOOKUP(A201,JADWAL,10,FALSE),"  ")</f>
        <v>13.00-15.00</v>
      </c>
      <c r="F201" s="370" t="str">
        <f>IFERROR(VLOOKUP(A201,JADWAL,11,FALSE),"  ")</f>
        <v>R23</v>
      </c>
      <c r="G201" s="386" t="str">
        <f t="shared" si="62"/>
        <v>Prof. Dr. Ahidul Asror, M.Ag.</v>
      </c>
      <c r="H201" s="373" t="str">
        <f t="shared" si="63"/>
        <v>Dr. H. Sukarno, M.Si.</v>
      </c>
      <c r="I201" s="369" t="str">
        <f>IFERROR(VLOOKUP(A201,JADWAL,8,FALSE),"  ")</f>
        <v>.</v>
      </c>
    </row>
    <row r="202" spans="1:9" ht="37.5" customHeight="1">
      <c r="A202" s="363">
        <f>'REKAP (2)'!J71</f>
        <v>0</v>
      </c>
      <c r="B202" s="374" t="str">
        <f>IFERROR(VLOOKUP(A202,JADWAL,4,FALSE),"  ")</f>
        <v xml:space="preserve">  </v>
      </c>
      <c r="C202" s="375" t="str">
        <f>IFERROR(VLOOKUP(A202,JADWAL,2,FALSE),"  ")</f>
        <v xml:space="preserve">  </v>
      </c>
      <c r="D202" s="376" t="str">
        <f>IFERROR(VLOOKUP(A202,JADWAL,9,FALSE),"  ")</f>
        <v xml:space="preserve">  </v>
      </c>
      <c r="E202" s="376" t="str">
        <f>IFERROR(VLOOKUP(A202,JADWAL,10,FALSE),"  ")</f>
        <v xml:space="preserve">  </v>
      </c>
      <c r="F202" s="375" t="str">
        <f>IFERROR(VLOOKUP(A202,JADWAL,11,FALSE),"  ")</f>
        <v xml:space="preserve">  </v>
      </c>
      <c r="G202" s="383" t="str">
        <f t="shared" si="62"/>
        <v xml:space="preserve">  </v>
      </c>
      <c r="H202" s="378" t="str">
        <f t="shared" si="63"/>
        <v xml:space="preserve">  </v>
      </c>
      <c r="I202" s="374" t="str">
        <f>IFERROR(VLOOKUP(A202,JADWAL,8,FALSE),"  ")</f>
        <v xml:space="preserve">  </v>
      </c>
    </row>
    <row r="206" spans="1:9" ht="15.75">
      <c r="H206" s="526" t="str">
        <f>H20</f>
        <v>Jember, 19 Februari 2021</v>
      </c>
      <c r="I206" s="526"/>
    </row>
    <row r="207" spans="1:9" ht="15.75">
      <c r="H207" s="379" t="s">
        <v>331</v>
      </c>
    </row>
    <row r="208" spans="1:9" ht="15.75">
      <c r="H208" s="379"/>
    </row>
    <row r="209" spans="1:9" ht="15.75">
      <c r="H209" s="379"/>
    </row>
    <row r="210" spans="1:9" ht="15.75">
      <c r="H210" s="379"/>
    </row>
    <row r="211" spans="1:9">
      <c r="H211" s="336" t="s">
        <v>332</v>
      </c>
    </row>
    <row r="212" spans="1:9" ht="16.5">
      <c r="A212" s="356">
        <v>14</v>
      </c>
      <c r="B212" s="357" t="str">
        <f>IFERROR(VLOOKUP(A212,NamaSK,2,FALSE),"  ")</f>
        <v>Dr. Fawaizul Umam, M.Ag.</v>
      </c>
      <c r="C212" s="353"/>
      <c r="D212" s="354"/>
      <c r="F212" s="358"/>
      <c r="G212" s="352"/>
    </row>
    <row r="213" spans="1:9">
      <c r="A213" s="359"/>
      <c r="B213" s="360" t="s">
        <v>324</v>
      </c>
      <c r="C213" s="361" t="s">
        <v>325</v>
      </c>
      <c r="D213" s="362" t="s">
        <v>326</v>
      </c>
      <c r="E213" s="362" t="s">
        <v>327</v>
      </c>
      <c r="F213" s="362" t="s">
        <v>328</v>
      </c>
      <c r="G213" s="523" t="s">
        <v>329</v>
      </c>
      <c r="H213" s="524"/>
      <c r="I213" s="525"/>
    </row>
    <row r="214" spans="1:9" ht="37.5" customHeight="1">
      <c r="A214" s="363">
        <f>'REKAP (2)'!J72</f>
        <v>85</v>
      </c>
      <c r="B214" s="364" t="str">
        <f>IFERROR(VLOOKUP(A214,JADWAL,4,FALSE),"  ")</f>
        <v>ISLAM DAN PERUBAHAN SOSIAL</v>
      </c>
      <c r="C214" s="365" t="str">
        <f>IFERROR(VLOOKUP(A214,JADWAL,2,FALSE),"  ")</f>
        <v>SI-2</v>
      </c>
      <c r="D214" s="366" t="str">
        <f>IFERROR(VLOOKUP(A214,JADWAL,9,FALSE),"  ")</f>
        <v>Jumat</v>
      </c>
      <c r="E214" s="366" t="str">
        <f>IFERROR(VLOOKUP(A214,JADWAL,10,FALSE),"  ")</f>
        <v>15.30-17.30</v>
      </c>
      <c r="F214" s="365" t="str">
        <f>IFERROR(VLOOKUP(A214,JADWAL,11,FALSE),"  ")</f>
        <v>R23</v>
      </c>
      <c r="G214" s="384" t="str">
        <f t="shared" ref="G214" si="64">IFERROR(VLOOKUP(A214,JADWAL,6,FALSE),"  ")</f>
        <v>Dr. Imam Bonjol Juhari, S.Ag., M.Si.</v>
      </c>
      <c r="H214" s="394" t="str">
        <f t="shared" ref="H214" si="65">IFERROR(VLOOKUP(A214,JADWAL,7,FALSE),"  ")</f>
        <v>Dr. Fawaizul Umam, M.Ag.</v>
      </c>
      <c r="I214" s="364" t="str">
        <f t="shared" ref="I214:I219" si="66">IFERROR(VLOOKUP(A214,JADWAL,8,FALSE),"  ")</f>
        <v>.</v>
      </c>
    </row>
    <row r="215" spans="1:9" ht="37.5" customHeight="1">
      <c r="A215" s="363">
        <f>'REKAP (2)'!J73</f>
        <v>0</v>
      </c>
      <c r="B215" s="369" t="str">
        <f>IFERROR(VLOOKUP(A215,JADWAL,4,FALSE),"  ")</f>
        <v xml:space="preserve">  </v>
      </c>
      <c r="C215" s="370" t="str">
        <f>IFERROR(VLOOKUP(A215,JADWAL,2,FALSE),"  ")</f>
        <v xml:space="preserve">  </v>
      </c>
      <c r="D215" s="371" t="str">
        <f>IFERROR(VLOOKUP(A215,JADWAL,9,FALSE),"  ")</f>
        <v xml:space="preserve">  </v>
      </c>
      <c r="E215" s="371" t="str">
        <f>IFERROR(VLOOKUP(A215,JADWAL,10,FALSE),"  ")</f>
        <v xml:space="preserve">  </v>
      </c>
      <c r="F215" s="370" t="str">
        <f>IFERROR(VLOOKUP(A215,JADWAL,11,FALSE),"  ")</f>
        <v xml:space="preserve">  </v>
      </c>
      <c r="G215" s="386" t="str">
        <f t="shared" ref="G215:G216" si="67">IFERROR(VLOOKUP(A215,JADWAL,6,FALSE),"  ")</f>
        <v xml:space="preserve">  </v>
      </c>
      <c r="H215" s="373" t="str">
        <f t="shared" ref="H215:H217" si="68">IFERROR(VLOOKUP(A215,JADWAL,7,FALSE),"  ")</f>
        <v xml:space="preserve">  </v>
      </c>
      <c r="I215" s="369" t="str">
        <f t="shared" si="66"/>
        <v xml:space="preserve">  </v>
      </c>
    </row>
    <row r="216" spans="1:9" ht="37.5" customHeight="1">
      <c r="A216" s="363">
        <f>'REKAP (2)'!J74</f>
        <v>0</v>
      </c>
      <c r="B216" s="369" t="str">
        <f>IFERROR(VLOOKUP(A216,JADWAL,4,FALSE),"  ")</f>
        <v xml:space="preserve">  </v>
      </c>
      <c r="C216" s="370" t="str">
        <f>IFERROR(VLOOKUP(A216,JADWAL,2,FALSE),"  ")</f>
        <v xml:space="preserve">  </v>
      </c>
      <c r="D216" s="371" t="str">
        <f>IFERROR(VLOOKUP(A216,JADWAL,9,FALSE),"  ")</f>
        <v xml:space="preserve">  </v>
      </c>
      <c r="E216" s="371" t="str">
        <f>IFERROR(VLOOKUP(A216,JADWAL,10,FALSE),"  ")</f>
        <v xml:space="preserve">  </v>
      </c>
      <c r="F216" s="370" t="str">
        <f>IFERROR(VLOOKUP(A216,JADWAL,11,FALSE),"  ")</f>
        <v xml:space="preserve">  </v>
      </c>
      <c r="G216" s="386" t="str">
        <f t="shared" si="67"/>
        <v xml:space="preserve">  </v>
      </c>
      <c r="H216" s="373" t="str">
        <f t="shared" si="68"/>
        <v xml:space="preserve">  </v>
      </c>
      <c r="I216" s="369" t="str">
        <f t="shared" si="66"/>
        <v xml:space="preserve">  </v>
      </c>
    </row>
    <row r="217" spans="1:9" ht="37.5" customHeight="1">
      <c r="A217" s="363">
        <f>'REKAP (2)'!J75</f>
        <v>0</v>
      </c>
      <c r="B217" s="369" t="str">
        <f>IFERROR(VLOOKUP(A217,JADWAL,4,FALSE),"  ")</f>
        <v xml:space="preserve">  </v>
      </c>
      <c r="C217" s="370" t="str">
        <f>IFERROR(VLOOKUP(A217,JADWAL,2,FALSE),"  ")</f>
        <v xml:space="preserve">  </v>
      </c>
      <c r="D217" s="371" t="str">
        <f>IFERROR(VLOOKUP(A217,JADWAL,9,FALSE),"  ")</f>
        <v xml:space="preserve">  </v>
      </c>
      <c r="E217" s="371" t="str">
        <f>IFERROR(VLOOKUP(A217,JADWAL,10,FALSE),"  ")</f>
        <v xml:space="preserve">  </v>
      </c>
      <c r="F217" s="370" t="str">
        <f>IFERROR(VLOOKUP(A217,JADWAL,11,FALSE),"  ")</f>
        <v xml:space="preserve">  </v>
      </c>
      <c r="G217" s="380" t="str">
        <f t="shared" ref="G217:G218" si="69">IFERROR(VLOOKUP(A217,JADWAL,6,FALSE),"  ")</f>
        <v xml:space="preserve">  </v>
      </c>
      <c r="H217" s="382" t="str">
        <f t="shared" si="68"/>
        <v xml:space="preserve">  </v>
      </c>
      <c r="I217" s="369" t="str">
        <f t="shared" si="66"/>
        <v xml:space="preserve">  </v>
      </c>
    </row>
    <row r="218" spans="1:9" ht="37.5" customHeight="1">
      <c r="A218" s="363">
        <f>'REKAP (2)'!J76</f>
        <v>0</v>
      </c>
      <c r="B218" s="374" t="str">
        <f>IFERROR(VLOOKUP(A218,JADWAL,4,FALSE),"  ")</f>
        <v xml:space="preserve">  </v>
      </c>
      <c r="C218" s="375" t="str">
        <f>IFERROR(VLOOKUP(A218,JADWAL,2,FALSE),"  ")</f>
        <v xml:space="preserve">  </v>
      </c>
      <c r="D218" s="376" t="str">
        <f>IFERROR(VLOOKUP(A218,JADWAL,9,FALSE),"  ")</f>
        <v xml:space="preserve">  </v>
      </c>
      <c r="E218" s="376" t="str">
        <f>IFERROR(VLOOKUP(A218,JADWAL,10,FALSE),"  ")</f>
        <v xml:space="preserve">  </v>
      </c>
      <c r="F218" s="375" t="str">
        <f>IFERROR(VLOOKUP(A218,JADWAL,11,FALSE),"  ")</f>
        <v xml:space="preserve">  </v>
      </c>
      <c r="G218" s="383" t="str">
        <f t="shared" si="69"/>
        <v xml:space="preserve">  </v>
      </c>
      <c r="H218" s="378" t="str">
        <f t="shared" ref="H218" si="70">IFERROR(VLOOKUP(A218,JADWAL,7,FALSE),"  ")</f>
        <v xml:space="preserve">  </v>
      </c>
      <c r="I218" s="374" t="str">
        <f t="shared" si="66"/>
        <v xml:space="preserve">  </v>
      </c>
    </row>
    <row r="219" spans="1:9">
      <c r="I219" t="str">
        <f t="shared" si="66"/>
        <v xml:space="preserve">  </v>
      </c>
    </row>
    <row r="222" spans="1:9" ht="15.75">
      <c r="H222" s="526" t="str">
        <f>H20</f>
        <v>Jember, 19 Februari 2021</v>
      </c>
      <c r="I222" s="526"/>
    </row>
    <row r="223" spans="1:9" ht="15.75">
      <c r="H223" s="379" t="s">
        <v>331</v>
      </c>
    </row>
    <row r="224" spans="1:9" ht="15.75">
      <c r="H224" s="379"/>
    </row>
    <row r="225" spans="1:9" ht="15.75">
      <c r="H225" s="379"/>
    </row>
    <row r="226" spans="1:9" ht="15.75">
      <c r="H226" s="379"/>
    </row>
    <row r="227" spans="1:9">
      <c r="H227" s="336" t="s">
        <v>332</v>
      </c>
    </row>
    <row r="228" spans="1:9" ht="16.5">
      <c r="A228" s="356">
        <v>15</v>
      </c>
      <c r="B228" s="357" t="str">
        <f>IFERROR(VLOOKUP(A228,NamaSK,2,FALSE),"  ")</f>
        <v>Dr. H. Aminullah, M.Ag.</v>
      </c>
      <c r="C228" s="353"/>
      <c r="D228" s="354"/>
      <c r="F228" s="358"/>
      <c r="G228" s="352"/>
    </row>
    <row r="229" spans="1:9">
      <c r="A229" s="359"/>
      <c r="B229" s="360" t="s">
        <v>324</v>
      </c>
      <c r="C229" s="361" t="s">
        <v>325</v>
      </c>
      <c r="D229" s="362" t="s">
        <v>326</v>
      </c>
      <c r="E229" s="362" t="s">
        <v>327</v>
      </c>
      <c r="F229" s="362" t="s">
        <v>328</v>
      </c>
      <c r="G229" s="523" t="s">
        <v>329</v>
      </c>
      <c r="H229" s="524"/>
      <c r="I229" s="525"/>
    </row>
    <row r="230" spans="1:9" ht="35.1" customHeight="1">
      <c r="A230" s="363">
        <f>'REKAP (2)'!J77</f>
        <v>83</v>
      </c>
      <c r="B230" s="364" t="str">
        <f t="shared" ref="B230:B236" si="71">IFERROR(VLOOKUP(A230,JADWAL,4,FALSE),"  ")</f>
        <v>FILSAFAT ISLAM</v>
      </c>
      <c r="C230" s="365" t="str">
        <f t="shared" ref="C230:C236" si="72">IFERROR(VLOOKUP(A230,JADWAL,2,FALSE),"  ")</f>
        <v>SI-2</v>
      </c>
      <c r="D230" s="366" t="str">
        <f t="shared" ref="D230:D236" si="73">IFERROR(VLOOKUP(A230,JADWAL,9,FALSE),"  ")</f>
        <v>Jumat</v>
      </c>
      <c r="E230" s="366" t="str">
        <f t="shared" ref="E230:E236" si="74">IFERROR(VLOOKUP(A230,JADWAL,10,FALSE),"  ")</f>
        <v>08.00-10.00</v>
      </c>
      <c r="F230" s="365" t="str">
        <f t="shared" ref="F230:F236" si="75">IFERROR(VLOOKUP(A230,JADWAL,11,FALSE),"  ")</f>
        <v>R23</v>
      </c>
      <c r="G230" s="367" t="str">
        <f t="shared" ref="G230:G236" si="76">IFERROR(VLOOKUP(A230,JADWAL,6,FALSE),"  ")</f>
        <v>Dr. H. Aminullah, M.Ag.</v>
      </c>
      <c r="H230" s="368" t="str">
        <f t="shared" ref="H230:H236" si="77">IFERROR(VLOOKUP(A230,JADWAL,7,FALSE),"  ")</f>
        <v>Dr. Win Usuluddin, M.Hum.</v>
      </c>
      <c r="I230" s="364" t="str">
        <f t="shared" ref="I230:I236" si="78">IFERROR(VLOOKUP(A230,JADWAL,8,FALSE),"  ")</f>
        <v>.</v>
      </c>
    </row>
    <row r="231" spans="1:9" ht="35.1" customHeight="1">
      <c r="A231" s="363">
        <f>'REKAP (2)'!J78</f>
        <v>91</v>
      </c>
      <c r="B231" s="369" t="str">
        <f t="shared" si="71"/>
        <v>STUDI KRITIS KEBIJAKAN PENDIDIKAN ISLAM</v>
      </c>
      <c r="C231" s="370" t="str">
        <f t="shared" si="72"/>
        <v>MPI3-2A</v>
      </c>
      <c r="D231" s="371" t="str">
        <f t="shared" si="73"/>
        <v>Sabtu</v>
      </c>
      <c r="E231" s="500" t="str">
        <f t="shared" si="74"/>
        <v>07.45-09.45</v>
      </c>
      <c r="F231" s="370" t="str">
        <f t="shared" si="75"/>
        <v>RU22</v>
      </c>
      <c r="G231" s="380" t="str">
        <f t="shared" si="76"/>
        <v>Prof. Dr. H Abd. Halim Soebahar, MA.</v>
      </c>
      <c r="H231" s="382" t="str">
        <f t="shared" si="77"/>
        <v>Prof. Dr. Drs. H. Abd. Muis, M.M.</v>
      </c>
      <c r="I231" s="369" t="str">
        <f t="shared" si="78"/>
        <v>Dr. H. Aminullah, M.Ag.</v>
      </c>
    </row>
    <row r="232" spans="1:9" ht="35.1" customHeight="1">
      <c r="A232" s="363">
        <f>'REKAP (2)'!J79</f>
        <v>97</v>
      </c>
      <c r="B232" s="369" t="str">
        <f t="shared" si="71"/>
        <v>ANALISIS KEBIJAKAN PENDIDIKAN AGAMA ISLAM DARI MASA KE MASA</v>
      </c>
      <c r="C232" s="370" t="str">
        <f t="shared" si="72"/>
        <v>PAI3-2A</v>
      </c>
      <c r="D232" s="371" t="str">
        <f t="shared" si="73"/>
        <v>Sabtu</v>
      </c>
      <c r="E232" s="500" t="str">
        <f t="shared" si="74"/>
        <v>07.30-09.30</v>
      </c>
      <c r="F232" s="370" t="str">
        <f t="shared" si="75"/>
        <v>RU22</v>
      </c>
      <c r="G232" s="390" t="str">
        <f t="shared" ref="G232:G233" si="79">IFERROR(VLOOKUP(A232,JADWAL,6,FALSE),"  ")</f>
        <v>Prof. Dr. H Abd. Halim Soebahar, MA.</v>
      </c>
      <c r="H232" s="373" t="str">
        <f t="shared" ref="H232:H233" si="80">IFERROR(VLOOKUP(A232,JADWAL,7,FALSE),"  ")</f>
        <v>Dr. H. Aminullah, M.Ag.</v>
      </c>
      <c r="I232" s="369" t="str">
        <f t="shared" si="78"/>
        <v>Dr. Moch. Chotib, S.Ag., M.M.</v>
      </c>
    </row>
    <row r="233" spans="1:9" ht="41.1" customHeight="1">
      <c r="A233" s="363">
        <f>'REKAP (2)'!J80</f>
        <v>96</v>
      </c>
      <c r="B233" s="369" t="str">
        <f t="shared" si="71"/>
        <v>PENDEKATAN PENDIDIKAN AGAMA ISLAM INTERDISIPLINER DAN MULTIDISIPLINER</v>
      </c>
      <c r="C233" s="370" t="str">
        <f t="shared" si="72"/>
        <v>PAI3-2A</v>
      </c>
      <c r="D233" s="371" t="str">
        <f t="shared" si="73"/>
        <v>Sabtu</v>
      </c>
      <c r="E233" s="371" t="str">
        <f t="shared" si="74"/>
        <v>10.00-12.00</v>
      </c>
      <c r="F233" s="370" t="str">
        <f t="shared" si="75"/>
        <v>RU22</v>
      </c>
      <c r="G233" s="380" t="str">
        <f t="shared" si="79"/>
        <v>Prof. Dr. H Abd. Halim Soebahar, MA.</v>
      </c>
      <c r="H233" s="382" t="str">
        <f t="shared" si="80"/>
        <v>Dr. H. Aminullah, M.Ag.</v>
      </c>
      <c r="I233" s="369" t="str">
        <f t="shared" si="78"/>
        <v>Dr. H. Hepni, S.Ag., M.M.</v>
      </c>
    </row>
    <row r="234" spans="1:9" ht="35.1" customHeight="1">
      <c r="A234" s="363">
        <f>'REKAP (2)'!J81</f>
        <v>0</v>
      </c>
      <c r="B234" s="369" t="str">
        <f t="shared" si="71"/>
        <v xml:space="preserve">  </v>
      </c>
      <c r="C234" s="370" t="str">
        <f t="shared" si="72"/>
        <v xml:space="preserve">  </v>
      </c>
      <c r="D234" s="371" t="str">
        <f t="shared" si="73"/>
        <v xml:space="preserve">  </v>
      </c>
      <c r="E234" s="371" t="str">
        <f t="shared" si="74"/>
        <v xml:space="preserve">  </v>
      </c>
      <c r="F234" s="370" t="str">
        <f t="shared" si="75"/>
        <v xml:space="preserve">  </v>
      </c>
      <c r="G234" s="390" t="str">
        <f t="shared" si="76"/>
        <v xml:space="preserve">  </v>
      </c>
      <c r="H234" s="373" t="str">
        <f t="shared" si="77"/>
        <v xml:space="preserve">  </v>
      </c>
      <c r="I234" s="369" t="str">
        <f t="shared" si="78"/>
        <v xml:space="preserve">  </v>
      </c>
    </row>
    <row r="235" spans="1:9" ht="35.1" customHeight="1">
      <c r="A235" s="363">
        <f>'REKAP (2)'!J82</f>
        <v>0</v>
      </c>
      <c r="B235" s="369" t="str">
        <f t="shared" si="71"/>
        <v xml:space="preserve">  </v>
      </c>
      <c r="C235" s="370" t="str">
        <f t="shared" si="72"/>
        <v xml:space="preserve">  </v>
      </c>
      <c r="D235" s="371" t="str">
        <f t="shared" si="73"/>
        <v xml:space="preserve">  </v>
      </c>
      <c r="E235" s="371" t="str">
        <f t="shared" si="74"/>
        <v xml:space="preserve">  </v>
      </c>
      <c r="F235" s="370" t="str">
        <f t="shared" si="75"/>
        <v xml:space="preserve">  </v>
      </c>
      <c r="G235" s="380" t="str">
        <f t="shared" si="76"/>
        <v xml:space="preserve">  </v>
      </c>
      <c r="H235" s="382" t="str">
        <f t="shared" si="77"/>
        <v xml:space="preserve">  </v>
      </c>
      <c r="I235" s="369" t="str">
        <f t="shared" si="78"/>
        <v xml:space="preserve">  </v>
      </c>
    </row>
    <row r="236" spans="1:9" ht="35.1" customHeight="1">
      <c r="A236" s="363">
        <f>'REKAP (2)'!J83</f>
        <v>0</v>
      </c>
      <c r="B236" s="374" t="str">
        <f t="shared" si="71"/>
        <v xml:space="preserve">  </v>
      </c>
      <c r="C236" s="375" t="str">
        <f t="shared" si="72"/>
        <v xml:space="preserve">  </v>
      </c>
      <c r="D236" s="376" t="str">
        <f t="shared" si="73"/>
        <v xml:space="preserve">  </v>
      </c>
      <c r="E236" s="376" t="str">
        <f t="shared" si="74"/>
        <v xml:space="preserve">  </v>
      </c>
      <c r="F236" s="375" t="str">
        <f t="shared" si="75"/>
        <v xml:space="preserve">  </v>
      </c>
      <c r="G236" s="377" t="str">
        <f t="shared" si="76"/>
        <v xml:space="preserve">  </v>
      </c>
      <c r="H236" s="395" t="str">
        <f t="shared" si="77"/>
        <v xml:space="preserve">  </v>
      </c>
      <c r="I236" s="374" t="str">
        <f t="shared" si="78"/>
        <v xml:space="preserve">  </v>
      </c>
    </row>
    <row r="237" spans="1:9" ht="15.75">
      <c r="H237" s="526" t="str">
        <f>H20</f>
        <v>Jember, 19 Februari 2021</v>
      </c>
      <c r="I237" s="526"/>
    </row>
    <row r="238" spans="1:9" ht="15.75">
      <c r="H238" s="379" t="s">
        <v>331</v>
      </c>
    </row>
    <row r="239" spans="1:9" ht="15.75">
      <c r="H239" s="379"/>
    </row>
    <row r="240" spans="1:9" ht="15.75">
      <c r="H240" s="379"/>
    </row>
    <row r="241" spans="1:9" ht="15.75">
      <c r="H241" s="379"/>
    </row>
    <row r="242" spans="1:9">
      <c r="H242" s="336" t="s">
        <v>332</v>
      </c>
    </row>
    <row r="243" spans="1:9">
      <c r="H243" s="336"/>
    </row>
    <row r="244" spans="1:9" ht="16.5">
      <c r="A244" s="356">
        <v>16</v>
      </c>
      <c r="B244" s="357" t="str">
        <f>IFERROR(VLOOKUP(A244,NamaSK,2,FALSE),"  ")</f>
        <v>Dr. Aslam Sa'ad, M.Ag.</v>
      </c>
      <c r="C244" s="353"/>
      <c r="D244" s="354"/>
      <c r="F244" s="358"/>
      <c r="G244" s="352"/>
    </row>
    <row r="245" spans="1:9">
      <c r="A245" s="359"/>
      <c r="B245" s="360" t="s">
        <v>324</v>
      </c>
      <c r="C245" s="361" t="s">
        <v>325</v>
      </c>
      <c r="D245" s="362" t="s">
        <v>326</v>
      </c>
      <c r="E245" s="362" t="s">
        <v>327</v>
      </c>
      <c r="F245" s="362" t="s">
        <v>328</v>
      </c>
      <c r="G245" s="523" t="s">
        <v>329</v>
      </c>
      <c r="H245" s="524"/>
      <c r="I245" s="525"/>
    </row>
    <row r="246" spans="1:9" ht="37.5" customHeight="1">
      <c r="A246" s="363">
        <f>'REKAP (2)'!J84</f>
        <v>0</v>
      </c>
      <c r="B246" s="364" t="str">
        <f>IFERROR(VLOOKUP(A246,JADWAL,4,FALSE),"  ")</f>
        <v xml:space="preserve">  </v>
      </c>
      <c r="C246" s="365" t="str">
        <f>IFERROR(VLOOKUP(A246,JADWAL,2,FALSE),"  ")</f>
        <v xml:space="preserve">  </v>
      </c>
      <c r="D246" s="366" t="str">
        <f>IFERROR(VLOOKUP(A246,JADWAL,9,FALSE),"  ")</f>
        <v xml:space="preserve">  </v>
      </c>
      <c r="E246" s="366" t="str">
        <f>IFERROR(VLOOKUP(A246,JADWAL,10,FALSE),"  ")</f>
        <v xml:space="preserve">  </v>
      </c>
      <c r="F246" s="365" t="str">
        <f>IFERROR(VLOOKUP(A246,JADWAL,11,FALSE),"  ")</f>
        <v xml:space="preserve">  </v>
      </c>
      <c r="G246" s="367" t="str">
        <f t="shared" ref="G246" si="81">IFERROR(VLOOKUP(A246,JADWAL,6,FALSE),"  ")</f>
        <v xml:space="preserve">  </v>
      </c>
      <c r="H246" s="368" t="str">
        <f t="shared" ref="H246" si="82">IFERROR(VLOOKUP(A246,JADWAL,7,FALSE),"  ")</f>
        <v xml:space="preserve">  </v>
      </c>
      <c r="I246" s="364" t="str">
        <f>IFERROR(VLOOKUP(A246,JADWAL,8,FALSE),"  ")</f>
        <v xml:space="preserve">  </v>
      </c>
    </row>
    <row r="247" spans="1:9" ht="37.5" customHeight="1">
      <c r="A247" s="363">
        <f>'REKAP (2)'!J85</f>
        <v>0</v>
      </c>
      <c r="B247" s="374" t="str">
        <f>IFERROR(VLOOKUP(A247,JADWAL,4,FALSE),"  ")</f>
        <v xml:space="preserve">  </v>
      </c>
      <c r="C247" s="375" t="str">
        <f>IFERROR(VLOOKUP(A247,JADWAL,2,FALSE),"  ")</f>
        <v xml:space="preserve">  </v>
      </c>
      <c r="D247" s="376" t="str">
        <f>IFERROR(VLOOKUP(A247,JADWAL,9,FALSE),"  ")</f>
        <v xml:space="preserve">  </v>
      </c>
      <c r="E247" s="376" t="str">
        <f>IFERROR(VLOOKUP(A247,JADWAL,10,FALSE),"  ")</f>
        <v xml:space="preserve">  </v>
      </c>
      <c r="F247" s="375" t="str">
        <f>IFERROR(VLOOKUP(A247,JADWAL,11,FALSE),"  ")</f>
        <v xml:space="preserve">  </v>
      </c>
      <c r="G247" s="377" t="str">
        <f t="shared" ref="G247" si="83">IFERROR(VLOOKUP(A247,JADWAL,6,FALSE),"  ")</f>
        <v xml:space="preserve">  </v>
      </c>
      <c r="H247" s="378" t="str">
        <f t="shared" ref="H247" si="84">IFERROR(VLOOKUP(A247,JADWAL,7,FALSE),"  ")</f>
        <v xml:space="preserve">  </v>
      </c>
      <c r="I247" s="374" t="str">
        <f>IFERROR(VLOOKUP(A247,JADWAL,8,FALSE),"  ")</f>
        <v xml:space="preserve">  </v>
      </c>
    </row>
    <row r="252" spans="1:9" ht="15.75">
      <c r="H252" s="526" t="str">
        <f>H20</f>
        <v>Jember, 19 Februari 2021</v>
      </c>
      <c r="I252" s="526"/>
    </row>
    <row r="253" spans="1:9" ht="15.75">
      <c r="H253" s="379" t="s">
        <v>331</v>
      </c>
    </row>
    <row r="254" spans="1:9" ht="15.75">
      <c r="H254" s="379"/>
    </row>
    <row r="255" spans="1:9" ht="15.75">
      <c r="H255" s="379"/>
    </row>
    <row r="256" spans="1:9" ht="15.75">
      <c r="H256" s="379"/>
    </row>
    <row r="257" spans="1:9">
      <c r="H257" s="336" t="s">
        <v>332</v>
      </c>
    </row>
    <row r="258" spans="1:9" ht="30">
      <c r="A258" s="356">
        <v>17</v>
      </c>
      <c r="B258" s="357" t="str">
        <f>IFERROR(VLOOKUP(A258,NamaSK,2,FALSE),"  ")</f>
        <v>Dr. H. Safrudin Edi Wibowo, Lc., M.Ag.</v>
      </c>
      <c r="C258" s="353"/>
      <c r="D258" s="354"/>
      <c r="F258" s="358"/>
      <c r="G258" s="352"/>
    </row>
    <row r="259" spans="1:9">
      <c r="A259" s="359"/>
      <c r="B259" s="360" t="s">
        <v>324</v>
      </c>
      <c r="C259" s="361" t="s">
        <v>325</v>
      </c>
      <c r="D259" s="362" t="s">
        <v>326</v>
      </c>
      <c r="E259" s="362" t="s">
        <v>327</v>
      </c>
      <c r="F259" s="362" t="s">
        <v>328</v>
      </c>
      <c r="G259" s="523" t="s">
        <v>329</v>
      </c>
      <c r="H259" s="524"/>
      <c r="I259" s="525"/>
    </row>
    <row r="260" spans="1:9" ht="37.5" customHeight="1">
      <c r="A260" s="363">
        <f>'REKAP (2)'!J89</f>
        <v>86</v>
      </c>
      <c r="B260" s="364" t="str">
        <f>IFERROR(VLOOKUP(A260,JADWAL,4,FALSE),"  ")</f>
        <v>STUDI TAFSIR</v>
      </c>
      <c r="C260" s="365" t="str">
        <f>IFERROR(VLOOKUP(A260,JADWAL,2,FALSE),"  ")</f>
        <v>SI-2</v>
      </c>
      <c r="D260" s="366" t="str">
        <f>IFERROR(VLOOKUP(A260,JADWAL,9,FALSE),"  ")</f>
        <v>Sabtu</v>
      </c>
      <c r="E260" s="366" t="str">
        <f>IFERROR(VLOOKUP(A260,JADWAL,10,FALSE),"  ")</f>
        <v>08.00-10.00</v>
      </c>
      <c r="F260" s="365" t="str">
        <f>IFERROR(VLOOKUP(A260,JADWAL,11,FALSE),"  ")</f>
        <v>R23</v>
      </c>
      <c r="G260" s="384" t="str">
        <f t="shared" ref="G260" si="85">IFERROR(VLOOKUP(A260,JADWAL,6,FALSE),"  ")</f>
        <v>Prof. Dr. H. Mahjuddin, M.Pd.I</v>
      </c>
      <c r="H260" s="385" t="str">
        <f t="shared" ref="H260" si="86">IFERROR(VLOOKUP(A260,JADWAL,7,FALSE),"  ")</f>
        <v>Dr. H. Safrudin Edi Wibowo, Lc., M.Ag.</v>
      </c>
      <c r="I260" s="364" t="str">
        <f>IFERROR(VLOOKUP(A260,JADWAL,8,FALSE),"  ")</f>
        <v>.</v>
      </c>
    </row>
    <row r="261" spans="1:9" ht="37.5" customHeight="1">
      <c r="A261" s="363">
        <f>'REKAP (2)'!J90</f>
        <v>0</v>
      </c>
      <c r="B261" s="369" t="str">
        <f>IFERROR(VLOOKUP(A261,JADWAL,4,FALSE),"  ")</f>
        <v xml:space="preserve">  </v>
      </c>
      <c r="C261" s="370" t="str">
        <f>IFERROR(VLOOKUP(A261,JADWAL,2,FALSE),"  ")</f>
        <v xml:space="preserve">  </v>
      </c>
      <c r="D261" s="371" t="str">
        <f>IFERROR(VLOOKUP(A261,JADWAL,9,FALSE),"  ")</f>
        <v xml:space="preserve">  </v>
      </c>
      <c r="E261" s="371" t="str">
        <f>IFERROR(VLOOKUP(A261,JADWAL,10,FALSE),"  ")</f>
        <v xml:space="preserve">  </v>
      </c>
      <c r="F261" s="370" t="str">
        <f>IFERROR(VLOOKUP(A261,JADWAL,11,FALSE),"  ")</f>
        <v xml:space="preserve">  </v>
      </c>
      <c r="G261" s="380" t="str">
        <f t="shared" ref="G261:G264" si="87">IFERROR(VLOOKUP(A261,JADWAL,6,FALSE),"  ")</f>
        <v xml:space="preserve">  </v>
      </c>
      <c r="H261" s="381" t="str">
        <f t="shared" ref="H261" si="88">IFERROR(VLOOKUP(A261,JADWAL,7,FALSE),"  ")</f>
        <v xml:space="preserve">  </v>
      </c>
      <c r="I261" s="369" t="str">
        <f>IFERROR(VLOOKUP(A261,JADWAL,8,FALSE),"  ")</f>
        <v xml:space="preserve">  </v>
      </c>
    </row>
    <row r="262" spans="1:9" ht="37.5" customHeight="1">
      <c r="A262" s="363">
        <f>'REKAP (2)'!J91</f>
        <v>0</v>
      </c>
      <c r="B262" s="369" t="str">
        <f>IFERROR(VLOOKUP(A262,JADWAL,4,FALSE),"  ")</f>
        <v xml:space="preserve">  </v>
      </c>
      <c r="C262" s="370" t="str">
        <f>IFERROR(VLOOKUP(A262,JADWAL,2,FALSE),"  ")</f>
        <v xml:space="preserve">  </v>
      </c>
      <c r="D262" s="371" t="str">
        <f>IFERROR(VLOOKUP(A262,JADWAL,9,FALSE),"  ")</f>
        <v xml:space="preserve">  </v>
      </c>
      <c r="E262" s="371" t="str">
        <f>IFERROR(VLOOKUP(A262,JADWAL,10,FALSE),"  ")</f>
        <v xml:space="preserve">  </v>
      </c>
      <c r="F262" s="370" t="str">
        <f>IFERROR(VLOOKUP(A262,JADWAL,11,FALSE),"  ")</f>
        <v xml:space="preserve">  </v>
      </c>
      <c r="G262" s="380" t="str">
        <f t="shared" si="87"/>
        <v xml:space="preserve">  </v>
      </c>
      <c r="H262" s="381" t="str">
        <f t="shared" ref="H262:H264" si="89">IFERROR(VLOOKUP(A262,JADWAL,7,FALSE),"  ")</f>
        <v xml:space="preserve">  </v>
      </c>
      <c r="I262" s="369" t="str">
        <f>IFERROR(VLOOKUP(A262,JADWAL,8,FALSE),"  ")</f>
        <v xml:space="preserve">  </v>
      </c>
    </row>
    <row r="263" spans="1:9" ht="37.5" customHeight="1">
      <c r="A263" s="363">
        <f>'REKAP (2)'!J92</f>
        <v>0</v>
      </c>
      <c r="B263" s="369" t="str">
        <f>IFERROR(VLOOKUP(A263,JADWAL,4,FALSE),"  ")</f>
        <v xml:space="preserve">  </v>
      </c>
      <c r="C263" s="370" t="str">
        <f>IFERROR(VLOOKUP(A263,JADWAL,2,FALSE),"  ")</f>
        <v xml:space="preserve">  </v>
      </c>
      <c r="D263" s="371" t="str">
        <f>IFERROR(VLOOKUP(A263,JADWAL,9,FALSE),"  ")</f>
        <v xml:space="preserve">  </v>
      </c>
      <c r="E263" s="371" t="str">
        <f>IFERROR(VLOOKUP(A263,JADWAL,10,FALSE),"  ")</f>
        <v xml:space="preserve">  </v>
      </c>
      <c r="F263" s="370" t="str">
        <f>IFERROR(VLOOKUP(A263,JADWAL,11,FALSE),"  ")</f>
        <v xml:space="preserve">  </v>
      </c>
      <c r="G263" s="380" t="str">
        <f t="shared" si="87"/>
        <v xml:space="preserve">  </v>
      </c>
      <c r="H263" s="382" t="str">
        <f t="shared" si="89"/>
        <v xml:space="preserve">  </v>
      </c>
      <c r="I263" s="369" t="str">
        <f>IFERROR(VLOOKUP(A263,JADWAL,8,FALSE),"  ")</f>
        <v xml:space="preserve">  </v>
      </c>
    </row>
    <row r="264" spans="1:9" ht="37.5" customHeight="1">
      <c r="A264" s="363"/>
      <c r="B264" s="374" t="str">
        <f>IFERROR(VLOOKUP(A264,JADWAL,4,FALSE),"  ")</f>
        <v xml:space="preserve">  </v>
      </c>
      <c r="C264" s="375" t="str">
        <f>IFERROR(VLOOKUP(A264,JADWAL,2,FALSE),"  ")</f>
        <v xml:space="preserve">  </v>
      </c>
      <c r="D264" s="376" t="str">
        <f>IFERROR(VLOOKUP(A264,JADWAL,9,FALSE),"  ")</f>
        <v xml:space="preserve">  </v>
      </c>
      <c r="E264" s="376" t="str">
        <f>IFERROR(VLOOKUP(A264,JADWAL,10,FALSE),"  ")</f>
        <v xml:space="preserve">  </v>
      </c>
      <c r="F264" s="375" t="str">
        <f>IFERROR(VLOOKUP(A264,JADWAL,11,FALSE),"  ")</f>
        <v xml:space="preserve">  </v>
      </c>
      <c r="G264" s="377" t="str">
        <f t="shared" si="87"/>
        <v xml:space="preserve">  </v>
      </c>
      <c r="H264" s="378" t="str">
        <f t="shared" si="89"/>
        <v xml:space="preserve">  </v>
      </c>
      <c r="I264" s="374" t="str">
        <f>IFERROR(VLOOKUP(A264,JADWAL,8,FALSE),"  ")</f>
        <v xml:space="preserve">  </v>
      </c>
    </row>
    <row r="268" spans="1:9" ht="15.75">
      <c r="H268" s="526" t="str">
        <f>H20</f>
        <v>Jember, 19 Februari 2021</v>
      </c>
      <c r="I268" s="526"/>
    </row>
    <row r="269" spans="1:9" ht="15.75">
      <c r="H269" s="379" t="s">
        <v>331</v>
      </c>
    </row>
    <row r="270" spans="1:9" ht="15.75">
      <c r="H270" s="379"/>
    </row>
    <row r="271" spans="1:9" ht="15.75">
      <c r="H271" s="379"/>
    </row>
    <row r="272" spans="1:9" ht="15.75">
      <c r="H272" s="379"/>
    </row>
    <row r="273" spans="1:9">
      <c r="H273" s="336" t="s">
        <v>332</v>
      </c>
    </row>
    <row r="274" spans="1:9" ht="16.5">
      <c r="A274" s="356">
        <v>18</v>
      </c>
      <c r="B274" s="357" t="str">
        <f>IFERROR(VLOOKUP(A274,NamaSK,2,FALSE),"  ")</f>
        <v>Dr. H. Pujiono, M.Ag.</v>
      </c>
      <c r="C274" s="353"/>
      <c r="D274" s="354"/>
      <c r="F274" s="358"/>
      <c r="G274" s="352"/>
    </row>
    <row r="275" spans="1:9">
      <c r="A275" s="359"/>
      <c r="B275" s="360" t="s">
        <v>324</v>
      </c>
      <c r="C275" s="361" t="s">
        <v>325</v>
      </c>
      <c r="D275" s="362" t="s">
        <v>326</v>
      </c>
      <c r="E275" s="362" t="s">
        <v>327</v>
      </c>
      <c r="F275" s="362" t="s">
        <v>328</v>
      </c>
      <c r="G275" s="523" t="s">
        <v>329</v>
      </c>
      <c r="H275" s="524"/>
      <c r="I275" s="525"/>
    </row>
    <row r="276" spans="1:9" ht="37.5" customHeight="1">
      <c r="A276" s="363">
        <f>'REKAP (2)'!J93</f>
        <v>87</v>
      </c>
      <c r="B276" s="364" t="str">
        <f>IFERROR(VLOOKUP(A276,JADWAL,4,FALSE),"  ")</f>
        <v>ISLAM PROGRESIF</v>
      </c>
      <c r="C276" s="365" t="str">
        <f>IFERROR(VLOOKUP(A276,JADWAL,2,FALSE),"  ")</f>
        <v>SI-2</v>
      </c>
      <c r="D276" s="366" t="str">
        <f>IFERROR(VLOOKUP(A276,JADWAL,9,FALSE),"  ")</f>
        <v>Sabtu</v>
      </c>
      <c r="E276" s="366" t="str">
        <f>IFERROR(VLOOKUP(A276,JADWAL,10,FALSE),"  ")</f>
        <v>13.00-15.00</v>
      </c>
      <c r="F276" s="365" t="str">
        <f>IFERROR(VLOOKUP(A276,JADWAL,11,FALSE),"  ")</f>
        <v>R23</v>
      </c>
      <c r="G276" s="367" t="str">
        <f t="shared" ref="G276:G280" si="90">IFERROR(VLOOKUP(A276,JADWAL,6,FALSE),"  ")</f>
        <v>Dr. H. Pujiono, M.Ag.</v>
      </c>
      <c r="H276" s="368" t="str">
        <f t="shared" ref="H276:H280" si="91">IFERROR(VLOOKUP(A276,JADWAL,7,FALSE),"  ")</f>
        <v>Dr. Ahmadiono, M.E.I.</v>
      </c>
      <c r="I276" s="364" t="str">
        <f>IFERROR(VLOOKUP(A276,JADWAL,8,FALSE),"  ")</f>
        <v>.</v>
      </c>
    </row>
    <row r="277" spans="1:9" ht="37.5" customHeight="1">
      <c r="A277" s="363">
        <f>'REKAP (2)'!J94</f>
        <v>39</v>
      </c>
      <c r="B277" s="369" t="str">
        <f>IFERROR(VLOOKUP(A277,JADWAL,4,FALSE),"  ")</f>
        <v>STUDI NASKAH HUKUM KELUARGA</v>
      </c>
      <c r="C277" s="370" t="str">
        <f>IFERROR(VLOOKUP(A277,JADWAL,2,FALSE),"  ")</f>
        <v>HK-II A</v>
      </c>
      <c r="D277" s="371" t="str">
        <f>IFERROR(VLOOKUP(A277,JADWAL,9,FALSE),"  ")</f>
        <v xml:space="preserve">Kamis </v>
      </c>
      <c r="E277" s="371" t="str">
        <f>IFERROR(VLOOKUP(A277,JADWAL,10,FALSE),"  ")</f>
        <v>13.15-15.15</v>
      </c>
      <c r="F277" s="370" t="str">
        <f>IFERROR(VLOOKUP(A277,JADWAL,11,FALSE),"  ")</f>
        <v>RU28</v>
      </c>
      <c r="G277" s="380" t="str">
        <f t="shared" si="90"/>
        <v>Dr. H. Pujiono, M.Ag.</v>
      </c>
      <c r="H277" s="381" t="str">
        <f t="shared" si="91"/>
        <v>Dr. H. Abdullah, S.Ag, M.HI</v>
      </c>
      <c r="I277" s="369" t="str">
        <f>IFERROR(VLOOKUP(A277,JADWAL,8,FALSE),"  ")</f>
        <v>.</v>
      </c>
    </row>
    <row r="278" spans="1:9" ht="37.5" customHeight="1">
      <c r="A278" s="363">
        <f>'REKAP (2)'!J95</f>
        <v>46</v>
      </c>
      <c r="B278" s="369" t="str">
        <f>IFERROR(VLOOKUP(A278,JADWAL,4,FALSE),"  ")</f>
        <v>STUDI NASKAH HUKUM KELUARGA</v>
      </c>
      <c r="C278" s="370" t="str">
        <f>IFERROR(VLOOKUP(A278,JADWAL,2,FALSE),"  ")</f>
        <v>HK-II B</v>
      </c>
      <c r="D278" s="371" t="str">
        <f>IFERROR(VLOOKUP(A278,JADWAL,9,FALSE),"  ")</f>
        <v>Sabtu</v>
      </c>
      <c r="E278" s="371" t="str">
        <f>IFERROR(VLOOKUP(A278,JADWAL,10,FALSE),"  ")</f>
        <v>12.30-14.30</v>
      </c>
      <c r="F278" s="370" t="str">
        <f>IFERROR(VLOOKUP(A278,JADWAL,11,FALSE),"  ")</f>
        <v>RU28</v>
      </c>
      <c r="G278" s="380" t="str">
        <f t="shared" si="90"/>
        <v>Dr. H. Pujiono, M.Ag.</v>
      </c>
      <c r="H278" s="381" t="str">
        <f t="shared" si="91"/>
        <v>Dr. H. Abdullah, S.Ag, M.HI</v>
      </c>
      <c r="I278" s="369" t="str">
        <f>IFERROR(VLOOKUP(A278,JADWAL,8,FALSE),"  ")</f>
        <v>.</v>
      </c>
    </row>
    <row r="279" spans="1:9" ht="37.5" customHeight="1">
      <c r="A279" s="363">
        <f>'REKAP (2)'!J96</f>
        <v>0</v>
      </c>
      <c r="B279" s="369" t="str">
        <f>IFERROR(VLOOKUP(A279,JADWAL,4,FALSE),"  ")</f>
        <v xml:space="preserve">  </v>
      </c>
      <c r="C279" s="370" t="str">
        <f>IFERROR(VLOOKUP(A279,JADWAL,2,FALSE),"  ")</f>
        <v xml:space="preserve">  </v>
      </c>
      <c r="D279" s="371" t="str">
        <f>IFERROR(VLOOKUP(A279,JADWAL,9,FALSE),"  ")</f>
        <v xml:space="preserve">  </v>
      </c>
      <c r="E279" s="371" t="str">
        <f>IFERROR(VLOOKUP(A279,JADWAL,10,FALSE),"  ")</f>
        <v xml:space="preserve">  </v>
      </c>
      <c r="F279" s="370" t="str">
        <f>IFERROR(VLOOKUP(A279,JADWAL,11,FALSE),"  ")</f>
        <v xml:space="preserve">  </v>
      </c>
      <c r="G279" s="386" t="str">
        <f t="shared" si="90"/>
        <v xml:space="preserve">  </v>
      </c>
      <c r="H279" s="373" t="str">
        <f t="shared" si="91"/>
        <v xml:space="preserve">  </v>
      </c>
      <c r="I279" s="369" t="str">
        <f>IFERROR(VLOOKUP(A279,JADWAL,8,FALSE),"  ")</f>
        <v xml:space="preserve">  </v>
      </c>
    </row>
    <row r="280" spans="1:9" ht="37.5" customHeight="1">
      <c r="A280" s="363"/>
      <c r="B280" s="374" t="str">
        <f>IFERROR(VLOOKUP(A280,JADWAL,4,FALSE),"  ")</f>
        <v xml:space="preserve">  </v>
      </c>
      <c r="C280" s="375" t="str">
        <f>IFERROR(VLOOKUP(A280,JADWAL,2,FALSE),"  ")</f>
        <v xml:space="preserve">  </v>
      </c>
      <c r="D280" s="376" t="str">
        <f>IFERROR(VLOOKUP(A280,JADWAL,9,FALSE),"  ")</f>
        <v xml:space="preserve">  </v>
      </c>
      <c r="E280" s="376" t="str">
        <f>IFERROR(VLOOKUP(A280,JADWAL,10,FALSE),"  ")</f>
        <v xml:space="preserve">  </v>
      </c>
      <c r="F280" s="375" t="str">
        <f>IFERROR(VLOOKUP(A280,JADWAL,11,FALSE),"  ")</f>
        <v xml:space="preserve">  </v>
      </c>
      <c r="G280" s="377" t="str">
        <f t="shared" si="90"/>
        <v xml:space="preserve">  </v>
      </c>
      <c r="H280" s="395" t="str">
        <f t="shared" si="91"/>
        <v xml:space="preserve">  </v>
      </c>
      <c r="I280" s="374" t="str">
        <f>IFERROR(VLOOKUP(A280,JADWAL,8,FALSE),"  ")</f>
        <v xml:space="preserve">  </v>
      </c>
    </row>
    <row r="284" spans="1:9" ht="15.75">
      <c r="H284" s="526" t="str">
        <f>H20</f>
        <v>Jember, 19 Februari 2021</v>
      </c>
      <c r="I284" s="526"/>
    </row>
    <row r="285" spans="1:9" ht="15.75">
      <c r="H285" s="379" t="s">
        <v>331</v>
      </c>
    </row>
    <row r="286" spans="1:9" ht="15.75">
      <c r="H286" s="379"/>
    </row>
    <row r="287" spans="1:9" ht="15.75">
      <c r="H287" s="379"/>
    </row>
    <row r="288" spans="1:9" ht="15.75">
      <c r="H288" s="379"/>
    </row>
    <row r="289" spans="1:9">
      <c r="H289" s="336" t="s">
        <v>332</v>
      </c>
    </row>
    <row r="290" spans="1:9" ht="30">
      <c r="A290" s="356">
        <v>19</v>
      </c>
      <c r="B290" s="357" t="str">
        <f>IFERROR(VLOOKUP(A290,NamaSK,2,FALSE),"  ")</f>
        <v>Prof. Dr. Dra. Hj. Titiek Rohanah Hidayati, M.Pd.</v>
      </c>
      <c r="C290" s="353"/>
      <c r="D290" s="354"/>
      <c r="F290" s="358"/>
      <c r="G290" s="352"/>
    </row>
    <row r="291" spans="1:9">
      <c r="A291" s="359"/>
      <c r="B291" s="360" t="s">
        <v>324</v>
      </c>
      <c r="C291" s="361" t="s">
        <v>325</v>
      </c>
      <c r="D291" s="362" t="s">
        <v>326</v>
      </c>
      <c r="E291" s="362" t="s">
        <v>327</v>
      </c>
      <c r="F291" s="362" t="s">
        <v>328</v>
      </c>
      <c r="G291" s="523" t="s">
        <v>329</v>
      </c>
      <c r="H291" s="524"/>
      <c r="I291" s="525"/>
    </row>
    <row r="292" spans="1:9" ht="37.5" customHeight="1">
      <c r="A292" s="363">
        <f>'REKAP (2)'!J97</f>
        <v>92</v>
      </c>
      <c r="B292" s="364" t="str">
        <f>IFERROR(VLOOKUP(A292,JADWAL,4,FALSE),"  ")</f>
        <v>MANAJEMEN KURIKULUM DAN PROGRAM PENDIDIKAN ISLAM</v>
      </c>
      <c r="C292" s="365" t="str">
        <f>IFERROR(VLOOKUP(A292,JADWAL,2,FALSE),"  ")</f>
        <v>MPI3-2A</v>
      </c>
      <c r="D292" s="366" t="str">
        <f>IFERROR(VLOOKUP(A292,JADWAL,9,FALSE),"  ")</f>
        <v>Sabtu</v>
      </c>
      <c r="E292" s="499" t="str">
        <f>IFERROR(VLOOKUP(A292,JADWAL,10,FALSE),"  ")</f>
        <v>09.45-11.45</v>
      </c>
      <c r="F292" s="365" t="str">
        <f>IFERROR(VLOOKUP(A292,JADWAL,11,FALSE),"  ")</f>
        <v>RU22</v>
      </c>
      <c r="G292" s="367" t="str">
        <f t="shared" ref="G292" si="92">IFERROR(VLOOKUP(A292,JADWAL,6,FALSE),"  ")</f>
        <v>Prof. Dr. Suyitno, M.Ag</v>
      </c>
      <c r="H292" s="368" t="str">
        <f t="shared" ref="H292" si="93">IFERROR(VLOOKUP(A292,JADWAL,7,FALSE),"  ")</f>
        <v>Prof. Dr. Dra. Hj. Titiek Rohanah Hidayati, M.Pd.</v>
      </c>
      <c r="I292" s="364" t="str">
        <f>IFERROR(VLOOKUP(A292,JADWAL,8,FALSE),"  ")</f>
        <v>Dr. Hj. St. Rodliyah, M.Pd.</v>
      </c>
    </row>
    <row r="293" spans="1:9" ht="37.5" customHeight="1">
      <c r="A293" s="363">
        <f>'REKAP (2)'!J98</f>
        <v>3</v>
      </c>
      <c r="B293" s="369" t="str">
        <f>IFERROR(VLOOKUP(A293,JADWAL,4,FALSE),"  ")</f>
        <v>MANAJEMEN KURIKULUM DAN PROGRAM PENDIDIKAN</v>
      </c>
      <c r="C293" s="370" t="str">
        <f>IFERROR(VLOOKUP(A293,JADWAL,2,FALSE),"  ")</f>
        <v>MPI-2A</v>
      </c>
      <c r="D293" s="371" t="str">
        <f>IFERROR(VLOOKUP(A293,JADWAL,9,FALSE),"  ")</f>
        <v>Rabu</v>
      </c>
      <c r="E293" s="500" t="str">
        <f>IFERROR(VLOOKUP(A293,JADWAL,10,FALSE),"  ")</f>
        <v>13.00-15.00</v>
      </c>
      <c r="F293" s="370" t="str">
        <f>IFERROR(VLOOKUP(A293,JADWAL,11,FALSE),"  ")</f>
        <v>RU11</v>
      </c>
      <c r="G293" s="372" t="str">
        <f t="shared" ref="G293:G295" si="94">IFERROR(VLOOKUP(A293,JADWAL,6,FALSE),"  ")</f>
        <v>Prof. Dr. Dra. Hj. Titiek Rohanah Hidayati, M.Pd.</v>
      </c>
      <c r="H293" s="373" t="str">
        <f t="shared" ref="H293:H295" si="95">IFERROR(VLOOKUP(A293,JADWAL,7,FALSE),"  ")</f>
        <v>Dr. Hj. St. Rodliyah, M.Pd.</v>
      </c>
      <c r="I293" s="369" t="str">
        <f>IFERROR(VLOOKUP(A293,JADWAL,8,FALSE),"  ")</f>
        <v>.</v>
      </c>
    </row>
    <row r="294" spans="1:9" ht="37.5" customHeight="1">
      <c r="A294" s="363">
        <f>'REKAP (2)'!J99</f>
        <v>8</v>
      </c>
      <c r="B294" s="369" t="str">
        <f>IFERROR(VLOOKUP(A294,JADWAL,4,FALSE),"  ")</f>
        <v>MANAJEMEN MUTU TERPADU PENDIDIKAN</v>
      </c>
      <c r="C294" s="370" t="str">
        <f>IFERROR(VLOOKUP(A294,JADWAL,2,FALSE),"  ")</f>
        <v>MPI-2B</v>
      </c>
      <c r="D294" s="371" t="str">
        <f>IFERROR(VLOOKUP(A294,JADWAL,9,FALSE),"  ")</f>
        <v>Sabtu</v>
      </c>
      <c r="E294" s="500" t="str">
        <f>IFERROR(VLOOKUP(A294,JADWAL,10,FALSE),"  ")</f>
        <v>08.00-10.00</v>
      </c>
      <c r="F294" s="370" t="str">
        <f>IFERROR(VLOOKUP(A294,JADWAL,11,FALSE),"  ")</f>
        <v>RU24</v>
      </c>
      <c r="G294" s="372" t="str">
        <f t="shared" ref="G294" si="96">IFERROR(VLOOKUP(A294,JADWAL,6,FALSE),"  ")</f>
        <v>Prof. Dr. Dra. Hj. Titiek Rohanah Hidayati, M.Pd.</v>
      </c>
      <c r="H294" s="373" t="str">
        <f t="shared" ref="H294" si="97">IFERROR(VLOOKUP(A294,JADWAL,7,FALSE),"  ")</f>
        <v>Dr. H. Abd. Muhith, S.Ag, M.Pd.I.</v>
      </c>
      <c r="I294" s="369" t="str">
        <f>IFERROR(VLOOKUP(A294,JADWAL,8,FALSE),"  ")</f>
        <v>.</v>
      </c>
    </row>
    <row r="295" spans="1:9" ht="37.5" customHeight="1">
      <c r="A295" s="363">
        <f>'REKAP (2)'!J100</f>
        <v>15</v>
      </c>
      <c r="B295" s="374" t="str">
        <f>IFERROR(VLOOKUP(A295,JADWAL,4,FALSE),"  ")</f>
        <v>PENGEMBANGAN KURIKULUM</v>
      </c>
      <c r="C295" s="375" t="str">
        <f>IFERROR(VLOOKUP(A295,JADWAL,2,FALSE),"  ")</f>
        <v>PAI-2A</v>
      </c>
      <c r="D295" s="376" t="str">
        <f>IFERROR(VLOOKUP(A295,JADWAL,9,FALSE),"  ")</f>
        <v>Selasa</v>
      </c>
      <c r="E295" s="501" t="str">
        <f>IFERROR(VLOOKUP(A295,JADWAL,10,FALSE),"  ")</f>
        <v>12.45-14.45</v>
      </c>
      <c r="F295" s="375" t="str">
        <f>IFERROR(VLOOKUP(A295,JADWAL,11,FALSE),"  ")</f>
        <v>R15</v>
      </c>
      <c r="G295" s="377" t="str">
        <f t="shared" si="94"/>
        <v>Prof. Dr. Dra. Hj. Titiek Rohanah Hidayati, M.Pd.</v>
      </c>
      <c r="H295" s="395" t="str">
        <f t="shared" si="95"/>
        <v>Dra. Sofkhatin Khumaidah, M.Pd., Ph.D.</v>
      </c>
      <c r="I295" s="374" t="str">
        <f>IFERROR(VLOOKUP(A295,JADWAL,8,FALSE),"  ")</f>
        <v>.</v>
      </c>
    </row>
    <row r="296" spans="1:9">
      <c r="A296" s="363">
        <f>'REKAP (2)'!J101</f>
        <v>0</v>
      </c>
    </row>
    <row r="298" spans="1:9" ht="15.75">
      <c r="H298" s="526" t="str">
        <f>H20</f>
        <v>Jember, 19 Februari 2021</v>
      </c>
      <c r="I298" s="526"/>
    </row>
    <row r="299" spans="1:9" ht="15.75">
      <c r="H299" s="379" t="s">
        <v>331</v>
      </c>
    </row>
    <row r="300" spans="1:9" ht="15.75">
      <c r="H300" s="379"/>
    </row>
    <row r="301" spans="1:9" ht="15.75">
      <c r="H301" s="379"/>
    </row>
    <row r="302" spans="1:9" ht="15.75">
      <c r="H302" s="379"/>
    </row>
    <row r="303" spans="1:9">
      <c r="H303" s="336" t="s">
        <v>332</v>
      </c>
    </row>
    <row r="304" spans="1:9" ht="16.5">
      <c r="A304" s="356">
        <v>20</v>
      </c>
      <c r="B304" s="357" t="str">
        <f>IFERROR(VLOOKUP(A304,NamaSK,2,FALSE),"  ")</f>
        <v>Dr. Hj. St. Rodliyah, M.Pd.</v>
      </c>
      <c r="C304" s="353"/>
      <c r="D304" s="354"/>
      <c r="F304" s="358"/>
      <c r="G304" s="352"/>
    </row>
    <row r="305" spans="1:9">
      <c r="A305" s="359"/>
      <c r="B305" s="360" t="s">
        <v>324</v>
      </c>
      <c r="C305" s="361" t="s">
        <v>325</v>
      </c>
      <c r="D305" s="362" t="s">
        <v>326</v>
      </c>
      <c r="E305" s="362" t="s">
        <v>327</v>
      </c>
      <c r="F305" s="362" t="s">
        <v>328</v>
      </c>
      <c r="G305" s="523" t="s">
        <v>329</v>
      </c>
      <c r="H305" s="524"/>
      <c r="I305" s="525"/>
    </row>
    <row r="306" spans="1:9" ht="37.5" customHeight="1">
      <c r="A306" s="363">
        <f>'REKAP (2)'!J102</f>
        <v>92</v>
      </c>
      <c r="B306" s="364" t="str">
        <f t="shared" ref="B306:B308" si="98">IFERROR(VLOOKUP(A306,JADWAL,4,FALSE),"  ")</f>
        <v>MANAJEMEN KURIKULUM DAN PROGRAM PENDIDIKAN ISLAM</v>
      </c>
      <c r="C306" s="365" t="str">
        <f t="shared" ref="C306:C308" si="99">IFERROR(VLOOKUP(A306,JADWAL,2,FALSE),"  ")</f>
        <v>MPI3-2A</v>
      </c>
      <c r="D306" s="366" t="str">
        <f t="shared" ref="D306:D308" si="100">IFERROR(VLOOKUP(A306,JADWAL,9,FALSE),"  ")</f>
        <v>Sabtu</v>
      </c>
      <c r="E306" s="499" t="str">
        <f t="shared" ref="E306:E308" si="101">IFERROR(VLOOKUP(A306,JADWAL,10,FALSE),"  ")</f>
        <v>09.45-11.45</v>
      </c>
      <c r="F306" s="365" t="str">
        <f t="shared" ref="F306:F308" si="102">IFERROR(VLOOKUP(A306,JADWAL,11,FALSE),"  ")</f>
        <v>RU22</v>
      </c>
      <c r="G306" s="367" t="str">
        <f t="shared" ref="G306" si="103">IFERROR(VLOOKUP(A306,JADWAL,6,FALSE),"  ")</f>
        <v>Prof. Dr. Suyitno, M.Ag</v>
      </c>
      <c r="H306" s="368" t="str">
        <f t="shared" ref="H306" si="104">IFERROR(VLOOKUP(A306,JADWAL,7,FALSE),"  ")</f>
        <v>Prof. Dr. Dra. Hj. Titiek Rohanah Hidayati, M.Pd.</v>
      </c>
      <c r="I306" s="388" t="str">
        <f t="shared" ref="I306:I308" si="105">IFERROR(VLOOKUP(A306,JADWAL,8,FALSE),"  ")</f>
        <v>Dr. Hj. St. Rodliyah, M.Pd.</v>
      </c>
    </row>
    <row r="307" spans="1:9" ht="37.5" customHeight="1">
      <c r="A307" s="363">
        <f>'REKAP (2)'!J103</f>
        <v>3</v>
      </c>
      <c r="B307" s="369" t="str">
        <f t="shared" si="98"/>
        <v>MANAJEMEN KURIKULUM DAN PROGRAM PENDIDIKAN</v>
      </c>
      <c r="C307" s="370" t="str">
        <f t="shared" si="99"/>
        <v>MPI-2A</v>
      </c>
      <c r="D307" s="371" t="str">
        <f t="shared" si="100"/>
        <v>Rabu</v>
      </c>
      <c r="E307" s="500" t="str">
        <f t="shared" si="101"/>
        <v>13.00-15.00</v>
      </c>
      <c r="F307" s="370" t="str">
        <f t="shared" si="102"/>
        <v>RU11</v>
      </c>
      <c r="G307" s="380" t="str">
        <f t="shared" ref="G307" si="106">IFERROR(VLOOKUP(A307,JADWAL,6,FALSE),"  ")</f>
        <v>Prof. Dr. Dra. Hj. Titiek Rohanah Hidayati, M.Pd.</v>
      </c>
      <c r="H307" s="382" t="str">
        <f t="shared" ref="H307:H308" si="107">IFERROR(VLOOKUP(A307,JADWAL,7,FALSE),"  ")</f>
        <v>Dr. Hj. St. Rodliyah, M.Pd.</v>
      </c>
      <c r="I307" s="396" t="str">
        <f t="shared" si="105"/>
        <v>.</v>
      </c>
    </row>
    <row r="308" spans="1:9" ht="37.5" customHeight="1">
      <c r="A308" s="363">
        <f>'REKAP (2)'!J104</f>
        <v>7</v>
      </c>
      <c r="B308" s="374" t="str">
        <f t="shared" si="98"/>
        <v>MANAJEMEN KURIKULUM DAN PROGRAM PENDIDIKAN</v>
      </c>
      <c r="C308" s="375" t="str">
        <f t="shared" si="99"/>
        <v>MPI-2B</v>
      </c>
      <c r="D308" s="376" t="str">
        <f t="shared" si="100"/>
        <v>Jumat</v>
      </c>
      <c r="E308" s="501" t="str">
        <f t="shared" si="101"/>
        <v>18.30-20.30</v>
      </c>
      <c r="F308" s="375" t="str">
        <f t="shared" si="102"/>
        <v>RU24</v>
      </c>
      <c r="G308" s="377" t="str">
        <f t="shared" ref="G308" si="108">IFERROR(VLOOKUP(A308,JADWAL,6,FALSE),"  ")</f>
        <v>Dr. Hj. St. Rodliyah, M.Pd.</v>
      </c>
      <c r="H308" s="395" t="str">
        <f t="shared" si="107"/>
        <v>Dr. Hj. Erma Fatmawati, M.Pd.I</v>
      </c>
      <c r="I308" s="393" t="str">
        <f t="shared" si="105"/>
        <v>.</v>
      </c>
    </row>
    <row r="309" spans="1:9">
      <c r="A309" s="363">
        <f>'REKAP (2)'!J105</f>
        <v>0</v>
      </c>
    </row>
    <row r="310" spans="1:9">
      <c r="A310" s="363">
        <f>'REKAP (2)'!J106</f>
        <v>0</v>
      </c>
      <c r="H310" s="336"/>
    </row>
    <row r="311" spans="1:9">
      <c r="H311" s="336"/>
    </row>
    <row r="312" spans="1:9" ht="15.75">
      <c r="H312" s="526" t="str">
        <f>H20</f>
        <v>Jember, 19 Februari 2021</v>
      </c>
      <c r="I312" s="526"/>
    </row>
    <row r="313" spans="1:9" ht="15.75">
      <c r="H313" s="379" t="s">
        <v>331</v>
      </c>
    </row>
    <row r="314" spans="1:9" ht="15.75">
      <c r="H314" s="379"/>
    </row>
    <row r="315" spans="1:9" ht="15.75">
      <c r="H315" s="379"/>
    </row>
    <row r="316" spans="1:9" ht="15.75">
      <c r="H316" s="379"/>
    </row>
    <row r="317" spans="1:9">
      <c r="H317" s="336" t="s">
        <v>332</v>
      </c>
    </row>
    <row r="318" spans="1:9" ht="16.5">
      <c r="A318" s="356">
        <v>21</v>
      </c>
      <c r="B318" s="357" t="str">
        <f>IFERROR(VLOOKUP(A318,NamaSK,2,FALSE),"  ")</f>
        <v>Dr. H. Zainuddin Al Haj, Lc, M.Pd.I.</v>
      </c>
      <c r="C318" s="353"/>
      <c r="D318" s="354"/>
      <c r="F318" s="358"/>
      <c r="G318" s="352"/>
    </row>
    <row r="319" spans="1:9">
      <c r="A319" s="359"/>
      <c r="B319" s="360" t="s">
        <v>324</v>
      </c>
      <c r="C319" s="361" t="s">
        <v>325</v>
      </c>
      <c r="D319" s="362" t="s">
        <v>326</v>
      </c>
      <c r="E319" s="362" t="s">
        <v>327</v>
      </c>
      <c r="F319" s="362" t="s">
        <v>328</v>
      </c>
      <c r="G319" s="523" t="s">
        <v>329</v>
      </c>
      <c r="H319" s="524"/>
      <c r="I319" s="525"/>
    </row>
    <row r="320" spans="1:9" ht="37.5" customHeight="1">
      <c r="A320" s="363">
        <f>'REKAP (2)'!J108</f>
        <v>2</v>
      </c>
      <c r="B320" s="364" t="str">
        <f t="shared" ref="B320:B325" si="109">IFERROR(VLOOKUP(A320,JADWAL,4,FALSE),"  ")</f>
        <v>PERILAKU ORGANISASI DAN KEPEMIMPINAN PENDIDIKAN ISLAM</v>
      </c>
      <c r="C320" s="365" t="str">
        <f t="shared" ref="C320:C325" si="110">IFERROR(VLOOKUP(A320,JADWAL,2,FALSE),"  ")</f>
        <v>MPI-2A</v>
      </c>
      <c r="D320" s="366" t="str">
        <f t="shared" ref="D320:D325" si="111">IFERROR(VLOOKUP(A320,JADWAL,9,FALSE),"  ")</f>
        <v>Selasa</v>
      </c>
      <c r="E320" s="499" t="str">
        <f t="shared" ref="E320:E325" si="112">IFERROR(VLOOKUP(A320,JADWAL,10,FALSE),"  ")</f>
        <v>13.00-15.00</v>
      </c>
      <c r="F320" s="365" t="str">
        <f t="shared" ref="F320:F325" si="113">IFERROR(VLOOKUP(A320,JADWAL,11,FALSE),"  ")</f>
        <v>RU11</v>
      </c>
      <c r="G320" s="384" t="str">
        <f t="shared" ref="G320" si="114">IFERROR(VLOOKUP(A320,JADWAL,6,FALSE),"  ")</f>
        <v>Dr. H. Suhadi Winoto, M.Pd.</v>
      </c>
      <c r="H320" s="385" t="str">
        <f t="shared" ref="H320" si="115">IFERROR(VLOOKUP(A320,JADWAL,7,FALSE),"  ")</f>
        <v>Dr. H. Zainuddin Al Haj, Lc, M.Pd.I.</v>
      </c>
      <c r="I320" s="388" t="str">
        <f t="shared" ref="I320:I325" si="116">IFERROR(VLOOKUP(A320,JADWAL,8,FALSE),"  ")</f>
        <v>.</v>
      </c>
    </row>
    <row r="321" spans="1:9" ht="37.5" customHeight="1">
      <c r="A321" s="363">
        <f>'REKAP (2)'!J109</f>
        <v>6</v>
      </c>
      <c r="B321" s="369" t="str">
        <f t="shared" si="109"/>
        <v>PERILAKU ORGANISASI DAN KEPEMIMPINAN PENDIDIKAN ISLAM</v>
      </c>
      <c r="C321" s="370" t="str">
        <f t="shared" si="110"/>
        <v>MPI-2B</v>
      </c>
      <c r="D321" s="371" t="str">
        <f t="shared" si="111"/>
        <v>Jumat</v>
      </c>
      <c r="E321" s="500" t="str">
        <f t="shared" si="112"/>
        <v>13.00-15.00</v>
      </c>
      <c r="F321" s="370" t="str">
        <f t="shared" si="113"/>
        <v>RU24</v>
      </c>
      <c r="G321" s="380" t="str">
        <f t="shared" ref="G321:G322" si="117">IFERROR(VLOOKUP(A321,JADWAL,6,FALSE),"  ")</f>
        <v>Dr. H. Suhadi Winoto, M.Pd.</v>
      </c>
      <c r="H321" s="381" t="str">
        <f t="shared" ref="H321:H322" si="118">IFERROR(VLOOKUP(A321,JADWAL,7,FALSE),"  ")</f>
        <v>Dr. H. Zainuddin Al Haj, Lc, M.Pd.I.</v>
      </c>
      <c r="I321" s="396" t="str">
        <f t="shared" si="116"/>
        <v>.</v>
      </c>
    </row>
    <row r="322" spans="1:9" ht="37.5" customHeight="1">
      <c r="A322" s="363">
        <f>'REKAP (2)'!J110</f>
        <v>11</v>
      </c>
      <c r="B322" s="369" t="str">
        <f t="shared" si="109"/>
        <v>MANAJEMEN SUMBER DAYA PENDIDIK DAN TENAGA KEPENDIDIKAN</v>
      </c>
      <c r="C322" s="370" t="str">
        <f t="shared" si="110"/>
        <v>MPI-2A</v>
      </c>
      <c r="D322" s="371" t="str">
        <f t="shared" si="111"/>
        <v>Kamis</v>
      </c>
      <c r="E322" s="500" t="str">
        <f t="shared" si="112"/>
        <v>18.30-20.30</v>
      </c>
      <c r="F322" s="370" t="str">
        <f t="shared" si="113"/>
        <v>RU11</v>
      </c>
      <c r="G322" s="380" t="str">
        <f t="shared" si="117"/>
        <v>Dr. H. Zainuddin Al Haj, Lc, M.Pd.I.</v>
      </c>
      <c r="H322" s="381" t="str">
        <f t="shared" si="118"/>
        <v>Dr. Zainal Abidin, S.Pd.I, M.S.I.</v>
      </c>
      <c r="I322" s="396" t="str">
        <f t="shared" si="116"/>
        <v>.</v>
      </c>
    </row>
    <row r="323" spans="1:9" ht="37.5" customHeight="1">
      <c r="A323" s="363">
        <f>'REKAP (2)'!J111</f>
        <v>14</v>
      </c>
      <c r="B323" s="369" t="str">
        <f t="shared" si="109"/>
        <v>MANAJEMEN SUMBER DAYA PENDIDIK DAN TENAGA KEPENDIDIKAN</v>
      </c>
      <c r="C323" s="370" t="str">
        <f t="shared" si="110"/>
        <v>MPI-2B</v>
      </c>
      <c r="D323" s="371" t="str">
        <f t="shared" si="111"/>
        <v>Sabtu</v>
      </c>
      <c r="E323" s="500" t="str">
        <f t="shared" si="112"/>
        <v>15.30-17.30</v>
      </c>
      <c r="F323" s="370" t="str">
        <f t="shared" si="113"/>
        <v>RU24</v>
      </c>
      <c r="G323" s="380" t="str">
        <f t="shared" ref="G323:G325" si="119">IFERROR(VLOOKUP(A323,JADWAL,6,FALSE),"  ")</f>
        <v>Dr. H. Zainuddin Al Haj, Lc, M.Pd.I.</v>
      </c>
      <c r="H323" s="381" t="str">
        <f t="shared" ref="H323:H325" si="120">IFERROR(VLOOKUP(A323,JADWAL,7,FALSE),"  ")</f>
        <v>Dr. Zainal Abidin, S.Pd.I, M.S.I.</v>
      </c>
      <c r="I323" s="396" t="str">
        <f t="shared" si="116"/>
        <v>.</v>
      </c>
    </row>
    <row r="324" spans="1:9" ht="37.5" customHeight="1">
      <c r="A324" s="363">
        <f>'REKAP (2)'!J112</f>
        <v>0</v>
      </c>
      <c r="B324" s="369" t="str">
        <f t="shared" si="109"/>
        <v xml:space="preserve">  </v>
      </c>
      <c r="C324" s="370" t="str">
        <f t="shared" si="110"/>
        <v xml:space="preserve">  </v>
      </c>
      <c r="D324" s="371" t="str">
        <f t="shared" si="111"/>
        <v xml:space="preserve">  </v>
      </c>
      <c r="E324" s="371" t="str">
        <f t="shared" si="112"/>
        <v xml:space="preserve">  </v>
      </c>
      <c r="F324" s="370" t="str">
        <f t="shared" si="113"/>
        <v xml:space="preserve">  </v>
      </c>
      <c r="G324" s="380" t="str">
        <f t="shared" si="119"/>
        <v xml:space="preserve">  </v>
      </c>
      <c r="H324" s="381" t="str">
        <f t="shared" si="120"/>
        <v xml:space="preserve">  </v>
      </c>
      <c r="I324" s="396" t="str">
        <f t="shared" si="116"/>
        <v xml:space="preserve">  </v>
      </c>
    </row>
    <row r="325" spans="1:9" ht="37.5" customHeight="1">
      <c r="A325" s="363" t="e">
        <f>'REKAP (2)'!#REF!</f>
        <v>#REF!</v>
      </c>
      <c r="B325" s="374" t="str">
        <f t="shared" si="109"/>
        <v xml:space="preserve">  </v>
      </c>
      <c r="C325" s="375" t="str">
        <f t="shared" si="110"/>
        <v xml:space="preserve">  </v>
      </c>
      <c r="D325" s="376" t="str">
        <f t="shared" si="111"/>
        <v xml:space="preserve">  </v>
      </c>
      <c r="E325" s="376" t="str">
        <f t="shared" si="112"/>
        <v xml:space="preserve">  </v>
      </c>
      <c r="F325" s="375" t="str">
        <f t="shared" si="113"/>
        <v xml:space="preserve">  </v>
      </c>
      <c r="G325" s="377" t="str">
        <f t="shared" si="119"/>
        <v xml:space="preserve">  </v>
      </c>
      <c r="H325" s="395" t="str">
        <f t="shared" si="120"/>
        <v xml:space="preserve">  </v>
      </c>
      <c r="I325" s="393" t="str">
        <f t="shared" si="116"/>
        <v xml:space="preserve">  </v>
      </c>
    </row>
    <row r="327" spans="1:9">
      <c r="H327" s="336"/>
    </row>
    <row r="328" spans="1:9" ht="15.75">
      <c r="H328" s="526" t="str">
        <f>H20</f>
        <v>Jember, 19 Februari 2021</v>
      </c>
      <c r="I328" s="526"/>
    </row>
    <row r="329" spans="1:9" ht="15.75">
      <c r="H329" s="379" t="s">
        <v>331</v>
      </c>
    </row>
    <row r="330" spans="1:9" ht="15.75">
      <c r="H330" s="379"/>
    </row>
    <row r="331" spans="1:9" ht="15.75">
      <c r="H331" s="379"/>
    </row>
    <row r="332" spans="1:9" ht="15.75">
      <c r="H332" s="379"/>
    </row>
    <row r="333" spans="1:9">
      <c r="H333" s="336" t="s">
        <v>332</v>
      </c>
    </row>
    <row r="334" spans="1:9" ht="16.5">
      <c r="A334" s="356">
        <v>22</v>
      </c>
      <c r="B334" s="357" t="str">
        <f>IFERROR(VLOOKUP(A334,NamaSK,2,FALSE),"  ")</f>
        <v>Dr. Zainal Abidin, S.Pd.I, M.S.I.</v>
      </c>
      <c r="C334" s="353"/>
      <c r="D334" s="354"/>
      <c r="F334" s="358"/>
      <c r="G334" s="352"/>
    </row>
    <row r="335" spans="1:9">
      <c r="A335" s="359"/>
      <c r="B335" s="360" t="s">
        <v>324</v>
      </c>
      <c r="C335" s="361" t="s">
        <v>325</v>
      </c>
      <c r="D335" s="362" t="s">
        <v>326</v>
      </c>
      <c r="E335" s="362" t="s">
        <v>327</v>
      </c>
      <c r="F335" s="362" t="s">
        <v>328</v>
      </c>
      <c r="G335" s="523" t="s">
        <v>329</v>
      </c>
      <c r="H335" s="524"/>
      <c r="I335" s="525"/>
    </row>
    <row r="336" spans="1:9" ht="37.5" customHeight="1">
      <c r="A336" s="363">
        <f>'REKAP (2)'!J117</f>
        <v>11</v>
      </c>
      <c r="B336" s="364" t="str">
        <f>IFERROR(VLOOKUP(A336,JADWAL,4,FALSE),"  ")</f>
        <v>MANAJEMEN SUMBER DAYA PENDIDIK DAN TENAGA KEPENDIDIKAN</v>
      </c>
      <c r="C336" s="365" t="str">
        <f>IFERROR(VLOOKUP(A336,JADWAL,2,FALSE),"  ")</f>
        <v>MPI-2A</v>
      </c>
      <c r="D336" s="366" t="str">
        <f>IFERROR(VLOOKUP(A336,JADWAL,9,FALSE),"  ")</f>
        <v>Kamis</v>
      </c>
      <c r="E336" s="499" t="str">
        <f>IFERROR(VLOOKUP(A336,JADWAL,10,FALSE),"  ")</f>
        <v>18.30-20.30</v>
      </c>
      <c r="F336" s="365" t="str">
        <f>IFERROR(VLOOKUP(A336,JADWAL,11,FALSE),"  ")</f>
        <v>RU11</v>
      </c>
      <c r="G336" s="367" t="str">
        <f t="shared" ref="G336" si="121">IFERROR(VLOOKUP(A336,JADWAL,6,FALSE),"  ")</f>
        <v>Dr. H. Zainuddin Al Haj, Lc, M.Pd.I.</v>
      </c>
      <c r="H336" s="368" t="str">
        <f t="shared" ref="H336" si="122">IFERROR(VLOOKUP(A336,JADWAL,7,FALSE),"  ")</f>
        <v>Dr. Zainal Abidin, S.Pd.I, M.S.I.</v>
      </c>
      <c r="I336" s="364" t="str">
        <f>IFERROR(VLOOKUP(A336,JADWAL,8,FALSE),"  ")</f>
        <v>.</v>
      </c>
    </row>
    <row r="337" spans="1:9" ht="37.5" customHeight="1">
      <c r="A337" s="363">
        <f>'REKAP (2)'!J118</f>
        <v>14</v>
      </c>
      <c r="B337" s="369" t="str">
        <f>IFERROR(VLOOKUP(A337,JADWAL,4,FALSE),"  ")</f>
        <v>MANAJEMEN SUMBER DAYA PENDIDIK DAN TENAGA KEPENDIDIKAN</v>
      </c>
      <c r="C337" s="370" t="str">
        <f>IFERROR(VLOOKUP(A337,JADWAL,2,FALSE),"  ")</f>
        <v>MPI-2B</v>
      </c>
      <c r="D337" s="371" t="str">
        <f>IFERROR(VLOOKUP(A337,JADWAL,9,FALSE),"  ")</f>
        <v>Sabtu</v>
      </c>
      <c r="E337" s="500" t="str">
        <f>IFERROR(VLOOKUP(A337,JADWAL,10,FALSE),"  ")</f>
        <v>15.30-17.30</v>
      </c>
      <c r="F337" s="370" t="str">
        <f>IFERROR(VLOOKUP(A337,JADWAL,11,FALSE),"  ")</f>
        <v>RU24</v>
      </c>
      <c r="G337" s="380" t="str">
        <f t="shared" ref="G337:G339" si="123">IFERROR(VLOOKUP(A337,JADWAL,6,FALSE),"  ")</f>
        <v>Dr. H. Zainuddin Al Haj, Lc, M.Pd.I.</v>
      </c>
      <c r="H337" s="382" t="str">
        <f t="shared" ref="H337:H339" si="124">IFERROR(VLOOKUP(A337,JADWAL,7,FALSE),"  ")</f>
        <v>Dr. Zainal Abidin, S.Pd.I, M.S.I.</v>
      </c>
      <c r="I337" s="369" t="str">
        <f>IFERROR(VLOOKUP(A337,JADWAL,8,FALSE),"  ")</f>
        <v>.</v>
      </c>
    </row>
    <row r="338" spans="1:9" ht="37.5" customHeight="1">
      <c r="A338" s="363">
        <f>'REKAP (2)'!J119</f>
        <v>0</v>
      </c>
      <c r="B338" s="369" t="str">
        <f>IFERROR(VLOOKUP(A338,JADWAL,4,FALSE),"  ")</f>
        <v xml:space="preserve">  </v>
      </c>
      <c r="C338" s="370" t="str">
        <f>IFERROR(VLOOKUP(A338,JADWAL,2,FALSE),"  ")</f>
        <v xml:space="preserve">  </v>
      </c>
      <c r="D338" s="371" t="str">
        <f>IFERROR(VLOOKUP(A338,JADWAL,9,FALSE),"  ")</f>
        <v xml:space="preserve">  </v>
      </c>
      <c r="E338" s="371" t="str">
        <f>IFERROR(VLOOKUP(A338,JADWAL,10,FALSE),"  ")</f>
        <v xml:space="preserve">  </v>
      </c>
      <c r="F338" s="370" t="str">
        <f>IFERROR(VLOOKUP(A338,JADWAL,11,FALSE),"  ")</f>
        <v xml:space="preserve">  </v>
      </c>
      <c r="G338" s="380" t="str">
        <f t="shared" si="123"/>
        <v xml:space="preserve">  </v>
      </c>
      <c r="H338" s="382" t="str">
        <f t="shared" si="124"/>
        <v xml:space="preserve">  </v>
      </c>
      <c r="I338" s="369" t="str">
        <f>IFERROR(VLOOKUP(A338,JADWAL,8,FALSE),"  ")</f>
        <v xml:space="preserve">  </v>
      </c>
    </row>
    <row r="339" spans="1:9" ht="37.5" customHeight="1">
      <c r="A339" s="363"/>
      <c r="B339" s="374" t="str">
        <f>IFERROR(VLOOKUP(A339,JADWAL,4,FALSE),"  ")</f>
        <v xml:space="preserve">  </v>
      </c>
      <c r="C339" s="375" t="str">
        <f>IFERROR(VLOOKUP(A339,JADWAL,2,FALSE),"  ")</f>
        <v xml:space="preserve">  </v>
      </c>
      <c r="D339" s="376" t="str">
        <f>IFERROR(VLOOKUP(A339,JADWAL,9,FALSE),"  ")</f>
        <v xml:space="preserve">  </v>
      </c>
      <c r="E339" s="376" t="str">
        <f>IFERROR(VLOOKUP(A339,JADWAL,10,FALSE),"  ")</f>
        <v xml:space="preserve">  </v>
      </c>
      <c r="F339" s="375" t="str">
        <f>IFERROR(VLOOKUP(A339,JADWAL,11,FALSE),"  ")</f>
        <v xml:space="preserve">  </v>
      </c>
      <c r="G339" s="377" t="str">
        <f t="shared" si="123"/>
        <v xml:space="preserve">  </v>
      </c>
      <c r="H339" s="378" t="str">
        <f t="shared" si="124"/>
        <v xml:space="preserve">  </v>
      </c>
      <c r="I339" s="374" t="str">
        <f>IFERROR(VLOOKUP(A339,JADWAL,8,FALSE),"  ")</f>
        <v xml:space="preserve">  </v>
      </c>
    </row>
    <row r="343" spans="1:9">
      <c r="H343" s="336"/>
    </row>
    <row r="344" spans="1:9" ht="15.75">
      <c r="H344" s="526" t="str">
        <f>H20</f>
        <v>Jember, 19 Februari 2021</v>
      </c>
      <c r="I344" s="526"/>
    </row>
    <row r="345" spans="1:9" ht="15.75">
      <c r="H345" s="379" t="s">
        <v>331</v>
      </c>
    </row>
    <row r="346" spans="1:9" ht="15.75">
      <c r="H346" s="379"/>
    </row>
    <row r="347" spans="1:9" ht="15.75">
      <c r="H347" s="379"/>
    </row>
    <row r="348" spans="1:9" ht="15.75">
      <c r="H348" s="379"/>
    </row>
    <row r="349" spans="1:9">
      <c r="H349" s="336" t="s">
        <v>332</v>
      </c>
    </row>
    <row r="350" spans="1:9" ht="16.5">
      <c r="A350" s="356">
        <v>23</v>
      </c>
      <c r="B350" s="357" t="str">
        <f>IFERROR(VLOOKUP(A350,NamaSK,2,FALSE),"  ")</f>
        <v>Dr. H. Suhadi Winoto, M.Pd.</v>
      </c>
      <c r="C350" s="353"/>
      <c r="D350" s="354"/>
      <c r="F350" s="358"/>
      <c r="G350" s="352"/>
    </row>
    <row r="351" spans="1:9">
      <c r="A351" s="359"/>
      <c r="B351" s="360" t="s">
        <v>324</v>
      </c>
      <c r="C351" s="361" t="s">
        <v>325</v>
      </c>
      <c r="D351" s="362" t="s">
        <v>326</v>
      </c>
      <c r="E351" s="362" t="s">
        <v>327</v>
      </c>
      <c r="F351" s="362" t="s">
        <v>328</v>
      </c>
      <c r="G351" s="523" t="s">
        <v>329</v>
      </c>
      <c r="H351" s="524"/>
      <c r="I351" s="525"/>
    </row>
    <row r="352" spans="1:9" ht="37.5" customHeight="1">
      <c r="A352" s="363">
        <f>'REKAP (2)'!J122</f>
        <v>6</v>
      </c>
      <c r="B352" s="364" t="str">
        <f>IFERROR(VLOOKUP(A352,JADWAL,4,FALSE),"  ")</f>
        <v>PERILAKU ORGANISASI DAN KEPEMIMPINAN PENDIDIKAN ISLAM</v>
      </c>
      <c r="C352" s="365" t="str">
        <f>IFERROR(VLOOKUP(A352,JADWAL,2,FALSE),"  ")</f>
        <v>MPI-2B</v>
      </c>
      <c r="D352" s="366" t="str">
        <f>IFERROR(VLOOKUP(A352,JADWAL,9,FALSE),"  ")</f>
        <v>Jumat</v>
      </c>
      <c r="E352" s="499" t="str">
        <f>IFERROR(VLOOKUP(A352,JADWAL,10,FALSE),"  ")</f>
        <v>13.00-15.00</v>
      </c>
      <c r="F352" s="365" t="str">
        <f>IFERROR(VLOOKUP(A352,JADWAL,11,FALSE),"  ")</f>
        <v>RU24</v>
      </c>
      <c r="G352" s="389" t="str">
        <f t="shared" ref="G352:G355" si="125">IFERROR(VLOOKUP(A352,JADWAL,6,FALSE),"  ")</f>
        <v>Dr. H. Suhadi Winoto, M.Pd.</v>
      </c>
      <c r="H352" s="368" t="str">
        <f t="shared" ref="H352:H355" si="126">IFERROR(VLOOKUP(A352,JADWAL,7,FALSE),"  ")</f>
        <v>Dr. H. Zainuddin Al Haj, Lc, M.Pd.I.</v>
      </c>
      <c r="I352" s="364" t="str">
        <f>IFERROR(VLOOKUP(A352,JADWAL,8,FALSE),"  ")</f>
        <v>.</v>
      </c>
    </row>
    <row r="353" spans="1:9" ht="37.5" customHeight="1">
      <c r="A353" s="363">
        <f>'REKAP (2)'!J123</f>
        <v>90</v>
      </c>
      <c r="B353" s="369" t="str">
        <f>IFERROR(VLOOKUP(A353,JADWAL,4,FALSE),"  ")</f>
        <v>PERILAKU DAN BUDAYA ORGANISASI PENDIDIKAN PADA ERA REVOLUSI INDUSTRI 4.0</v>
      </c>
      <c r="C353" s="370" t="str">
        <f>IFERROR(VLOOKUP(A353,JADWAL,2,FALSE),"  ")</f>
        <v>MPI3-2A</v>
      </c>
      <c r="D353" s="371" t="str">
        <f>IFERROR(VLOOKUP(A353,JADWAL,9,FALSE),"  ")</f>
        <v>Jumat</v>
      </c>
      <c r="E353" s="500" t="str">
        <f>IFERROR(VLOOKUP(A353,JADWAL,10,FALSE),"  ")</f>
        <v>15.45-17.45</v>
      </c>
      <c r="F353" s="370" t="str">
        <f>IFERROR(VLOOKUP(A353,JADWAL,11,FALSE),"  ")</f>
        <v>RU22</v>
      </c>
      <c r="G353" s="390" t="str">
        <f t="shared" ref="G353:G354" si="127">IFERROR(VLOOKUP(A353,JADWAL,6,FALSE),"  ")</f>
        <v>Prof. Dr. H. Babun Suharto, S.E., M.M.</v>
      </c>
      <c r="H353" s="373" t="str">
        <f t="shared" ref="H353" si="128">IFERROR(VLOOKUP(A353,JADWAL,7,FALSE),"  ")</f>
        <v>Prof. Dr. H. Moh. Khusnuridlo, M.Pd.</v>
      </c>
      <c r="I353" s="369" t="str">
        <f>IFERROR(VLOOKUP(A353,JADWAL,8,FALSE),"  ")</f>
        <v>Dr. H. Suhadi Winoto, M.Pd.</v>
      </c>
    </row>
    <row r="354" spans="1:9" ht="37.5" customHeight="1">
      <c r="A354" s="363">
        <f>'REKAP (2)'!J124</f>
        <v>2</v>
      </c>
      <c r="B354" s="369" t="str">
        <f>IFERROR(VLOOKUP(A354,JADWAL,4,FALSE),"  ")</f>
        <v>PERILAKU ORGANISASI DAN KEPEMIMPINAN PENDIDIKAN ISLAM</v>
      </c>
      <c r="C354" s="370" t="str">
        <f>IFERROR(VLOOKUP(A354,JADWAL,2,FALSE),"  ")</f>
        <v>MPI-2A</v>
      </c>
      <c r="D354" s="371" t="str">
        <f>IFERROR(VLOOKUP(A354,JADWAL,9,FALSE),"  ")</f>
        <v>Selasa</v>
      </c>
      <c r="E354" s="500" t="str">
        <f>IFERROR(VLOOKUP(A354,JADWAL,10,FALSE),"  ")</f>
        <v>13.00-15.00</v>
      </c>
      <c r="F354" s="370" t="str">
        <f>IFERROR(VLOOKUP(A354,JADWAL,11,FALSE),"  ")</f>
        <v>RU11</v>
      </c>
      <c r="G354" s="380" t="str">
        <f t="shared" si="127"/>
        <v>Dr. H. Suhadi Winoto, M.Pd.</v>
      </c>
      <c r="H354" s="373" t="str">
        <f t="shared" si="126"/>
        <v>Dr. H. Zainuddin Al Haj, Lc, M.Pd.I.</v>
      </c>
      <c r="I354" s="386" t="str">
        <f>IFERROR(VLOOKUP(A354,JADWAL,8,FALSE),"  ")</f>
        <v>.</v>
      </c>
    </row>
    <row r="355" spans="1:9" ht="37.5" customHeight="1">
      <c r="A355" s="363">
        <f>'REKAP (2)'!J125</f>
        <v>0</v>
      </c>
      <c r="B355" s="374" t="str">
        <f>IFERROR(VLOOKUP(A355,JADWAL,4,FALSE),"  ")</f>
        <v xml:space="preserve">  </v>
      </c>
      <c r="C355" s="375" t="str">
        <f>IFERROR(VLOOKUP(A355,JADWAL,2,FALSE),"  ")</f>
        <v xml:space="preserve">  </v>
      </c>
      <c r="D355" s="376" t="str">
        <f>IFERROR(VLOOKUP(A355,JADWAL,9,FALSE),"  ")</f>
        <v xml:space="preserve">  </v>
      </c>
      <c r="E355" s="376" t="str">
        <f>IFERROR(VLOOKUP(A355,JADWAL,10,FALSE),"  ")</f>
        <v xml:space="preserve">  </v>
      </c>
      <c r="F355" s="375" t="str">
        <f>IFERROR(VLOOKUP(A355,JADWAL,11,FALSE),"  ")</f>
        <v xml:space="preserve">  </v>
      </c>
      <c r="G355" s="377" t="str">
        <f t="shared" si="125"/>
        <v xml:space="preserve">  </v>
      </c>
      <c r="H355" s="378" t="str">
        <f t="shared" si="126"/>
        <v xml:space="preserve">  </v>
      </c>
      <c r="I355" s="374" t="str">
        <f>IFERROR(VLOOKUP(A355,JADWAL,8,FALSE),"  ")</f>
        <v xml:space="preserve">  </v>
      </c>
    </row>
    <row r="358" spans="1:9">
      <c r="H358" s="336"/>
    </row>
    <row r="359" spans="1:9" ht="15.75">
      <c r="H359" s="526" t="str">
        <f>H20</f>
        <v>Jember, 19 Februari 2021</v>
      </c>
      <c r="I359" s="526"/>
    </row>
    <row r="360" spans="1:9" ht="15.75">
      <c r="H360" s="379" t="s">
        <v>331</v>
      </c>
    </row>
    <row r="361" spans="1:9" ht="15.75">
      <c r="H361" s="379"/>
    </row>
    <row r="362" spans="1:9" ht="15.75">
      <c r="H362" s="379"/>
    </row>
    <row r="363" spans="1:9" ht="15.75">
      <c r="H363" s="379"/>
    </row>
    <row r="364" spans="1:9">
      <c r="H364" s="336" t="s">
        <v>332</v>
      </c>
    </row>
    <row r="365" spans="1:9" ht="16.5">
      <c r="A365" s="356">
        <v>24</v>
      </c>
      <c r="B365" s="357" t="str">
        <f>IFERROR(VLOOKUP(A365,NamaSK,2,FALSE),"  ")</f>
        <v>Dr. H. Mustajab, S.Ag, M.Pd.I.</v>
      </c>
      <c r="C365" s="353"/>
      <c r="D365" s="354"/>
      <c r="F365" s="358"/>
      <c r="G365" s="352"/>
    </row>
    <row r="366" spans="1:9">
      <c r="A366" s="359"/>
      <c r="B366" s="360" t="s">
        <v>324</v>
      </c>
      <c r="C366" s="361" t="s">
        <v>325</v>
      </c>
      <c r="D366" s="362" t="s">
        <v>326</v>
      </c>
      <c r="E366" s="362" t="s">
        <v>327</v>
      </c>
      <c r="F366" s="362" t="s">
        <v>328</v>
      </c>
      <c r="G366" s="523" t="s">
        <v>329</v>
      </c>
      <c r="H366" s="524"/>
      <c r="I366" s="525"/>
    </row>
    <row r="367" spans="1:9" ht="37.5" customHeight="1">
      <c r="A367" s="363">
        <f>'REKAP (2)'!J126</f>
        <v>18</v>
      </c>
      <c r="B367" s="364" t="str">
        <f>IFERROR(VLOOKUP(A367,JADWAL,4,FALSE),"  ")</f>
        <v>SEJARAH SOSIAL PENDIDIKAN ISLAM</v>
      </c>
      <c r="C367" s="365" t="str">
        <f>IFERROR(VLOOKUP(A367,JADWAL,2,FALSE),"  ")</f>
        <v>PAI-2A</v>
      </c>
      <c r="D367" s="366" t="str">
        <f>IFERROR(VLOOKUP(A367,JADWAL,9,FALSE),"  ")</f>
        <v>Rabu</v>
      </c>
      <c r="E367" s="499" t="str">
        <f>IFERROR(VLOOKUP(A367,JADWAL,10,FALSE),"  ")</f>
        <v>15.15-17.15</v>
      </c>
      <c r="F367" s="365" t="str">
        <f>IFERROR(VLOOKUP(A367,JADWAL,11,FALSE),"  ")</f>
        <v>R15</v>
      </c>
      <c r="G367" s="384" t="str">
        <f t="shared" ref="G367" si="129">IFERROR(VLOOKUP(A367,JADWAL,6,FALSE),"  ")</f>
        <v>Dr. Hj. Hamdanah, M.Hum.</v>
      </c>
      <c r="H367" s="385" t="str">
        <f t="shared" ref="H367:H369" si="130">IFERROR(VLOOKUP(A367,JADWAL,7,FALSE),"  ")</f>
        <v>Dr. H. Mustajab, S.Ag, M.Pd.I.</v>
      </c>
      <c r="I367" s="364" t="str">
        <f>IFERROR(VLOOKUP(A367,JADWAL,8,FALSE),"  ")</f>
        <v>.</v>
      </c>
    </row>
    <row r="368" spans="1:9" ht="37.5" customHeight="1">
      <c r="A368" s="363">
        <f>'REKAP (2)'!J127</f>
        <v>26</v>
      </c>
      <c r="B368" s="369" t="str">
        <f>IFERROR(VLOOKUP(A368,JADWAL,4,FALSE),"  ")</f>
        <v>SEJARAH SOSIAL PENDIDIKAN ISLAM</v>
      </c>
      <c r="C368" s="370" t="str">
        <f>IFERROR(VLOOKUP(A368,JADWAL,2,FALSE),"  ")</f>
        <v>PAI-2C</v>
      </c>
      <c r="D368" s="371" t="str">
        <f>IFERROR(VLOOKUP(A368,JADWAL,9,FALSE),"  ")</f>
        <v>Sabtu</v>
      </c>
      <c r="E368" s="500" t="str">
        <f>IFERROR(VLOOKUP(A368,JADWAL,10,FALSE),"  ")</f>
        <v>07.30-09.30</v>
      </c>
      <c r="F368" s="370" t="str">
        <f>IFERROR(VLOOKUP(A368,JADWAL,11,FALSE),"  ")</f>
        <v>RU26</v>
      </c>
      <c r="G368" s="380" t="str">
        <f t="shared" ref="G368:G369" si="131">IFERROR(VLOOKUP(A368,JADWAL,6,FALSE),"  ")</f>
        <v>Prof. Dr. H. Miftah Arifin, M.Ag.</v>
      </c>
      <c r="H368" s="382" t="str">
        <f t="shared" si="130"/>
        <v>Dr. H. Mustajab, S.Ag, M.Pd.I.</v>
      </c>
      <c r="I368" s="369" t="str">
        <f>IFERROR(VLOOKUP(A368,JADWAL,8,FALSE),"  ")</f>
        <v>.</v>
      </c>
    </row>
    <row r="369" spans="1:9" ht="37.5" customHeight="1">
      <c r="A369" s="363">
        <f>'REKAP (2)'!J128</f>
        <v>27</v>
      </c>
      <c r="B369" s="374" t="str">
        <f>IFERROR(VLOOKUP(A369,JADWAL,4,FALSE),"  ")</f>
        <v>ANALISIS DAN DESAIN PEMBELAJARAN PAI</v>
      </c>
      <c r="C369" s="375" t="str">
        <f>IFERROR(VLOOKUP(A369,JADWAL,2,FALSE),"  ")</f>
        <v>PAI-2A</v>
      </c>
      <c r="D369" s="376" t="str">
        <f>IFERROR(VLOOKUP(A369,JADWAL,9,FALSE),"  ")</f>
        <v>Kamis</v>
      </c>
      <c r="E369" s="501" t="str">
        <f>IFERROR(VLOOKUP(A369,JADWAL,10,FALSE),"  ")</f>
        <v>12.45-14.45</v>
      </c>
      <c r="F369" s="375" t="str">
        <f>IFERROR(VLOOKUP(A369,JADWAL,11,FALSE),"  ")</f>
        <v>R15</v>
      </c>
      <c r="G369" s="377" t="str">
        <f t="shared" si="131"/>
        <v>Dr. H. Moh. Sahlan, M.Ag.</v>
      </c>
      <c r="H369" s="378" t="str">
        <f t="shared" si="130"/>
        <v>Dr. H. Mustajab, S.Ag, M.Pd.I.</v>
      </c>
      <c r="I369" s="374" t="str">
        <f>IFERROR(VLOOKUP(A369,JADWAL,8,FALSE),"  ")</f>
        <v>.</v>
      </c>
    </row>
    <row r="370" spans="1:9">
      <c r="A370" s="363">
        <f>'REKAP (2)'!J129</f>
        <v>0</v>
      </c>
    </row>
    <row r="372" spans="1:9">
      <c r="H372" s="336"/>
    </row>
    <row r="373" spans="1:9" ht="15.75">
      <c r="H373" s="526" t="str">
        <f>H20</f>
        <v>Jember, 19 Februari 2021</v>
      </c>
      <c r="I373" s="526"/>
    </row>
    <row r="374" spans="1:9" ht="15.75">
      <c r="H374" s="379" t="s">
        <v>331</v>
      </c>
    </row>
    <row r="375" spans="1:9" ht="15.75">
      <c r="H375" s="379"/>
    </row>
    <row r="376" spans="1:9" ht="15.75">
      <c r="H376" s="379"/>
    </row>
    <row r="377" spans="1:9" ht="15.75">
      <c r="H377" s="379"/>
    </row>
    <row r="378" spans="1:9">
      <c r="H378" s="336" t="s">
        <v>332</v>
      </c>
    </row>
    <row r="379" spans="1:9" ht="16.5">
      <c r="A379" s="356">
        <v>25</v>
      </c>
      <c r="B379" s="357" t="str">
        <f>IFERROR(VLOOKUP(A379,NamaSK,2,FALSE),"  ")</f>
        <v>Dr. H. Matkur, S.Pd.I, M.SI.</v>
      </c>
      <c r="C379" s="353"/>
      <c r="D379" s="354"/>
      <c r="F379" s="358"/>
      <c r="G379" s="352"/>
    </row>
    <row r="380" spans="1:9">
      <c r="A380" s="359"/>
      <c r="B380" s="360" t="s">
        <v>324</v>
      </c>
      <c r="C380" s="361" t="s">
        <v>325</v>
      </c>
      <c r="D380" s="362" t="s">
        <v>326</v>
      </c>
      <c r="E380" s="362" t="s">
        <v>327</v>
      </c>
      <c r="F380" s="362" t="s">
        <v>328</v>
      </c>
      <c r="G380" s="523" t="s">
        <v>329</v>
      </c>
      <c r="H380" s="524"/>
      <c r="I380" s="525"/>
    </row>
    <row r="381" spans="1:9" ht="37.5" customHeight="1">
      <c r="A381" s="363">
        <f>'REKAP (2)'!J131</f>
        <v>22</v>
      </c>
      <c r="B381" s="364" t="str">
        <f>IFERROR(VLOOKUP(A381,JADWAL,4,FALSE),"  ")</f>
        <v>SEJARAH SOSIAL PENDIDIKAN ISLAM</v>
      </c>
      <c r="C381" s="365" t="str">
        <f>IFERROR(VLOOKUP(A381,JADWAL,2,FALSE),"  ")</f>
        <v>PAI-2B</v>
      </c>
      <c r="D381" s="366" t="str">
        <f>IFERROR(VLOOKUP(A381,JADWAL,9,FALSE),"  ")</f>
        <v>Jumat</v>
      </c>
      <c r="E381" s="499" t="str">
        <f>IFERROR(VLOOKUP(A381,JADWAL,10,FALSE),"  ")</f>
        <v>13.15-15.30</v>
      </c>
      <c r="F381" s="365" t="str">
        <f>IFERROR(VLOOKUP(A381,JADWAL,11,FALSE),"  ")</f>
        <v>RU25</v>
      </c>
      <c r="G381" s="384" t="str">
        <f t="shared" ref="G381" si="132">IFERROR(VLOOKUP(A381,JADWAL,6,FALSE),"  ")</f>
        <v>Dr. Hj. Hamdanah, M.Hum.</v>
      </c>
      <c r="H381" s="385" t="str">
        <f t="shared" ref="H381:H383" si="133">IFERROR(VLOOKUP(A381,JADWAL,7,FALSE),"  ")</f>
        <v>Dr. H. Matkur, S.Pd.I, M.SI.</v>
      </c>
      <c r="I381" s="364" t="str">
        <f>IFERROR(VLOOKUP(A381,JADWAL,8,FALSE),"  ")</f>
        <v>.</v>
      </c>
    </row>
    <row r="382" spans="1:9" ht="37.5" customHeight="1">
      <c r="A382" s="363">
        <f>'REKAP (2)'!J132</f>
        <v>30</v>
      </c>
      <c r="B382" s="369" t="str">
        <f>IFERROR(VLOOKUP(A382,JADWAL,4,FALSE),"  ")</f>
        <v>ANALISIS DAN DESAIN PEMBELAJARAN FIQIH</v>
      </c>
      <c r="C382" s="370" t="str">
        <f>IFERROR(VLOOKUP(A382,JADWAL,2,FALSE),"  ")</f>
        <v>PAI-2B</v>
      </c>
      <c r="D382" s="371" t="str">
        <f>IFERROR(VLOOKUP(A382,JADWAL,9,FALSE),"  ")</f>
        <v>Sabtu</v>
      </c>
      <c r="E382" s="500" t="str">
        <f>IFERROR(VLOOKUP(A382,JADWAL,10,FALSE),"  ")</f>
        <v>15.15-17.15</v>
      </c>
      <c r="F382" s="370" t="str">
        <f>IFERROR(VLOOKUP(A382,JADWAL,11,FALSE),"  ")</f>
        <v>R15</v>
      </c>
      <c r="G382" s="380" t="str">
        <f t="shared" ref="G382:G383" si="134">IFERROR(VLOOKUP(A382,JADWAL,6,FALSE),"  ")</f>
        <v>Prof. Dr. H. Moh. Khusnuridlo, M.Pd.</v>
      </c>
      <c r="H382" s="382" t="str">
        <f t="shared" si="133"/>
        <v>Dr. H. Matkur, S.Pd.I, M.SI.</v>
      </c>
      <c r="I382" s="369" t="str">
        <f>IFERROR(VLOOKUP(A382,JADWAL,8,FALSE),"  ")</f>
        <v>.</v>
      </c>
    </row>
    <row r="383" spans="1:9" ht="37.5" customHeight="1">
      <c r="A383" s="363">
        <f>'REKAP (2)'!J133</f>
        <v>0</v>
      </c>
      <c r="B383" s="374" t="str">
        <f>IFERROR(VLOOKUP(A383,JADWAL,4,FALSE),"  ")</f>
        <v xml:space="preserve">  </v>
      </c>
      <c r="C383" s="375" t="str">
        <f>IFERROR(VLOOKUP(A383,JADWAL,2,FALSE),"  ")</f>
        <v xml:space="preserve">  </v>
      </c>
      <c r="D383" s="376" t="str">
        <f>IFERROR(VLOOKUP(A383,JADWAL,9,FALSE),"  ")</f>
        <v xml:space="preserve">  </v>
      </c>
      <c r="E383" s="376" t="str">
        <f>IFERROR(VLOOKUP(A383,JADWAL,10,FALSE),"  ")</f>
        <v xml:space="preserve">  </v>
      </c>
      <c r="F383" s="375" t="str">
        <f>IFERROR(VLOOKUP(A383,JADWAL,11,FALSE),"  ")</f>
        <v xml:space="preserve">  </v>
      </c>
      <c r="G383" s="377" t="str">
        <f t="shared" si="134"/>
        <v xml:space="preserve">  </v>
      </c>
      <c r="H383" s="378" t="str">
        <f t="shared" si="133"/>
        <v xml:space="preserve">  </v>
      </c>
      <c r="I383" s="374" t="str">
        <f>IFERROR(VLOOKUP(A383,JADWAL,8,FALSE),"  ")</f>
        <v xml:space="preserve">  </v>
      </c>
    </row>
    <row r="386" spans="1:9">
      <c r="H386" s="336"/>
    </row>
    <row r="387" spans="1:9" ht="15.75">
      <c r="H387" s="526" t="str">
        <f>H20</f>
        <v>Jember, 19 Februari 2021</v>
      </c>
      <c r="I387" s="526"/>
    </row>
    <row r="388" spans="1:9" ht="15.75">
      <c r="H388" s="379" t="s">
        <v>331</v>
      </c>
    </row>
    <row r="389" spans="1:9" ht="15.75">
      <c r="H389" s="379"/>
    </row>
    <row r="390" spans="1:9" ht="15.75">
      <c r="H390" s="379"/>
    </row>
    <row r="391" spans="1:9" ht="15.75">
      <c r="H391" s="379"/>
    </row>
    <row r="392" spans="1:9">
      <c r="H392" s="336" t="s">
        <v>332</v>
      </c>
    </row>
    <row r="394" spans="1:9" ht="16.5">
      <c r="A394" s="356">
        <v>26</v>
      </c>
      <c r="B394" s="357" t="str">
        <f>IFERROR(VLOOKUP(A394,NamaSK,2,FALSE),"  ")</f>
        <v>Dr. Dyah Nawangsari, M.Ag.</v>
      </c>
      <c r="C394" s="353"/>
      <c r="D394" s="354"/>
      <c r="F394" s="358"/>
      <c r="G394" s="352"/>
    </row>
    <row r="395" spans="1:9">
      <c r="A395" s="359"/>
      <c r="B395" s="360" t="s">
        <v>324</v>
      </c>
      <c r="C395" s="361" t="s">
        <v>325</v>
      </c>
      <c r="D395" s="362" t="s">
        <v>326</v>
      </c>
      <c r="E395" s="362" t="s">
        <v>327</v>
      </c>
      <c r="F395" s="362" t="s">
        <v>328</v>
      </c>
      <c r="G395" s="523" t="s">
        <v>329</v>
      </c>
      <c r="H395" s="524"/>
      <c r="I395" s="525"/>
    </row>
    <row r="396" spans="1:9" ht="30" customHeight="1">
      <c r="A396" s="363">
        <f>'REKAP (2)'!J136</f>
        <v>16</v>
      </c>
      <c r="B396" s="364" t="str">
        <f t="shared" ref="B396:B403" si="135">IFERROR(VLOOKUP(A396,JADWAL,4,FALSE),"  ")</f>
        <v>METODOLOGI PENELITIAN PAI</v>
      </c>
      <c r="C396" s="365" t="str">
        <f t="shared" ref="C396:C403" si="136">IFERROR(VLOOKUP(A396,JADWAL,2,FALSE),"  ")</f>
        <v>PAI-2A</v>
      </c>
      <c r="D396" s="366" t="str">
        <f t="shared" ref="D396:D403" si="137">IFERROR(VLOOKUP(A396,JADWAL,9,FALSE),"  ")</f>
        <v>Selasa</v>
      </c>
      <c r="E396" s="499" t="str">
        <f t="shared" ref="E396:E403" si="138">IFERROR(VLOOKUP(A396,JADWAL,10,FALSE),"  ")</f>
        <v>15.15-17.15</v>
      </c>
      <c r="F396" s="365" t="str">
        <f t="shared" ref="F396:F403" si="139">IFERROR(VLOOKUP(A396,JADWAL,11,FALSE),"  ")</f>
        <v>R15</v>
      </c>
      <c r="G396" s="384" t="str">
        <f t="shared" ref="G396" si="140">IFERROR(VLOOKUP(A396,JADWAL,6,FALSE),"  ")</f>
        <v>Dr. Dyah Nawangsari, M.Ag.</v>
      </c>
      <c r="H396" s="394" t="str">
        <f t="shared" ref="H396:H403" si="141">IFERROR(VLOOKUP(A396,JADWAL,7,FALSE),"  ")</f>
        <v>H. Moch. Imam Machfudi, S.S., M.Pd. Ph.D.</v>
      </c>
      <c r="I396" s="364" t="str">
        <f t="shared" ref="I396:I403" si="142">IFERROR(VLOOKUP(A396,JADWAL,8,FALSE),"  ")</f>
        <v>.</v>
      </c>
    </row>
    <row r="397" spans="1:9" ht="30" customHeight="1">
      <c r="A397" s="363">
        <f>'REKAP (2)'!J137</f>
        <v>29</v>
      </c>
      <c r="B397" s="369" t="str">
        <f t="shared" si="135"/>
        <v>ANALISIS DAN DESAIN PEMBELAJARAN PAI</v>
      </c>
      <c r="C397" s="370" t="str">
        <f t="shared" si="136"/>
        <v>PAI-2B</v>
      </c>
      <c r="D397" s="371" t="str">
        <f t="shared" si="137"/>
        <v>Sabtu</v>
      </c>
      <c r="E397" s="500" t="str">
        <f t="shared" si="138"/>
        <v>12.45-14.45</v>
      </c>
      <c r="F397" s="370" t="str">
        <f t="shared" si="139"/>
        <v>R15</v>
      </c>
      <c r="G397" s="380" t="str">
        <f t="shared" ref="G397:G402" si="143">IFERROR(VLOOKUP(A397,JADWAL,6,FALSE),"  ")</f>
        <v>Dr. H. Moh. Sahlan, M.Ag.</v>
      </c>
      <c r="H397" s="381" t="str">
        <f t="shared" ref="H397:H400" si="144">IFERROR(VLOOKUP(A397,JADWAL,7,FALSE),"  ")</f>
        <v>Dr. Dyah Nawangsari, M.Ag.</v>
      </c>
      <c r="I397" s="369" t="str">
        <f t="shared" si="142"/>
        <v>.</v>
      </c>
    </row>
    <row r="398" spans="1:9" ht="30" customHeight="1">
      <c r="A398" s="363">
        <f>'REKAP (2)'!J138</f>
        <v>31</v>
      </c>
      <c r="B398" s="369" t="str">
        <f t="shared" ref="B398:B399" si="145">IFERROR(VLOOKUP(A398,JADWAL,4,FALSE),"  ")</f>
        <v>ANALISIS DAN DESAIN PEMBELAJARAN PAI</v>
      </c>
      <c r="C398" s="370" t="str">
        <f t="shared" ref="C398:C399" si="146">IFERROR(VLOOKUP(A398,JADWAL,2,FALSE),"  ")</f>
        <v>PAI-2C</v>
      </c>
      <c r="D398" s="371" t="str">
        <f t="shared" ref="D398:D399" si="147">IFERROR(VLOOKUP(A398,JADWAL,9,FALSE),"  ")</f>
        <v>Sabtu</v>
      </c>
      <c r="E398" s="500" t="str">
        <f t="shared" ref="E398:E399" si="148">IFERROR(VLOOKUP(A398,JADWAL,10,FALSE),"  ")</f>
        <v>12.45-14.45</v>
      </c>
      <c r="F398" s="370" t="str">
        <f t="shared" ref="F398:F399" si="149">IFERROR(VLOOKUP(A398,JADWAL,11,FALSE),"  ")</f>
        <v>R15</v>
      </c>
      <c r="G398" s="380" t="str">
        <f t="shared" si="143"/>
        <v>Dr. Dyah Nawangsari, M.Ag.</v>
      </c>
      <c r="H398" s="381" t="str">
        <f t="shared" si="144"/>
        <v>Dr. H. Mashudi, M.Pd.</v>
      </c>
      <c r="I398" s="369" t="str">
        <f t="shared" ref="I398:I399" si="150">IFERROR(VLOOKUP(A398,JADWAL,8,FALSE),"  ")</f>
        <v>.</v>
      </c>
    </row>
    <row r="399" spans="1:9" ht="30" customHeight="1">
      <c r="A399" s="363">
        <f>'REKAP (2)'!J139</f>
        <v>78</v>
      </c>
      <c r="B399" s="369" t="str">
        <f t="shared" si="145"/>
        <v>FILSAFAT ILMU</v>
      </c>
      <c r="C399" s="370" t="str">
        <f t="shared" si="146"/>
        <v>PBAI-2</v>
      </c>
      <c r="D399" s="371" t="str">
        <f t="shared" si="147"/>
        <v>Jumat</v>
      </c>
      <c r="E399" s="500" t="str">
        <f t="shared" si="148"/>
        <v>13.00-15.00</v>
      </c>
      <c r="F399" s="370" t="str">
        <f t="shared" si="149"/>
        <v>R21</v>
      </c>
      <c r="G399" s="390" t="str">
        <f t="shared" ref="G399" si="151">IFERROR(VLOOKUP(A399,JADWAL,6,FALSE),"  ")</f>
        <v>Prof. Dr. Ahidul Asror, M.Ag.</v>
      </c>
      <c r="H399" s="373" t="str">
        <f t="shared" si="144"/>
        <v>Dr. Dyah Nawangsari, M.Ag.</v>
      </c>
      <c r="I399" s="369" t="str">
        <f t="shared" si="150"/>
        <v>.</v>
      </c>
    </row>
    <row r="400" spans="1:9" ht="30" customHeight="1">
      <c r="A400" s="363">
        <f>'REKAP (2)'!J140</f>
        <v>94</v>
      </c>
      <c r="B400" s="369" t="str">
        <f t="shared" si="135"/>
        <v>INOVASI KURIKULUM DAN PEMBELAJARAN PAI</v>
      </c>
      <c r="C400" s="370" t="str">
        <f t="shared" si="136"/>
        <v>PAI3-2A</v>
      </c>
      <c r="D400" s="371" t="str">
        <f t="shared" si="137"/>
        <v>Jumat</v>
      </c>
      <c r="E400" s="500" t="str">
        <f t="shared" si="138"/>
        <v>13.30-15.30</v>
      </c>
      <c r="F400" s="370" t="str">
        <f t="shared" si="139"/>
        <v>RU22</v>
      </c>
      <c r="G400" s="386" t="str">
        <f t="shared" si="143"/>
        <v>Prof. Dr. Drs. H. Abd. Muis, M.M.</v>
      </c>
      <c r="H400" s="373" t="str">
        <f t="shared" si="144"/>
        <v>Dr. H. Mashudi, M.Pd.</v>
      </c>
      <c r="I400" s="369" t="str">
        <f t="shared" si="142"/>
        <v>Dr. Dyah Nawangsari, M.Ag.</v>
      </c>
    </row>
    <row r="401" spans="1:9" ht="30" customHeight="1">
      <c r="A401" s="363">
        <f>'REKAP (2)'!J141</f>
        <v>0</v>
      </c>
      <c r="B401" s="369" t="str">
        <f t="shared" si="135"/>
        <v xml:space="preserve">  </v>
      </c>
      <c r="C401" s="370" t="str">
        <f t="shared" si="136"/>
        <v xml:space="preserve">  </v>
      </c>
      <c r="D401" s="371" t="str">
        <f t="shared" si="137"/>
        <v xml:space="preserve">  </v>
      </c>
      <c r="E401" s="371" t="str">
        <f t="shared" si="138"/>
        <v xml:space="preserve">  </v>
      </c>
      <c r="F401" s="370" t="str">
        <f t="shared" si="139"/>
        <v xml:space="preserve">  </v>
      </c>
      <c r="G401" s="380" t="str">
        <f t="shared" si="143"/>
        <v xml:space="preserve">  </v>
      </c>
      <c r="H401" s="381" t="str">
        <f t="shared" si="141"/>
        <v xml:space="preserve">  </v>
      </c>
      <c r="I401" s="369" t="str">
        <f t="shared" si="142"/>
        <v xml:space="preserve">  </v>
      </c>
    </row>
    <row r="402" spans="1:9" ht="30" customHeight="1">
      <c r="A402" s="363">
        <f>'REKAP (2)'!J141</f>
        <v>0</v>
      </c>
      <c r="B402" s="369" t="str">
        <f t="shared" si="135"/>
        <v xml:space="preserve">  </v>
      </c>
      <c r="C402" s="370" t="str">
        <f t="shared" si="136"/>
        <v xml:space="preserve">  </v>
      </c>
      <c r="D402" s="371" t="str">
        <f t="shared" si="137"/>
        <v xml:space="preserve">  </v>
      </c>
      <c r="E402" s="371" t="str">
        <f t="shared" si="138"/>
        <v xml:space="preserve">  </v>
      </c>
      <c r="F402" s="370" t="str">
        <f t="shared" si="139"/>
        <v xml:space="preserve">  </v>
      </c>
      <c r="G402" s="380" t="str">
        <f t="shared" si="143"/>
        <v xml:space="preserve">  </v>
      </c>
      <c r="H402" s="381" t="str">
        <f t="shared" si="141"/>
        <v xml:space="preserve">  </v>
      </c>
      <c r="I402" s="369" t="str">
        <f t="shared" si="142"/>
        <v xml:space="preserve">  </v>
      </c>
    </row>
    <row r="403" spans="1:9" ht="30" customHeight="1">
      <c r="A403" s="363">
        <f>'REKAP (2)'!J142</f>
        <v>0</v>
      </c>
      <c r="B403" s="374" t="str">
        <f t="shared" si="135"/>
        <v xml:space="preserve">  </v>
      </c>
      <c r="C403" s="375" t="str">
        <f t="shared" si="136"/>
        <v xml:space="preserve">  </v>
      </c>
      <c r="D403" s="376" t="str">
        <f t="shared" si="137"/>
        <v xml:space="preserve">  </v>
      </c>
      <c r="E403" s="376" t="str">
        <f t="shared" si="138"/>
        <v xml:space="preserve">  </v>
      </c>
      <c r="F403" s="375" t="str">
        <f t="shared" si="139"/>
        <v xml:space="preserve">  </v>
      </c>
      <c r="G403" s="377" t="str">
        <f t="shared" ref="G403" si="152">IFERROR(VLOOKUP(A403,JADWAL,6,FALSE),"  ")</f>
        <v xml:space="preserve">  </v>
      </c>
      <c r="H403" s="392" t="str">
        <f t="shared" si="141"/>
        <v xml:space="preserve">  </v>
      </c>
      <c r="I403" s="374" t="str">
        <f t="shared" si="142"/>
        <v xml:space="preserve">  </v>
      </c>
    </row>
    <row r="404" spans="1:9">
      <c r="H404" s="336"/>
    </row>
    <row r="405" spans="1:9" ht="15.75">
      <c r="H405" s="526" t="str">
        <f>H20</f>
        <v>Jember, 19 Februari 2021</v>
      </c>
      <c r="I405" s="526"/>
    </row>
    <row r="406" spans="1:9" ht="15.75">
      <c r="H406" s="379" t="s">
        <v>331</v>
      </c>
    </row>
    <row r="407" spans="1:9" ht="15.75">
      <c r="H407" s="379"/>
    </row>
    <row r="408" spans="1:9" ht="15.75">
      <c r="H408" s="379"/>
    </row>
    <row r="409" spans="1:9" ht="15.75">
      <c r="H409" s="379"/>
    </row>
    <row r="410" spans="1:9">
      <c r="H410" s="336" t="s">
        <v>332</v>
      </c>
    </row>
    <row r="411" spans="1:9" ht="16.5">
      <c r="A411" s="356">
        <v>27</v>
      </c>
      <c r="B411" s="357" t="str">
        <f>IFERROR(VLOOKUP(A411,NamaSK,2,FALSE),"  ")</f>
        <v>Dr. H. Saihan, S.Ag., M.Pd.I.</v>
      </c>
      <c r="C411" s="353"/>
      <c r="D411" s="354"/>
      <c r="F411" s="358"/>
      <c r="G411" s="352"/>
    </row>
    <row r="412" spans="1:9">
      <c r="A412" s="359"/>
      <c r="B412" s="360" t="s">
        <v>324</v>
      </c>
      <c r="C412" s="361" t="s">
        <v>325</v>
      </c>
      <c r="D412" s="362" t="s">
        <v>326</v>
      </c>
      <c r="E412" s="362" t="s">
        <v>327</v>
      </c>
      <c r="F412" s="362" t="s">
        <v>328</v>
      </c>
      <c r="G412" s="523" t="s">
        <v>329</v>
      </c>
      <c r="H412" s="524"/>
      <c r="I412" s="525"/>
    </row>
    <row r="413" spans="1:9" ht="37.5" customHeight="1">
      <c r="A413" s="363">
        <f>'REKAP (2)'!J143</f>
        <v>21</v>
      </c>
      <c r="B413" s="364" t="str">
        <f>IFERROR(VLOOKUP(A413,JADWAL,4,FALSE),"  ")</f>
        <v>EVALUASI PEMBELAJARAN PAI</v>
      </c>
      <c r="C413" s="365" t="str">
        <f>IFERROR(VLOOKUP(A413,JADWAL,2,FALSE),"  ")</f>
        <v>PAI-2B</v>
      </c>
      <c r="D413" s="366" t="str">
        <f>IFERROR(VLOOKUP(A413,JADWAL,9,FALSE),"  ")</f>
        <v>Sabtu</v>
      </c>
      <c r="E413" s="499" t="str">
        <f>IFERROR(VLOOKUP(A413,JADWAL,10,FALSE),"  ")</f>
        <v>07.30-09.30</v>
      </c>
      <c r="F413" s="365" t="str">
        <f>IFERROR(VLOOKUP(A413,JADWAL,11,FALSE),"  ")</f>
        <v>RU25</v>
      </c>
      <c r="G413" s="367" t="str">
        <f t="shared" ref="G413:G415" si="153">IFERROR(VLOOKUP(A413,JADWAL,6,FALSE),"  ")</f>
        <v>Dr. H. Moh. Sahlan, M.Ag.</v>
      </c>
      <c r="H413" s="368" t="str">
        <f t="shared" ref="H413:H415" si="154">IFERROR(VLOOKUP(A413,JADWAL,7,FALSE),"  ")</f>
        <v>Dr. H. Saihan, S.Ag., M.Pd.I.</v>
      </c>
      <c r="I413" s="364" t="str">
        <f>IFERROR(VLOOKUP(A413,JADWAL,8,FALSE),"  ")</f>
        <v>.</v>
      </c>
    </row>
    <row r="414" spans="1:9" ht="37.5" customHeight="1">
      <c r="A414" s="363">
        <f>'REKAP (2)'!J144</f>
        <v>32</v>
      </c>
      <c r="B414" s="369" t="str">
        <f>IFERROR(VLOOKUP(A414,JADWAL,4,FALSE),"  ")</f>
        <v>ANALISIS DAN DESAIN PEMBELAJARAN AL-QURAN HADIST</v>
      </c>
      <c r="C414" s="370" t="str">
        <f>IFERROR(VLOOKUP(A414,JADWAL,2,FALSE),"  ")</f>
        <v>PAI-2B</v>
      </c>
      <c r="D414" s="371" t="str">
        <f>IFERROR(VLOOKUP(A414,JADWAL,9,FALSE),"  ")</f>
        <v>Sabtu</v>
      </c>
      <c r="E414" s="500" t="str">
        <f>IFERROR(VLOOKUP(A414,JADWAL,10,FALSE),"  ")</f>
        <v>15.15-17.15</v>
      </c>
      <c r="F414" s="370" t="str">
        <f>IFERROR(VLOOKUP(A414,JADWAL,11,FALSE),"  ")</f>
        <v>R15</v>
      </c>
      <c r="G414" s="380" t="str">
        <f t="shared" si="153"/>
        <v>Dr. H. Syamsul Anam, S.Ag, M.Pd.</v>
      </c>
      <c r="H414" s="381" t="str">
        <f t="shared" si="154"/>
        <v>Dr. H. Saihan, S.Ag., M.Pd.I.</v>
      </c>
      <c r="I414" s="369" t="str">
        <f>IFERROR(VLOOKUP(A414,JADWAL,8,FALSE),"  ")</f>
        <v>.</v>
      </c>
    </row>
    <row r="415" spans="1:9" ht="37.5" customHeight="1">
      <c r="A415" s="363">
        <f>'REKAP (2)'!J145</f>
        <v>0</v>
      </c>
      <c r="B415" s="374" t="str">
        <f>IFERROR(VLOOKUP(A415,JADWAL,4,FALSE),"  ")</f>
        <v xml:space="preserve">  </v>
      </c>
      <c r="C415" s="375" t="str">
        <f>IFERROR(VLOOKUP(A415,JADWAL,2,FALSE),"  ")</f>
        <v xml:space="preserve">  </v>
      </c>
      <c r="D415" s="376" t="str">
        <f>IFERROR(VLOOKUP(A415,JADWAL,9,FALSE),"  ")</f>
        <v xml:space="preserve">  </v>
      </c>
      <c r="E415" s="376" t="str">
        <f>IFERROR(VLOOKUP(A415,JADWAL,10,FALSE),"  ")</f>
        <v xml:space="preserve">  </v>
      </c>
      <c r="F415" s="375" t="str">
        <f>IFERROR(VLOOKUP(A415,JADWAL,11,FALSE),"  ")</f>
        <v xml:space="preserve">  </v>
      </c>
      <c r="G415" s="377" t="str">
        <f t="shared" si="153"/>
        <v xml:space="preserve">  </v>
      </c>
      <c r="H415" s="378" t="str">
        <f t="shared" si="154"/>
        <v xml:space="preserve">  </v>
      </c>
      <c r="I415" s="374" t="str">
        <f>IFERROR(VLOOKUP(A415,JADWAL,8,FALSE),"  ")</f>
        <v xml:space="preserve">  </v>
      </c>
    </row>
    <row r="418" spans="1:9" ht="15.75">
      <c r="H418" s="526" t="str">
        <f>H20</f>
        <v>Jember, 19 Februari 2021</v>
      </c>
      <c r="I418" s="526"/>
    </row>
    <row r="419" spans="1:9" ht="15.75">
      <c r="H419" s="379" t="s">
        <v>331</v>
      </c>
    </row>
    <row r="420" spans="1:9" ht="15.75">
      <c r="H420" s="379"/>
    </row>
    <row r="421" spans="1:9" ht="15.75">
      <c r="H421" s="379"/>
    </row>
    <row r="422" spans="1:9" ht="15.75">
      <c r="H422" s="379"/>
    </row>
    <row r="423" spans="1:9">
      <c r="H423" s="336" t="s">
        <v>332</v>
      </c>
    </row>
    <row r="425" spans="1:9" ht="16.5">
      <c r="A425" s="356">
        <v>28</v>
      </c>
      <c r="B425" s="357" t="str">
        <f>IFERROR(VLOOKUP(A425,NamaSK,2,FALSE),"  ")</f>
        <v>Dr. H. Moh. Sahlan, M.Ag.</v>
      </c>
      <c r="C425" s="353"/>
      <c r="D425" s="354"/>
      <c r="F425" s="358"/>
      <c r="G425" s="352"/>
    </row>
    <row r="426" spans="1:9">
      <c r="A426" s="359"/>
      <c r="B426" s="360" t="s">
        <v>324</v>
      </c>
      <c r="C426" s="361" t="s">
        <v>325</v>
      </c>
      <c r="D426" s="362" t="s">
        <v>326</v>
      </c>
      <c r="E426" s="362" t="s">
        <v>327</v>
      </c>
      <c r="F426" s="362" t="s">
        <v>328</v>
      </c>
      <c r="G426" s="523" t="s">
        <v>329</v>
      </c>
      <c r="H426" s="524"/>
      <c r="I426" s="525"/>
    </row>
    <row r="427" spans="1:9" ht="37.5" customHeight="1">
      <c r="A427" s="363">
        <f>'REKAP (2)'!J147</f>
        <v>17</v>
      </c>
      <c r="B427" s="364" t="str">
        <f>IFERROR(VLOOKUP(A427,JADWAL,4,FALSE),"  ")</f>
        <v>EVALUASI PEMBELAJARAN PAI</v>
      </c>
      <c r="C427" s="365" t="str">
        <f>IFERROR(VLOOKUP(A427,JADWAL,2,FALSE),"  ")</f>
        <v>PAI-2A</v>
      </c>
      <c r="D427" s="366" t="str">
        <f>IFERROR(VLOOKUP(A427,JADWAL,9,FALSE),"  ")</f>
        <v>Rabu</v>
      </c>
      <c r="E427" s="499" t="str">
        <f>IFERROR(VLOOKUP(A427,JADWAL,10,FALSE),"  ")</f>
        <v>12.45-14.45</v>
      </c>
      <c r="F427" s="365" t="str">
        <f>IFERROR(VLOOKUP(A427,JADWAL,11,FALSE),"  ")</f>
        <v>R15</v>
      </c>
      <c r="G427" s="367" t="str">
        <f t="shared" ref="G427:G431" si="155">IFERROR(VLOOKUP(A427,JADWAL,6,FALSE),"  ")</f>
        <v>Dr. H. Moh. Sahlan, M.Ag.</v>
      </c>
      <c r="H427" s="368" t="str">
        <f t="shared" ref="H427:H431" si="156">IFERROR(VLOOKUP(A427,JADWAL,7,FALSE),"  ")</f>
        <v>Dr. Hj. St. Mislikhah, M.Ag.</v>
      </c>
      <c r="I427" s="364" t="str">
        <f>IFERROR(VLOOKUP(A427,JADWAL,8,FALSE),"  ")</f>
        <v>.</v>
      </c>
    </row>
    <row r="428" spans="1:9" ht="37.5" customHeight="1">
      <c r="A428" s="363">
        <f>'REKAP (2)'!J148</f>
        <v>21</v>
      </c>
      <c r="B428" s="369" t="str">
        <f>IFERROR(VLOOKUP(A428,JADWAL,4,FALSE),"  ")</f>
        <v>EVALUASI PEMBELAJARAN PAI</v>
      </c>
      <c r="C428" s="370" t="str">
        <f>IFERROR(VLOOKUP(A428,JADWAL,2,FALSE),"  ")</f>
        <v>PAI-2B</v>
      </c>
      <c r="D428" s="371" t="str">
        <f>IFERROR(VLOOKUP(A428,JADWAL,9,FALSE),"  ")</f>
        <v>Sabtu</v>
      </c>
      <c r="E428" s="500" t="str">
        <f>IFERROR(VLOOKUP(A428,JADWAL,10,FALSE),"  ")</f>
        <v>07.30-09.30</v>
      </c>
      <c r="F428" s="370" t="str">
        <f>IFERROR(VLOOKUP(A428,JADWAL,11,FALSE),"  ")</f>
        <v>RU25</v>
      </c>
      <c r="G428" s="390" t="str">
        <f t="shared" si="155"/>
        <v>Dr. H. Moh. Sahlan, M.Ag.</v>
      </c>
      <c r="H428" s="373" t="str">
        <f t="shared" si="156"/>
        <v>Dr. H. Saihan, S.Ag., M.Pd.I.</v>
      </c>
      <c r="I428" s="369" t="str">
        <f>IFERROR(VLOOKUP(A428,JADWAL,8,FALSE),"  ")</f>
        <v>.</v>
      </c>
    </row>
    <row r="429" spans="1:9" ht="37.5" customHeight="1">
      <c r="A429" s="363">
        <f>'REKAP (2)'!J149</f>
        <v>27</v>
      </c>
      <c r="B429" s="369" t="str">
        <f>IFERROR(VLOOKUP(A429,JADWAL,4,FALSE),"  ")</f>
        <v>ANALISIS DAN DESAIN PEMBELAJARAN PAI</v>
      </c>
      <c r="C429" s="370" t="str">
        <f>IFERROR(VLOOKUP(A429,JADWAL,2,FALSE),"  ")</f>
        <v>PAI-2A</v>
      </c>
      <c r="D429" s="371" t="str">
        <f>IFERROR(VLOOKUP(A429,JADWAL,9,FALSE),"  ")</f>
        <v>Kamis</v>
      </c>
      <c r="E429" s="500" t="str">
        <f>IFERROR(VLOOKUP(A429,JADWAL,10,FALSE),"  ")</f>
        <v>12.45-14.45</v>
      </c>
      <c r="F429" s="370" t="str">
        <f>IFERROR(VLOOKUP(A429,JADWAL,11,FALSE),"  ")</f>
        <v>R15</v>
      </c>
      <c r="G429" s="386" t="str">
        <f t="shared" si="155"/>
        <v>Dr. H. Moh. Sahlan, M.Ag.</v>
      </c>
      <c r="H429" s="373" t="str">
        <f t="shared" ref="H429" si="157">IFERROR(VLOOKUP(A429,JADWAL,7,FALSE),"  ")</f>
        <v>Dr. H. Mustajab, S.Ag, M.Pd.I.</v>
      </c>
      <c r="I429" s="369" t="str">
        <f>IFERROR(VLOOKUP(A429,JADWAL,8,FALSE),"  ")</f>
        <v>.</v>
      </c>
    </row>
    <row r="430" spans="1:9" ht="37.5" customHeight="1">
      <c r="A430" s="363">
        <f>'REKAP (2)'!J150</f>
        <v>29</v>
      </c>
      <c r="B430" s="369" t="str">
        <f>IFERROR(VLOOKUP(A430,JADWAL,4,FALSE),"  ")</f>
        <v>ANALISIS DAN DESAIN PEMBELAJARAN PAI</v>
      </c>
      <c r="C430" s="370" t="str">
        <f>IFERROR(VLOOKUP(A430,JADWAL,2,FALSE),"  ")</f>
        <v>PAI-2B</v>
      </c>
      <c r="D430" s="371" t="str">
        <f>IFERROR(VLOOKUP(A430,JADWAL,9,FALSE),"  ")</f>
        <v>Sabtu</v>
      </c>
      <c r="E430" s="500" t="str">
        <f>IFERROR(VLOOKUP(A430,JADWAL,10,FALSE),"  ")</f>
        <v>12.45-14.45</v>
      </c>
      <c r="F430" s="370" t="str">
        <f>IFERROR(VLOOKUP(A430,JADWAL,11,FALSE),"  ")</f>
        <v>R15</v>
      </c>
      <c r="G430" s="390" t="str">
        <f t="shared" si="155"/>
        <v>Dr. H. Moh. Sahlan, M.Ag.</v>
      </c>
      <c r="H430" s="373" t="str">
        <f t="shared" si="156"/>
        <v>Dr. Dyah Nawangsari, M.Ag.</v>
      </c>
      <c r="I430" s="369" t="str">
        <f>IFERROR(VLOOKUP(A430,JADWAL,8,FALSE),"  ")</f>
        <v>.</v>
      </c>
    </row>
    <row r="431" spans="1:9" ht="37.5" customHeight="1">
      <c r="A431" s="363">
        <f>'REKAP (2)'!J151</f>
        <v>0</v>
      </c>
      <c r="B431" s="374" t="str">
        <f>IFERROR(VLOOKUP(A431,JADWAL,4,FALSE),"  ")</f>
        <v xml:space="preserve">  </v>
      </c>
      <c r="C431" s="375" t="str">
        <f>IFERROR(VLOOKUP(A431,JADWAL,2,FALSE),"  ")</f>
        <v xml:space="preserve">  </v>
      </c>
      <c r="D431" s="376" t="str">
        <f>IFERROR(VLOOKUP(A431,JADWAL,9,FALSE),"  ")</f>
        <v xml:space="preserve">  </v>
      </c>
      <c r="E431" s="376" t="str">
        <f>IFERROR(VLOOKUP(A431,JADWAL,10,FALSE),"  ")</f>
        <v xml:space="preserve">  </v>
      </c>
      <c r="F431" s="375" t="str">
        <f>IFERROR(VLOOKUP(A431,JADWAL,11,FALSE),"  ")</f>
        <v xml:space="preserve">  </v>
      </c>
      <c r="G431" s="397" t="str">
        <f t="shared" si="155"/>
        <v xml:space="preserve">  </v>
      </c>
      <c r="H431" s="378" t="str">
        <f t="shared" si="156"/>
        <v xml:space="preserve">  </v>
      </c>
      <c r="I431" s="374" t="str">
        <f>IFERROR(VLOOKUP(A431,JADWAL,8,FALSE),"  ")</f>
        <v xml:space="preserve">  </v>
      </c>
    </row>
    <row r="434" spans="1:9" ht="15.75">
      <c r="H434" s="526" t="str">
        <f>H20</f>
        <v>Jember, 19 Februari 2021</v>
      </c>
      <c r="I434" s="526"/>
    </row>
    <row r="435" spans="1:9" ht="15.75">
      <c r="H435" s="379" t="s">
        <v>331</v>
      </c>
    </row>
    <row r="436" spans="1:9" ht="15.75">
      <c r="H436" s="379"/>
    </row>
    <row r="437" spans="1:9" ht="15.75">
      <c r="H437" s="379"/>
    </row>
    <row r="438" spans="1:9" ht="15.75">
      <c r="H438" s="379"/>
    </row>
    <row r="439" spans="1:9">
      <c r="H439" s="336" t="s">
        <v>332</v>
      </c>
    </row>
    <row r="441" spans="1:9" ht="16.5">
      <c r="A441" s="356">
        <v>29</v>
      </c>
      <c r="B441" s="357" t="str">
        <f>IFERROR(VLOOKUP(A441,NamaSK,2,FALSE),"  ")</f>
        <v>Dr. Mukaffan, M.Pd.I.</v>
      </c>
      <c r="C441" s="353"/>
      <c r="D441" s="354"/>
      <c r="F441" s="358"/>
      <c r="G441" s="352"/>
    </row>
    <row r="442" spans="1:9">
      <c r="A442" s="359"/>
      <c r="B442" s="360" t="s">
        <v>324</v>
      </c>
      <c r="C442" s="361" t="s">
        <v>325</v>
      </c>
      <c r="D442" s="362" t="s">
        <v>326</v>
      </c>
      <c r="E442" s="362" t="s">
        <v>327</v>
      </c>
      <c r="F442" s="362" t="s">
        <v>328</v>
      </c>
      <c r="G442" s="523" t="s">
        <v>329</v>
      </c>
      <c r="H442" s="524"/>
      <c r="I442" s="525"/>
    </row>
    <row r="443" spans="1:9" ht="37.5" customHeight="1">
      <c r="A443" s="363">
        <f>'REKAP (2)'!J152</f>
        <v>75</v>
      </c>
      <c r="B443" s="364" t="str">
        <f>IFERROR(VLOOKUP(A443,JADWAL,4,FALSE),"  ")</f>
        <v>ANALISIS PSIKOLOGI PERKEMBANGAN ANAK</v>
      </c>
      <c r="C443" s="365" t="str">
        <f>IFERROR(VLOOKUP(A443,JADWAL,2,FALSE),"  ")</f>
        <v>PGMI-2</v>
      </c>
      <c r="D443" s="366" t="str">
        <f>IFERROR(VLOOKUP(A443,JADWAL,9,FALSE),"  ")</f>
        <v>Sabtu</v>
      </c>
      <c r="E443" s="366" t="str">
        <f>IFERROR(VLOOKUP(A443,JADWAL,10,FALSE),"  ")</f>
        <v>10.00-12.00</v>
      </c>
      <c r="F443" s="365" t="str">
        <f>IFERROR(VLOOKUP(A443,JADWAL,11,FALSE),"  ")</f>
        <v>PGMI-2</v>
      </c>
      <c r="G443" s="384" t="str">
        <f t="shared" ref="G443:G444" si="158">IFERROR(VLOOKUP(A443,JADWAL,6,FALSE),"  ")</f>
        <v>Dr. Mukaffan, M.Pd.I.</v>
      </c>
      <c r="H443" s="385" t="str">
        <f t="shared" ref="H443:H444" si="159">IFERROR(VLOOKUP(A443,JADWAL,7,FALSE),"  ")</f>
        <v>Dr. Mu'alimin, S.Ag.,M.Pd.I.</v>
      </c>
      <c r="I443" s="364" t="str">
        <f>IFERROR(VLOOKUP(A443,JADWAL,8,FALSE),"  ")</f>
        <v>.</v>
      </c>
    </row>
    <row r="444" spans="1:9" ht="37.5" customHeight="1">
      <c r="A444" s="363">
        <f>'REKAP (2)'!J153</f>
        <v>0</v>
      </c>
      <c r="B444" s="374" t="str">
        <f>IFERROR(VLOOKUP(A444,JADWAL,4,FALSE),"  ")</f>
        <v xml:space="preserve">  </v>
      </c>
      <c r="C444" s="375" t="str">
        <f>IFERROR(VLOOKUP(A444,JADWAL,2,FALSE),"  ")</f>
        <v xml:space="preserve">  </v>
      </c>
      <c r="D444" s="376" t="str">
        <f>IFERROR(VLOOKUP(A444,JADWAL,9,FALSE),"  ")</f>
        <v xml:space="preserve">  </v>
      </c>
      <c r="E444" s="376" t="str">
        <f>IFERROR(VLOOKUP(A444,JADWAL,10,FALSE),"  ")</f>
        <v xml:space="preserve">  </v>
      </c>
      <c r="F444" s="375" t="str">
        <f>IFERROR(VLOOKUP(A444,JADWAL,11,FALSE),"  ")</f>
        <v xml:space="preserve">  </v>
      </c>
      <c r="G444" s="383" t="str">
        <f t="shared" si="158"/>
        <v xml:space="preserve">  </v>
      </c>
      <c r="H444" s="378" t="str">
        <f t="shared" si="159"/>
        <v xml:space="preserve">  </v>
      </c>
      <c r="I444" s="374" t="str">
        <f>IFERROR(VLOOKUP(A444,JADWAL,8,FALSE),"  ")</f>
        <v xml:space="preserve">  </v>
      </c>
    </row>
    <row r="448" spans="1:9" ht="15.75">
      <c r="H448" s="526" t="str">
        <f>H20</f>
        <v>Jember, 19 Februari 2021</v>
      </c>
      <c r="I448" s="526"/>
    </row>
    <row r="449" spans="1:9" ht="15.75">
      <c r="H449" s="379" t="s">
        <v>331</v>
      </c>
    </row>
    <row r="450" spans="1:9" ht="15.75">
      <c r="H450" s="379"/>
    </row>
    <row r="451" spans="1:9" ht="15.75">
      <c r="H451" s="379"/>
    </row>
    <row r="452" spans="1:9" ht="15.75">
      <c r="H452" s="379"/>
    </row>
    <row r="453" spans="1:9">
      <c r="H453" s="336" t="s">
        <v>332</v>
      </c>
    </row>
    <row r="455" spans="1:9" ht="16.5">
      <c r="A455" s="356">
        <v>30</v>
      </c>
      <c r="B455" s="357" t="str">
        <f>IFERROR(VLOOKUP(A455,NamaSK,2,FALSE),"  ")</f>
        <v>Dr. Hj. Mukni'ah, M.Pd.I.</v>
      </c>
      <c r="C455" s="353"/>
      <c r="D455" s="354"/>
      <c r="F455" s="358"/>
      <c r="G455" s="352"/>
    </row>
    <row r="456" spans="1:9">
      <c r="A456" s="359"/>
      <c r="B456" s="360" t="s">
        <v>324</v>
      </c>
      <c r="C456" s="361" t="s">
        <v>325</v>
      </c>
      <c r="D456" s="362" t="s">
        <v>326</v>
      </c>
      <c r="E456" s="362" t="s">
        <v>327</v>
      </c>
      <c r="F456" s="362" t="s">
        <v>328</v>
      </c>
      <c r="G456" s="523" t="s">
        <v>329</v>
      </c>
      <c r="H456" s="524"/>
      <c r="I456" s="525"/>
    </row>
    <row r="457" spans="1:9" ht="37.5" customHeight="1">
      <c r="A457" s="363">
        <f>'REKAP (2)'!J157</f>
        <v>72</v>
      </c>
      <c r="B457" s="364" t="str">
        <f>IFERROR(VLOOKUP(A457,JADWAL,4,FALSE),"  ")</f>
        <v>PENGEMBANGAN BAHAN AJAR TEMATIK TERPADU MI</v>
      </c>
      <c r="C457" s="365" t="str">
        <f>IFERROR(VLOOKUP(A457,JADWAL,2,FALSE),"  ")</f>
        <v>PGMI-2</v>
      </c>
      <c r="D457" s="366" t="str">
        <f>IFERROR(VLOOKUP(A457,JADWAL,9,FALSE),"  ")</f>
        <v>Jumat</v>
      </c>
      <c r="E457" s="499" t="str">
        <f>IFERROR(VLOOKUP(A457,JADWAL,10,FALSE),"  ")</f>
        <v>15.30-17.30</v>
      </c>
      <c r="F457" s="365" t="str">
        <f>IFERROR(VLOOKUP(A457,JADWAL,11,FALSE),"  ")</f>
        <v>PGMI-2</v>
      </c>
      <c r="G457" s="367" t="str">
        <f t="shared" ref="G457:G461" si="160">IFERROR(VLOOKUP(A457,JADWAL,6,FALSE),"  ")</f>
        <v>Dr. Hj. Mukni'ah, M.Pd.I.</v>
      </c>
      <c r="H457" s="368" t="str">
        <f t="shared" ref="H457:H461" si="161">IFERROR(VLOOKUP(A457,JADWAL,7,FALSE),"  ")</f>
        <v>Dr. Hj. Erma Fatmawati, M.Pd.I</v>
      </c>
      <c r="I457" s="364" t="str">
        <f>IFERROR(VLOOKUP(A457,JADWAL,8,FALSE),"  ")</f>
        <v>.</v>
      </c>
    </row>
    <row r="458" spans="1:9" ht="37.5" customHeight="1">
      <c r="A458" s="363">
        <f>'REKAP (2)'!J158</f>
        <v>0</v>
      </c>
      <c r="B458" s="369" t="str">
        <f>IFERROR(VLOOKUP(A458,JADWAL,4,FALSE),"  ")</f>
        <v xml:space="preserve">  </v>
      </c>
      <c r="C458" s="370" t="str">
        <f>IFERROR(VLOOKUP(A458,JADWAL,2,FALSE),"  ")</f>
        <v xml:space="preserve">  </v>
      </c>
      <c r="D458" s="371" t="str">
        <f>IFERROR(VLOOKUP(A458,JADWAL,9,FALSE),"  ")</f>
        <v xml:space="preserve">  </v>
      </c>
      <c r="E458" s="371" t="str">
        <f>IFERROR(VLOOKUP(A458,JADWAL,10,FALSE),"  ")</f>
        <v xml:space="preserve">  </v>
      </c>
      <c r="F458" s="370" t="str">
        <f>IFERROR(VLOOKUP(A458,JADWAL,11,FALSE),"  ")</f>
        <v xml:space="preserve">  </v>
      </c>
      <c r="G458" s="386" t="str">
        <f t="shared" ref="G458" si="162">IFERROR(VLOOKUP(A458,JADWAL,6,FALSE),"  ")</f>
        <v xml:space="preserve">  </v>
      </c>
      <c r="H458" s="373" t="str">
        <f t="shared" si="161"/>
        <v xml:space="preserve">  </v>
      </c>
      <c r="I458" s="369" t="str">
        <f>IFERROR(VLOOKUP(A458,JADWAL,8,FALSE),"  ")</f>
        <v xml:space="preserve">  </v>
      </c>
    </row>
    <row r="459" spans="1:9" ht="37.5" customHeight="1">
      <c r="A459" s="363">
        <f>'REKAP (2)'!J159</f>
        <v>0</v>
      </c>
      <c r="B459" s="369" t="str">
        <f>IFERROR(VLOOKUP(A459,JADWAL,4,FALSE),"  ")</f>
        <v xml:space="preserve">  </v>
      </c>
      <c r="C459" s="370" t="str">
        <f>IFERROR(VLOOKUP(A459,JADWAL,2,FALSE),"  ")</f>
        <v xml:space="preserve">  </v>
      </c>
      <c r="D459" s="371" t="str">
        <f>IFERROR(VLOOKUP(A459,JADWAL,9,FALSE),"  ")</f>
        <v xml:space="preserve">  </v>
      </c>
      <c r="E459" s="371" t="str">
        <f>IFERROR(VLOOKUP(A459,JADWAL,10,FALSE),"  ")</f>
        <v xml:space="preserve">  </v>
      </c>
      <c r="F459" s="370" t="str">
        <f>IFERROR(VLOOKUP(A459,JADWAL,11,FALSE),"  ")</f>
        <v xml:space="preserve">  </v>
      </c>
      <c r="G459" s="386" t="str">
        <f t="shared" si="160"/>
        <v xml:space="preserve">  </v>
      </c>
      <c r="H459" s="373" t="str">
        <f t="shared" si="161"/>
        <v xml:space="preserve">  </v>
      </c>
      <c r="I459" s="369" t="str">
        <f>IFERROR(VLOOKUP(A459,JADWAL,8,FALSE),"  ")</f>
        <v xml:space="preserve">  </v>
      </c>
    </row>
    <row r="460" spans="1:9" ht="37.5" customHeight="1">
      <c r="A460" s="363">
        <f>'REKAP (2)'!J160</f>
        <v>0</v>
      </c>
      <c r="B460" s="369" t="str">
        <f>IFERROR(VLOOKUP(A460,JADWAL,4,FALSE),"  ")</f>
        <v xml:space="preserve">  </v>
      </c>
      <c r="C460" s="370" t="str">
        <f>IFERROR(VLOOKUP(A460,JADWAL,2,FALSE),"  ")</f>
        <v xml:space="preserve">  </v>
      </c>
      <c r="D460" s="371" t="str">
        <f>IFERROR(VLOOKUP(A460,JADWAL,9,FALSE),"  ")</f>
        <v xml:space="preserve">  </v>
      </c>
      <c r="E460" s="371" t="str">
        <f>IFERROR(VLOOKUP(A460,JADWAL,10,FALSE),"  ")</f>
        <v xml:space="preserve">  </v>
      </c>
      <c r="F460" s="370" t="str">
        <f>IFERROR(VLOOKUP(A460,JADWAL,11,FALSE),"  ")</f>
        <v xml:space="preserve">  </v>
      </c>
      <c r="G460" s="386" t="str">
        <f t="shared" si="160"/>
        <v xml:space="preserve">  </v>
      </c>
      <c r="H460" s="373" t="str">
        <f t="shared" si="161"/>
        <v xml:space="preserve">  </v>
      </c>
      <c r="I460" s="369" t="str">
        <f>IFERROR(VLOOKUP(A460,JADWAL,8,FALSE),"  ")</f>
        <v xml:space="preserve">  </v>
      </c>
    </row>
    <row r="461" spans="1:9" ht="37.5" customHeight="1">
      <c r="A461" s="363">
        <f>'REKAP (2)'!J161</f>
        <v>0</v>
      </c>
      <c r="B461" s="374" t="str">
        <f>IFERROR(VLOOKUP(A461,JADWAL,4,FALSE),"  ")</f>
        <v xml:space="preserve">  </v>
      </c>
      <c r="C461" s="375" t="str">
        <f>IFERROR(VLOOKUP(A461,JADWAL,2,FALSE),"  ")</f>
        <v xml:space="preserve">  </v>
      </c>
      <c r="D461" s="376" t="str">
        <f>IFERROR(VLOOKUP(A461,JADWAL,9,FALSE),"  ")</f>
        <v xml:space="preserve">  </v>
      </c>
      <c r="E461" s="376" t="str">
        <f>IFERROR(VLOOKUP(A461,JADWAL,10,FALSE),"  ")</f>
        <v xml:space="preserve">  </v>
      </c>
      <c r="F461" s="375" t="str">
        <f>IFERROR(VLOOKUP(A461,JADWAL,11,FALSE),"  ")</f>
        <v xml:space="preserve">  </v>
      </c>
      <c r="G461" s="377" t="str">
        <f t="shared" si="160"/>
        <v xml:space="preserve">  </v>
      </c>
      <c r="H461" s="378" t="str">
        <f t="shared" si="161"/>
        <v xml:space="preserve">  </v>
      </c>
      <c r="I461" s="383" t="str">
        <f>IFERROR(VLOOKUP(A461,JADWAL,8,FALSE),"  ")</f>
        <v xml:space="preserve">  </v>
      </c>
    </row>
    <row r="465" spans="1:9" ht="15.75">
      <c r="H465" s="526" t="str">
        <f>H20</f>
        <v>Jember, 19 Februari 2021</v>
      </c>
      <c r="I465" s="526"/>
    </row>
    <row r="466" spans="1:9" ht="15.75">
      <c r="H466" s="379" t="s">
        <v>331</v>
      </c>
    </row>
    <row r="467" spans="1:9" ht="15.75">
      <c r="H467" s="379"/>
    </row>
    <row r="468" spans="1:9" ht="15.75">
      <c r="H468" s="379"/>
    </row>
    <row r="469" spans="1:9" ht="15.75">
      <c r="H469" s="379"/>
    </row>
    <row r="470" spans="1:9">
      <c r="H470" s="336" t="s">
        <v>332</v>
      </c>
    </row>
    <row r="472" spans="1:9" ht="16.5">
      <c r="A472" s="356">
        <v>31</v>
      </c>
      <c r="B472" s="357" t="str">
        <f>IFERROR(VLOOKUP(A472,NamaSK,2,FALSE),"  ")</f>
        <v>Dr. H. Abd. Muhith, S.Ag, M.Pd.I.</v>
      </c>
      <c r="C472" s="353"/>
      <c r="D472" s="354"/>
      <c r="F472" s="358"/>
      <c r="G472" s="352"/>
    </row>
    <row r="473" spans="1:9">
      <c r="A473" s="359"/>
      <c r="B473" s="360" t="s">
        <v>324</v>
      </c>
      <c r="C473" s="361" t="s">
        <v>325</v>
      </c>
      <c r="D473" s="362" t="s">
        <v>326</v>
      </c>
      <c r="E473" s="362" t="s">
        <v>327</v>
      </c>
      <c r="F473" s="362" t="s">
        <v>328</v>
      </c>
      <c r="G473" s="523" t="s">
        <v>329</v>
      </c>
      <c r="H473" s="524"/>
      <c r="I473" s="525"/>
    </row>
    <row r="474" spans="1:9" ht="37.5" customHeight="1">
      <c r="A474" s="363">
        <f>'REKAP (2)'!J162</f>
        <v>71</v>
      </c>
      <c r="B474" s="384" t="str">
        <f>IFERROR(VLOOKUP(A474,JADWAL,4,FALSE),"  ")</f>
        <v>EVALUASI PEMBELAJARAN DI MI</v>
      </c>
      <c r="C474" s="398" t="str">
        <f>IFERROR(VLOOKUP(A474,JADWAL,2,FALSE),"  ")</f>
        <v>PGMI-2</v>
      </c>
      <c r="D474" s="399" t="str">
        <f>IFERROR(VLOOKUP(A474,JADWAL,9,FALSE),"  ")</f>
        <v>Jumat</v>
      </c>
      <c r="E474" s="502" t="str">
        <f>IFERROR(VLOOKUP(A474,JADWAL,10,FALSE),"  ")</f>
        <v>13.00-15.00</v>
      </c>
      <c r="F474" s="398" t="str">
        <f>IFERROR(VLOOKUP(A474,JADWAL,11,FALSE),"  ")</f>
        <v>PGMI-2</v>
      </c>
      <c r="G474" s="384" t="str">
        <f t="shared" ref="G474:G477" si="163">IFERROR(VLOOKUP(A474,JADWAL,6,FALSE),"  ")</f>
        <v>Dr. Hj. St. Mislikhah, M.Ag.</v>
      </c>
      <c r="H474" s="385" t="str">
        <f t="shared" ref="H474:H477" si="164">IFERROR(VLOOKUP(A474,JADWAL,7,FALSE),"  ")</f>
        <v>Dr. H. Abd. Muhith, S.Ag, M.Pd.I.</v>
      </c>
      <c r="I474" s="384" t="str">
        <f>IFERROR(VLOOKUP(A474,JADWAL,8,FALSE),"  ")</f>
        <v>.</v>
      </c>
    </row>
    <row r="475" spans="1:9" ht="37.5" customHeight="1">
      <c r="A475" s="363">
        <f>'REKAP (2)'!J163</f>
        <v>4</v>
      </c>
      <c r="B475" s="380" t="str">
        <f>IFERROR(VLOOKUP(A475,JADWAL,4,FALSE),"  ")</f>
        <v>MANAJEMEN MUTU TERPADU PENDIDIKAN</v>
      </c>
      <c r="C475" s="400" t="str">
        <f>IFERROR(VLOOKUP(A475,JADWAL,2,FALSE),"  ")</f>
        <v>MPI-2A</v>
      </c>
      <c r="D475" s="401" t="str">
        <f>IFERROR(VLOOKUP(A475,JADWAL,9,FALSE),"  ")</f>
        <v>Rabu</v>
      </c>
      <c r="E475" s="503" t="str">
        <f>IFERROR(VLOOKUP(A475,JADWAL,10,FALSE),"  ")</f>
        <v>15.30-17.30</v>
      </c>
      <c r="F475" s="400" t="str">
        <f>IFERROR(VLOOKUP(A475,JADWAL,11,FALSE),"  ")</f>
        <v>RU11</v>
      </c>
      <c r="G475" s="380" t="str">
        <f t="shared" si="163"/>
        <v>Prof. Dr. Drs. H. Abd. Muis, M.M.</v>
      </c>
      <c r="H475" s="382" t="str">
        <f t="shared" si="164"/>
        <v>Dr. H. Abd. Muhith, S.Ag, M.Pd.I.</v>
      </c>
      <c r="I475" s="380" t="str">
        <f>IFERROR(VLOOKUP(A475,JADWAL,8,FALSE),"  ")</f>
        <v>.</v>
      </c>
    </row>
    <row r="476" spans="1:9" ht="37.5" customHeight="1">
      <c r="A476" s="363">
        <f>'REKAP (2)'!J164</f>
        <v>8</v>
      </c>
      <c r="B476" s="380" t="str">
        <f>IFERROR(VLOOKUP(A476,JADWAL,4,FALSE),"  ")</f>
        <v>MANAJEMEN MUTU TERPADU PENDIDIKAN</v>
      </c>
      <c r="C476" s="400" t="str">
        <f>IFERROR(VLOOKUP(A476,JADWAL,2,FALSE),"  ")</f>
        <v>MPI-2B</v>
      </c>
      <c r="D476" s="401" t="str">
        <f>IFERROR(VLOOKUP(A476,JADWAL,9,FALSE),"  ")</f>
        <v>Sabtu</v>
      </c>
      <c r="E476" s="503" t="str">
        <f>IFERROR(VLOOKUP(A476,JADWAL,10,FALSE),"  ")</f>
        <v>08.00-10.00</v>
      </c>
      <c r="F476" s="400" t="str">
        <f>IFERROR(VLOOKUP(A476,JADWAL,11,FALSE),"  ")</f>
        <v>RU24</v>
      </c>
      <c r="G476" s="380" t="str">
        <f t="shared" si="163"/>
        <v>Prof. Dr. Dra. Hj. Titiek Rohanah Hidayati, M.Pd.</v>
      </c>
      <c r="H476" s="382" t="str">
        <f t="shared" si="164"/>
        <v>Dr. H. Abd. Muhith, S.Ag, M.Pd.I.</v>
      </c>
      <c r="I476" s="380" t="str">
        <f>IFERROR(VLOOKUP(A476,JADWAL,8,FALSE),"  ")</f>
        <v>.</v>
      </c>
    </row>
    <row r="477" spans="1:9" ht="37.5" customHeight="1">
      <c r="A477" s="363">
        <f>'REKAP (2)'!J165</f>
        <v>0</v>
      </c>
      <c r="B477" s="377" t="str">
        <f>IFERROR(VLOOKUP(A477,JADWAL,4,FALSE),"  ")</f>
        <v xml:space="preserve">  </v>
      </c>
      <c r="C477" s="402" t="str">
        <f>IFERROR(VLOOKUP(A477,JADWAL,2,FALSE),"  ")</f>
        <v xml:space="preserve">  </v>
      </c>
      <c r="D477" s="403" t="str">
        <f>IFERROR(VLOOKUP(A477,JADWAL,9,FALSE),"  ")</f>
        <v xml:space="preserve">  </v>
      </c>
      <c r="E477" s="403" t="str">
        <f>IFERROR(VLOOKUP(A477,JADWAL,10,FALSE),"  ")</f>
        <v xml:space="preserve">  </v>
      </c>
      <c r="F477" s="402" t="str">
        <f>IFERROR(VLOOKUP(A477,JADWAL,11,FALSE),"  ")</f>
        <v xml:space="preserve">  </v>
      </c>
      <c r="G477" s="377" t="str">
        <f t="shared" si="163"/>
        <v xml:space="preserve">  </v>
      </c>
      <c r="H477" s="378" t="str">
        <f t="shared" si="164"/>
        <v xml:space="preserve">  </v>
      </c>
      <c r="I477" s="377" t="str">
        <f>IFERROR(VLOOKUP(A477,JADWAL,8,FALSE),"  ")</f>
        <v xml:space="preserve">  </v>
      </c>
    </row>
    <row r="481" spans="1:9" ht="15.75">
      <c r="H481" s="526" t="str">
        <f>H20</f>
        <v>Jember, 19 Februari 2021</v>
      </c>
      <c r="I481" s="526"/>
    </row>
    <row r="482" spans="1:9" ht="15.75">
      <c r="H482" s="379" t="s">
        <v>331</v>
      </c>
    </row>
    <row r="483" spans="1:9" ht="15.75">
      <c r="H483" s="379"/>
    </row>
    <row r="484" spans="1:9" ht="15.75">
      <c r="H484" s="379"/>
    </row>
    <row r="485" spans="1:9" ht="15.75">
      <c r="H485" s="379"/>
    </row>
    <row r="486" spans="1:9">
      <c r="H486" s="336" t="s">
        <v>332</v>
      </c>
    </row>
    <row r="488" spans="1:9" ht="16.5">
      <c r="A488" s="356">
        <v>32</v>
      </c>
      <c r="B488" s="357" t="str">
        <f>IFERROR(VLOOKUP(A488,NamaSK,2,FALSE),"  ")</f>
        <v>Dr. Mu'alimin, S.Ag.,M.Pd.I.</v>
      </c>
      <c r="C488" s="353"/>
      <c r="D488" s="354"/>
      <c r="F488" s="358"/>
      <c r="G488" s="352"/>
    </row>
    <row r="489" spans="1:9">
      <c r="A489" s="359"/>
      <c r="B489" s="360" t="s">
        <v>324</v>
      </c>
      <c r="C489" s="361" t="s">
        <v>325</v>
      </c>
      <c r="D489" s="362" t="s">
        <v>326</v>
      </c>
      <c r="E489" s="362" t="s">
        <v>327</v>
      </c>
      <c r="F489" s="362" t="s">
        <v>328</v>
      </c>
      <c r="G489" s="523" t="s">
        <v>329</v>
      </c>
      <c r="H489" s="524"/>
      <c r="I489" s="525"/>
    </row>
    <row r="490" spans="1:9" ht="37.5" customHeight="1">
      <c r="A490" s="363">
        <f>'REKAP (2)'!J167</f>
        <v>75</v>
      </c>
      <c r="B490" s="384" t="str">
        <f>IFERROR(VLOOKUP(A490,JADWAL,4,FALSE),"  ")</f>
        <v>ANALISIS PSIKOLOGI PERKEMBANGAN ANAK</v>
      </c>
      <c r="C490" s="398" t="str">
        <f>IFERROR(VLOOKUP(A490,JADWAL,2,FALSE),"  ")</f>
        <v>PGMI-2</v>
      </c>
      <c r="D490" s="399" t="str">
        <f>IFERROR(VLOOKUP(A490,JADWAL,9,FALSE),"  ")</f>
        <v>Sabtu</v>
      </c>
      <c r="E490" s="399" t="str">
        <f>IFERROR(VLOOKUP(A490,JADWAL,10,FALSE),"  ")</f>
        <v>10.00-12.00</v>
      </c>
      <c r="F490" s="398" t="str">
        <f>IFERROR(VLOOKUP(A490,JADWAL,11,FALSE),"  ")</f>
        <v>PGMI-2</v>
      </c>
      <c r="G490" s="367" t="str">
        <f t="shared" ref="G490" si="165">IFERROR(VLOOKUP(A490,JADWAL,6,FALSE),"  ")</f>
        <v>Dr. Mukaffan, M.Pd.I.</v>
      </c>
      <c r="H490" s="368" t="str">
        <f t="shared" ref="H490" si="166">IFERROR(VLOOKUP(A490,JADWAL,7,FALSE),"  ")</f>
        <v>Dr. Mu'alimin, S.Ag.,M.Pd.I.</v>
      </c>
      <c r="I490" s="384" t="str">
        <f>IFERROR(VLOOKUP(A490,JADWAL,8,FALSE),"  ")</f>
        <v>.</v>
      </c>
    </row>
    <row r="491" spans="1:9" ht="37.5" customHeight="1">
      <c r="A491" s="363">
        <f>'REKAP (2)'!J168</f>
        <v>0</v>
      </c>
      <c r="B491" s="377" t="str">
        <f>IFERROR(VLOOKUP(A491,JADWAL,4,FALSE),"  ")</f>
        <v xml:space="preserve">  </v>
      </c>
      <c r="C491" s="402" t="str">
        <f>IFERROR(VLOOKUP(A491,JADWAL,2,FALSE),"  ")</f>
        <v xml:space="preserve">  </v>
      </c>
      <c r="D491" s="403" t="str">
        <f>IFERROR(VLOOKUP(A491,JADWAL,9,FALSE),"  ")</f>
        <v xml:space="preserve">  </v>
      </c>
      <c r="E491" s="403" t="str">
        <f>IFERROR(VLOOKUP(A491,JADWAL,10,FALSE),"  ")</f>
        <v xml:space="preserve">  </v>
      </c>
      <c r="F491" s="402" t="str">
        <f>IFERROR(VLOOKUP(A491,JADWAL,11,FALSE),"  ")</f>
        <v xml:space="preserve">  </v>
      </c>
      <c r="G491" s="377" t="str">
        <f t="shared" ref="G491" si="167">IFERROR(VLOOKUP(A491,JADWAL,6,FALSE),"  ")</f>
        <v xml:space="preserve">  </v>
      </c>
      <c r="H491" s="404" t="str">
        <f t="shared" ref="H491" si="168">IFERROR(VLOOKUP(A491,JADWAL,7,FALSE),"  ")</f>
        <v xml:space="preserve">  </v>
      </c>
      <c r="I491" s="377" t="str">
        <f>IFERROR(VLOOKUP(A491,JADWAL,8,FALSE),"  ")</f>
        <v xml:space="preserve">  </v>
      </c>
    </row>
    <row r="495" spans="1:9" ht="15.75">
      <c r="H495" s="526" t="str">
        <f>H20</f>
        <v>Jember, 19 Februari 2021</v>
      </c>
      <c r="I495" s="526"/>
    </row>
    <row r="496" spans="1:9" ht="15.75">
      <c r="H496" s="379" t="s">
        <v>331</v>
      </c>
    </row>
    <row r="497" spans="1:9" ht="15.75">
      <c r="H497" s="379"/>
    </row>
    <row r="498" spans="1:9" ht="15.75">
      <c r="H498" s="379"/>
    </row>
    <row r="499" spans="1:9" ht="15.75">
      <c r="H499" s="379"/>
    </row>
    <row r="500" spans="1:9">
      <c r="H500" s="336" t="s">
        <v>332</v>
      </c>
    </row>
    <row r="502" spans="1:9" ht="16.5">
      <c r="A502" s="356">
        <v>33</v>
      </c>
      <c r="B502" s="357" t="str">
        <f>IFERROR(VLOOKUP(A502,NamaSK,2,FALSE),"  ")</f>
        <v>Dr. Hj. St. Mislikhah, M.Ag.</v>
      </c>
      <c r="C502" s="353"/>
      <c r="D502" s="354"/>
      <c r="F502" s="358"/>
      <c r="G502" s="352"/>
    </row>
    <row r="503" spans="1:9">
      <c r="A503" s="359"/>
      <c r="B503" s="360" t="s">
        <v>324</v>
      </c>
      <c r="C503" s="361" t="s">
        <v>325</v>
      </c>
      <c r="D503" s="362" t="s">
        <v>326</v>
      </c>
      <c r="E503" s="362" t="s">
        <v>327</v>
      </c>
      <c r="F503" s="362" t="s">
        <v>328</v>
      </c>
      <c r="G503" s="523" t="s">
        <v>329</v>
      </c>
      <c r="H503" s="524"/>
      <c r="I503" s="525"/>
    </row>
    <row r="504" spans="1:9" ht="37.5" customHeight="1">
      <c r="A504" s="363">
        <f>'REKAP (2)'!J172</f>
        <v>70</v>
      </c>
      <c r="B504" s="384" t="str">
        <f>IFERROR(VLOOKUP(A504,JADWAL,4,FALSE),"  ")</f>
        <v>PENGEMBANGAN BAHAN AJAR BAHASA INDONESIA</v>
      </c>
      <c r="C504" s="398" t="str">
        <f>IFERROR(VLOOKUP(A504,JADWAL,2,FALSE),"  ")</f>
        <v>PGMI-2</v>
      </c>
      <c r="D504" s="399" t="str">
        <f>IFERROR(VLOOKUP(A504,JADWAL,9,FALSE),"  ")</f>
        <v>Kamis</v>
      </c>
      <c r="E504" s="399" t="str">
        <f>IFERROR(VLOOKUP(A504,JADWAL,10,FALSE),"  ")</f>
        <v>15.30-17.30</v>
      </c>
      <c r="F504" s="398" t="str">
        <f>IFERROR(VLOOKUP(A504,JADWAL,11,FALSE),"  ")</f>
        <v>PGMI-2</v>
      </c>
      <c r="G504" s="384" t="str">
        <f t="shared" ref="G504:G508" si="169">IFERROR(VLOOKUP(A504,JADWAL,6,FALSE),"  ")</f>
        <v>Dr. Hj. St. Mislikhah, M.Ag.</v>
      </c>
      <c r="H504" s="385" t="str">
        <f t="shared" ref="H504:H508" si="170">IFERROR(VLOOKUP(A504,JADWAL,7,FALSE),"  ")</f>
        <v>Dr. Khotibul Umam, MA.</v>
      </c>
      <c r="I504" s="384" t="str">
        <f>IFERROR(VLOOKUP(A504,JADWAL,8,FALSE),"  ")</f>
        <v>.</v>
      </c>
    </row>
    <row r="505" spans="1:9" ht="37.5" customHeight="1">
      <c r="A505" s="363">
        <f>'REKAP (2)'!J173</f>
        <v>71</v>
      </c>
      <c r="B505" s="380" t="str">
        <f>IFERROR(VLOOKUP(A505,JADWAL,4,FALSE),"  ")</f>
        <v>EVALUASI PEMBELAJARAN DI MI</v>
      </c>
      <c r="C505" s="400" t="str">
        <f>IFERROR(VLOOKUP(A505,JADWAL,2,FALSE),"  ")</f>
        <v>PGMI-2</v>
      </c>
      <c r="D505" s="401" t="str">
        <f>IFERROR(VLOOKUP(A505,JADWAL,9,FALSE),"  ")</f>
        <v>Jumat</v>
      </c>
      <c r="E505" s="503" t="str">
        <f>IFERROR(VLOOKUP(A505,JADWAL,10,FALSE),"  ")</f>
        <v>13.00-15.00</v>
      </c>
      <c r="F505" s="400" t="str">
        <f>IFERROR(VLOOKUP(A505,JADWAL,11,FALSE),"  ")</f>
        <v>PGMI-2</v>
      </c>
      <c r="G505" s="380" t="str">
        <f t="shared" ref="G505" si="171">IFERROR(VLOOKUP(A505,JADWAL,6,FALSE),"  ")</f>
        <v>Dr. Hj. St. Mislikhah, M.Ag.</v>
      </c>
      <c r="H505" s="382" t="str">
        <f t="shared" ref="H505" si="172">IFERROR(VLOOKUP(A505,JADWAL,7,FALSE),"  ")</f>
        <v>Dr. H. Abd. Muhith, S.Ag, M.Pd.I.</v>
      </c>
      <c r="I505" s="380" t="str">
        <f>IFERROR(VLOOKUP(A505,JADWAL,8,FALSE),"  ")</f>
        <v>.</v>
      </c>
    </row>
    <row r="506" spans="1:9" ht="37.5" customHeight="1">
      <c r="A506" s="363">
        <f>'REKAP (2)'!J174</f>
        <v>17</v>
      </c>
      <c r="B506" s="380" t="str">
        <f>IFERROR(VLOOKUP(A506,JADWAL,4,FALSE),"  ")</f>
        <v>EVALUASI PEMBELAJARAN PAI</v>
      </c>
      <c r="C506" s="400" t="str">
        <f>IFERROR(VLOOKUP(A506,JADWAL,2,FALSE),"  ")</f>
        <v>PAI-2A</v>
      </c>
      <c r="D506" s="401" t="str">
        <f>IFERROR(VLOOKUP(A506,JADWAL,9,FALSE),"  ")</f>
        <v>Rabu</v>
      </c>
      <c r="E506" s="503" t="str">
        <f>IFERROR(VLOOKUP(A506,JADWAL,10,FALSE),"  ")</f>
        <v>12.45-14.45</v>
      </c>
      <c r="F506" s="400" t="str">
        <f>IFERROR(VLOOKUP(A506,JADWAL,11,FALSE),"  ")</f>
        <v>R15</v>
      </c>
      <c r="G506" s="386" t="str">
        <f t="shared" si="169"/>
        <v>Dr. H. Moh. Sahlan, M.Ag.</v>
      </c>
      <c r="H506" s="405" t="str">
        <f t="shared" si="170"/>
        <v>Dr. Hj. St. Mislikhah, M.Ag.</v>
      </c>
      <c r="I506" s="380" t="str">
        <f>IFERROR(VLOOKUP(A506,JADWAL,8,FALSE),"  ")</f>
        <v>.</v>
      </c>
    </row>
    <row r="507" spans="1:9" ht="37.5" customHeight="1">
      <c r="A507" s="363">
        <f>'REKAP (2)'!J175</f>
        <v>25</v>
      </c>
      <c r="B507" s="380" t="str">
        <f>IFERROR(VLOOKUP(A507,JADWAL,4,FALSE),"  ")</f>
        <v>EVALUASI PEMBELAJARAN PAI</v>
      </c>
      <c r="C507" s="400" t="str">
        <f>IFERROR(VLOOKUP(A507,JADWAL,2,FALSE),"  ")</f>
        <v>PAI-2C</v>
      </c>
      <c r="D507" s="401" t="str">
        <f>IFERROR(VLOOKUP(A507,JADWAL,9,FALSE),"  ")</f>
        <v>Jumat</v>
      </c>
      <c r="E507" s="503" t="str">
        <f>IFERROR(VLOOKUP(A507,JADWAL,10,FALSE),"  ")</f>
        <v>15.15-17.15</v>
      </c>
      <c r="F507" s="400" t="str">
        <f>IFERROR(VLOOKUP(A507,JADWAL,11,FALSE),"  ")</f>
        <v>RU26</v>
      </c>
      <c r="G507" s="380" t="str">
        <f t="shared" si="169"/>
        <v>Dr. Hj. St. Mislikhah, M.Ag.</v>
      </c>
      <c r="H507" s="381" t="str">
        <f t="shared" si="170"/>
        <v>Dr. Sofyan Hadi, M.Pd.</v>
      </c>
      <c r="I507" s="380" t="str">
        <f>IFERROR(VLOOKUP(A507,JADWAL,8,FALSE),"  ")</f>
        <v>.</v>
      </c>
    </row>
    <row r="508" spans="1:9" ht="37.5" customHeight="1">
      <c r="A508" s="363">
        <f>'REKAP (2)'!J176</f>
        <v>0</v>
      </c>
      <c r="B508" s="377" t="str">
        <f>IFERROR(VLOOKUP(A508,JADWAL,4,FALSE),"  ")</f>
        <v xml:space="preserve">  </v>
      </c>
      <c r="C508" s="402" t="str">
        <f>IFERROR(VLOOKUP(A508,JADWAL,2,FALSE),"  ")</f>
        <v xml:space="preserve">  </v>
      </c>
      <c r="D508" s="403" t="str">
        <f>IFERROR(VLOOKUP(A508,JADWAL,9,FALSE),"  ")</f>
        <v xml:space="preserve">  </v>
      </c>
      <c r="E508" s="403" t="str">
        <f>IFERROR(VLOOKUP(A508,JADWAL,10,FALSE),"  ")</f>
        <v xml:space="preserve">  </v>
      </c>
      <c r="F508" s="402" t="str">
        <f>IFERROR(VLOOKUP(A508,JADWAL,11,FALSE),"  ")</f>
        <v xml:space="preserve">  </v>
      </c>
      <c r="G508" s="377" t="str">
        <f t="shared" si="169"/>
        <v xml:space="preserve">  </v>
      </c>
      <c r="H508" s="404" t="str">
        <f t="shared" si="170"/>
        <v xml:space="preserve">  </v>
      </c>
      <c r="I508" s="377" t="str">
        <f>IFERROR(VLOOKUP(A508,JADWAL,8,FALSE),"  ")</f>
        <v xml:space="preserve">  </v>
      </c>
    </row>
    <row r="511" spans="1:9" ht="15.75">
      <c r="H511" s="526" t="str">
        <f>H20</f>
        <v>Jember, 19 Februari 2021</v>
      </c>
      <c r="I511" s="526"/>
    </row>
    <row r="512" spans="1:9" ht="15.75">
      <c r="H512" s="379" t="s">
        <v>331</v>
      </c>
    </row>
    <row r="513" spans="1:9" ht="15.75">
      <c r="H513" s="379"/>
    </row>
    <row r="514" spans="1:9" ht="15.75">
      <c r="H514" s="379"/>
    </row>
    <row r="515" spans="1:9" ht="15.75">
      <c r="H515" s="379"/>
    </row>
    <row r="516" spans="1:9">
      <c r="H516" s="336" t="s">
        <v>332</v>
      </c>
    </row>
    <row r="518" spans="1:9" ht="16.5">
      <c r="A518" s="356">
        <v>34</v>
      </c>
      <c r="B518" s="357" t="str">
        <f>IFERROR(VLOOKUP(A518,NamaSK,2,FALSE),"  ")</f>
        <v>Dr. Khotibul Umam, MA.</v>
      </c>
      <c r="C518" s="353"/>
      <c r="D518" s="354"/>
      <c r="F518" s="358"/>
      <c r="G518" s="352"/>
    </row>
    <row r="519" spans="1:9">
      <c r="A519" s="359"/>
      <c r="B519" s="360" t="s">
        <v>324</v>
      </c>
      <c r="C519" s="361" t="s">
        <v>325</v>
      </c>
      <c r="D519" s="362" t="s">
        <v>326</v>
      </c>
      <c r="E519" s="362" t="s">
        <v>327</v>
      </c>
      <c r="F519" s="362" t="s">
        <v>328</v>
      </c>
      <c r="G519" s="523" t="s">
        <v>329</v>
      </c>
      <c r="H519" s="524"/>
      <c r="I519" s="525"/>
    </row>
    <row r="520" spans="1:9" ht="37.5" customHeight="1">
      <c r="A520" s="363">
        <f>'REKAP (2)'!J177</f>
        <v>70</v>
      </c>
      <c r="B520" s="364" t="str">
        <f>IFERROR(VLOOKUP(A520,JADWAL,4,FALSE),"  ")</f>
        <v>PENGEMBANGAN BAHAN AJAR BAHASA INDONESIA</v>
      </c>
      <c r="C520" s="365" t="str">
        <f>IFERROR(VLOOKUP(A520,JADWAL,2,FALSE),"  ")</f>
        <v>PGMI-2</v>
      </c>
      <c r="D520" s="366" t="str">
        <f>IFERROR(VLOOKUP(A520,JADWAL,9,FALSE),"  ")</f>
        <v>Kamis</v>
      </c>
      <c r="E520" s="366" t="str">
        <f>IFERROR(VLOOKUP(A520,JADWAL,10,FALSE),"  ")</f>
        <v>15.30-17.30</v>
      </c>
      <c r="F520" s="365" t="str">
        <f>IFERROR(VLOOKUP(A520,JADWAL,11,FALSE),"  ")</f>
        <v>PGMI-2</v>
      </c>
      <c r="G520" s="384" t="str">
        <f t="shared" ref="G520" si="173">IFERROR(VLOOKUP(A520,JADWAL,6,FALSE),"  ")</f>
        <v>Dr. Hj. St. Mislikhah, M.Ag.</v>
      </c>
      <c r="H520" s="385" t="str">
        <f t="shared" ref="H520" si="174">IFERROR(VLOOKUP(A520,JADWAL,7,FALSE),"  ")</f>
        <v>Dr. Khotibul Umam, MA.</v>
      </c>
      <c r="I520" s="364" t="str">
        <f>IFERROR(VLOOKUP(A520,JADWAL,8,FALSE),"  ")</f>
        <v>.</v>
      </c>
    </row>
    <row r="521" spans="1:9" ht="37.5" customHeight="1">
      <c r="A521" s="363">
        <f>'REKAP (2)'!J178</f>
        <v>74</v>
      </c>
      <c r="B521" s="369" t="str">
        <f>IFERROR(VLOOKUP(A521,JADWAL,4,FALSE),"  ")</f>
        <v>PENGEMBANGAN MEDIA PEMBELAJARAN BERBASIS ICT</v>
      </c>
      <c r="C521" s="370" t="str">
        <f>IFERROR(VLOOKUP(A521,JADWAL,2,FALSE),"  ")</f>
        <v>PGMI-2</v>
      </c>
      <c r="D521" s="371" t="str">
        <f>IFERROR(VLOOKUP(A521,JADWAL,9,FALSE),"  ")</f>
        <v>Sabtu</v>
      </c>
      <c r="E521" s="371" t="str">
        <f>IFERROR(VLOOKUP(A521,JADWAL,10,FALSE),"  ")</f>
        <v>08.00-10.00</v>
      </c>
      <c r="F521" s="370" t="str">
        <f>IFERROR(VLOOKUP(A521,JADWAL,11,FALSE),"  ")</f>
        <v>PGMI-2</v>
      </c>
      <c r="G521" s="380" t="str">
        <f t="shared" ref="G521:G522" si="175">IFERROR(VLOOKUP(A521,JADWAL,6,FALSE),"  ")</f>
        <v>Dr. A. Suhardi ST., M.Pd.</v>
      </c>
      <c r="H521" s="381" t="str">
        <f t="shared" ref="H521:H522" si="176">IFERROR(VLOOKUP(A521,JADWAL,7,FALSE),"  ")</f>
        <v>Dr. Khotibul Umam, MA.</v>
      </c>
      <c r="I521" s="369" t="str">
        <f>IFERROR(VLOOKUP(A521,JADWAL,8,FALSE),"  ")</f>
        <v>.</v>
      </c>
    </row>
    <row r="522" spans="1:9" ht="37.5" customHeight="1">
      <c r="A522" s="363">
        <f>'REKAP (2)'!J179</f>
        <v>0</v>
      </c>
      <c r="B522" s="374" t="str">
        <f>IFERROR(VLOOKUP(A522,JADWAL,4,FALSE),"  ")</f>
        <v xml:space="preserve">  </v>
      </c>
      <c r="C522" s="375" t="str">
        <f>IFERROR(VLOOKUP(A522,JADWAL,2,FALSE),"  ")</f>
        <v xml:space="preserve">  </v>
      </c>
      <c r="D522" s="376" t="str">
        <f>IFERROR(VLOOKUP(A522,JADWAL,9,FALSE),"  ")</f>
        <v xml:space="preserve">  </v>
      </c>
      <c r="E522" s="376" t="str">
        <f>IFERROR(VLOOKUP(A522,JADWAL,10,FALSE),"  ")</f>
        <v xml:space="preserve">  </v>
      </c>
      <c r="F522" s="375" t="str">
        <f>IFERROR(VLOOKUP(A522,JADWAL,11,FALSE),"  ")</f>
        <v xml:space="preserve">  </v>
      </c>
      <c r="G522" s="377" t="str">
        <f t="shared" si="175"/>
        <v xml:space="preserve">  </v>
      </c>
      <c r="H522" s="395" t="str">
        <f t="shared" si="176"/>
        <v xml:space="preserve">  </v>
      </c>
      <c r="I522" s="374" t="str">
        <f>IFERROR(VLOOKUP(A522,JADWAL,8,FALSE),"  ")</f>
        <v xml:space="preserve">  </v>
      </c>
    </row>
    <row r="525" spans="1:9" ht="15.75">
      <c r="H525" s="379" t="str">
        <f>H20</f>
        <v>Jember, 19 Februari 2021</v>
      </c>
    </row>
    <row r="526" spans="1:9" ht="15.75">
      <c r="H526" s="379" t="s">
        <v>331</v>
      </c>
    </row>
    <row r="527" spans="1:9" ht="15.75">
      <c r="H527" s="379"/>
    </row>
    <row r="528" spans="1:9" ht="15.75">
      <c r="H528" s="379"/>
    </row>
    <row r="529" spans="1:9" ht="15.75">
      <c r="H529" s="379"/>
    </row>
    <row r="530" spans="1:9">
      <c r="H530" s="336" t="s">
        <v>332</v>
      </c>
    </row>
    <row r="532" spans="1:9" ht="16.5">
      <c r="A532" s="356">
        <v>35</v>
      </c>
      <c r="B532" s="357" t="str">
        <f>IFERROR(VLOOKUP(A532,NamaSK,2,FALSE),"  ")</f>
        <v>Dr. H. Faisol Nasar Bin Madi, MA.</v>
      </c>
      <c r="C532" s="353"/>
      <c r="D532" s="354"/>
      <c r="F532" s="358"/>
      <c r="G532" s="352"/>
    </row>
    <row r="533" spans="1:9">
      <c r="A533" s="359"/>
      <c r="B533" s="360" t="s">
        <v>324</v>
      </c>
      <c r="C533" s="361" t="s">
        <v>325</v>
      </c>
      <c r="D533" s="362" t="s">
        <v>326</v>
      </c>
      <c r="E533" s="362" t="s">
        <v>327</v>
      </c>
      <c r="F533" s="362" t="s">
        <v>328</v>
      </c>
      <c r="G533" s="523" t="s">
        <v>329</v>
      </c>
      <c r="H533" s="524"/>
      <c r="I533" s="525"/>
    </row>
    <row r="534" spans="1:9" ht="37.5" customHeight="1">
      <c r="A534" s="363">
        <f>'REKAP (2)'!J180</f>
        <v>79</v>
      </c>
      <c r="B534" s="364" t="str">
        <f>IFERROR(VLOOKUP(A534,JADWAL,4,FALSE),"  ")</f>
        <v>DESAIN KURIKULUM BAHASA ARAB BERBASIS IT</v>
      </c>
      <c r="C534" s="365" t="str">
        <f>IFERROR(VLOOKUP(A534,JADWAL,2,FALSE),"  ")</f>
        <v>PBAI-2</v>
      </c>
      <c r="D534" s="366" t="str">
        <f>IFERROR(VLOOKUP(A534,JADWAL,9,FALSE),"  ")</f>
        <v>Jumat</v>
      </c>
      <c r="E534" s="499" t="str">
        <f>IFERROR(VLOOKUP(A534,JADWAL,10,FALSE),"  ")</f>
        <v>15.30-17.30</v>
      </c>
      <c r="F534" s="365" t="str">
        <f>IFERROR(VLOOKUP(A534,JADWAL,11,FALSE),"  ")</f>
        <v>R21</v>
      </c>
      <c r="G534" s="367" t="str">
        <f t="shared" ref="G534" si="177">IFERROR(VLOOKUP(A534,JADWAL,6,FALSE),"  ")</f>
        <v>Dr. Maskud, S.Ag., M.Si.</v>
      </c>
      <c r="H534" s="368" t="str">
        <f t="shared" ref="H534" si="178">IFERROR(VLOOKUP(A534,JADWAL,7,FALSE),"  ")</f>
        <v>Dr. H. Faisol Nasar Bin Madi, MA.</v>
      </c>
      <c r="I534" s="364" t="str">
        <f>IFERROR(VLOOKUP(A534,JADWAL,8,FALSE),"  ")</f>
        <v>.</v>
      </c>
    </row>
    <row r="535" spans="1:9" ht="37.5" customHeight="1">
      <c r="A535" s="363">
        <f>'REKAP (2)'!J181</f>
        <v>80</v>
      </c>
      <c r="B535" s="406" t="str">
        <f>IFERROR(VLOOKUP(A535,JADWAL,4,FALSE),"  ")</f>
        <v>EVALUASI PEMBELAJARAN BAHASA ARAB</v>
      </c>
      <c r="C535" s="370" t="str">
        <f>IFERROR(VLOOKUP(A535,JADWAL,2,FALSE),"  ")</f>
        <v>PBAI-2</v>
      </c>
      <c r="D535" s="371" t="str">
        <f>IFERROR(VLOOKUP(A535,JADWAL,9,FALSE),"  ")</f>
        <v>Jumat</v>
      </c>
      <c r="E535" s="500" t="str">
        <f>IFERROR(VLOOKUP(A535,JADWAL,10,FALSE),"  ")</f>
        <v>18.00-20.00</v>
      </c>
      <c r="F535" s="370" t="str">
        <f>IFERROR(VLOOKUP(A535,JADWAL,11,FALSE),"  ")</f>
        <v>R21</v>
      </c>
      <c r="G535" s="390" t="str">
        <f t="shared" ref="G535" si="179">IFERROR(VLOOKUP(A535,JADWAL,6,FALSE),"  ")</f>
        <v>Dr. H. Faisol Nasar Bin Madi, MA.</v>
      </c>
      <c r="H535" s="405" t="str">
        <f t="shared" ref="H535" si="180">IFERROR(VLOOKUP(A535,JADWAL,7,FALSE),"  ")</f>
        <v>Dr. Maskud, S.Ag., M.Si.</v>
      </c>
      <c r="I535" s="369" t="str">
        <f>IFERROR(VLOOKUP(A535,JADWAL,8,FALSE),"  ")</f>
        <v>.</v>
      </c>
    </row>
    <row r="536" spans="1:9" ht="37.5" customHeight="1">
      <c r="A536" s="363">
        <f>'REKAP (2)'!J182</f>
        <v>88</v>
      </c>
      <c r="B536" s="406" t="str">
        <f>IFERROR(VLOOKUP(A536,JADWAL,4,FALSE),"  ")</f>
        <v>IDEOLOGI TRANSNASIONAL</v>
      </c>
      <c r="C536" s="370" t="str">
        <f>IFERROR(VLOOKUP(A536,JADWAL,2,FALSE),"  ")</f>
        <v>SI-2</v>
      </c>
      <c r="D536" s="371" t="str">
        <f>IFERROR(VLOOKUP(A536,JADWAL,9,FALSE),"  ")</f>
        <v>Sabtu</v>
      </c>
      <c r="E536" s="371" t="str">
        <f>IFERROR(VLOOKUP(A536,JADWAL,10,FALSE),"  ")</f>
        <v>15.30-17.30</v>
      </c>
      <c r="F536" s="370" t="str">
        <f>IFERROR(VLOOKUP(A536,JADWAL,11,FALSE),"  ")</f>
        <v>R23</v>
      </c>
      <c r="G536" s="390" t="str">
        <f t="shared" ref="G536:G538" si="181">IFERROR(VLOOKUP(A536,JADWAL,6,FALSE),"  ")</f>
        <v>Dr. H. Kasman, M.Fil.I.</v>
      </c>
      <c r="H536" s="405" t="str">
        <f t="shared" ref="H536:H538" si="182">IFERROR(VLOOKUP(A536,JADWAL,7,FALSE),"  ")</f>
        <v>Dr. H. Faisol Nasar Bin Madi, MA.</v>
      </c>
      <c r="I536" s="369" t="str">
        <f>IFERROR(VLOOKUP(A536,JADWAL,8,FALSE),"  ")</f>
        <v>.</v>
      </c>
    </row>
    <row r="537" spans="1:9" ht="37.5" customHeight="1">
      <c r="A537" s="363">
        <f>'REKAP (2)'!J183</f>
        <v>0</v>
      </c>
      <c r="B537" s="406" t="str">
        <f>IFERROR(VLOOKUP(A537,JADWAL,4,FALSE),"  ")</f>
        <v xml:space="preserve">  </v>
      </c>
      <c r="C537" s="370" t="str">
        <f>IFERROR(VLOOKUP(A537,JADWAL,2,FALSE),"  ")</f>
        <v xml:space="preserve">  </v>
      </c>
      <c r="D537" s="371" t="str">
        <f>IFERROR(VLOOKUP(A537,JADWAL,9,FALSE),"  ")</f>
        <v xml:space="preserve">  </v>
      </c>
      <c r="E537" s="371" t="str">
        <f>IFERROR(VLOOKUP(A537,JADWAL,10,FALSE),"  ")</f>
        <v xml:space="preserve">  </v>
      </c>
      <c r="F537" s="370" t="str">
        <f>IFERROR(VLOOKUP(A537,JADWAL,11,FALSE),"  ")</f>
        <v xml:space="preserve">  </v>
      </c>
      <c r="G537" s="380" t="str">
        <f t="shared" si="181"/>
        <v xml:space="preserve">  </v>
      </c>
      <c r="H537" s="382" t="str">
        <f t="shared" si="182"/>
        <v xml:space="preserve">  </v>
      </c>
      <c r="I537" s="369" t="str">
        <f>IFERROR(VLOOKUP(A537,JADWAL,8,FALSE),"  ")</f>
        <v xml:space="preserve">  </v>
      </c>
    </row>
    <row r="538" spans="1:9" ht="37.5" customHeight="1">
      <c r="A538" s="363">
        <f>'REKAP (2)'!J184</f>
        <v>0</v>
      </c>
      <c r="B538" s="374" t="str">
        <f>IFERROR(VLOOKUP(A538,JADWAL,4,FALSE),"  ")</f>
        <v xml:space="preserve">  </v>
      </c>
      <c r="C538" s="375" t="str">
        <f>IFERROR(VLOOKUP(A538,JADWAL,2,FALSE),"  ")</f>
        <v xml:space="preserve">  </v>
      </c>
      <c r="D538" s="376" t="str">
        <f>IFERROR(VLOOKUP(A538,JADWAL,9,FALSE),"  ")</f>
        <v xml:space="preserve">  </v>
      </c>
      <c r="E538" s="376" t="str">
        <f>IFERROR(VLOOKUP(A538,JADWAL,10,FALSE),"  ")</f>
        <v xml:space="preserve">  </v>
      </c>
      <c r="F538" s="375" t="str">
        <f>IFERROR(VLOOKUP(A538,JADWAL,11,FALSE),"  ")</f>
        <v xml:space="preserve">  </v>
      </c>
      <c r="G538" s="383" t="str">
        <f t="shared" si="181"/>
        <v xml:space="preserve">  </v>
      </c>
      <c r="H538" s="378" t="str">
        <f t="shared" si="182"/>
        <v xml:space="preserve">  </v>
      </c>
      <c r="I538" s="374" t="str">
        <f>IFERROR(VLOOKUP(A538,JADWAL,8,FALSE),"  ")</f>
        <v xml:space="preserve">  </v>
      </c>
    </row>
    <row r="540" spans="1:9" ht="15.75">
      <c r="H540" s="379" t="str">
        <f>H20</f>
        <v>Jember, 19 Februari 2021</v>
      </c>
    </row>
    <row r="541" spans="1:9" ht="15.75">
      <c r="H541" s="379" t="s">
        <v>331</v>
      </c>
    </row>
    <row r="542" spans="1:9" ht="15.75">
      <c r="H542" s="379"/>
    </row>
    <row r="543" spans="1:9" ht="15.75">
      <c r="H543" s="379"/>
    </row>
    <row r="544" spans="1:9" ht="15.75">
      <c r="H544" s="379"/>
    </row>
    <row r="545" spans="1:9">
      <c r="H545" s="336" t="s">
        <v>332</v>
      </c>
    </row>
    <row r="547" spans="1:9" ht="16.5">
      <c r="A547" s="356">
        <v>36</v>
      </c>
      <c r="B547" s="357" t="str">
        <f>IFERROR(VLOOKUP(A547,NamaSK,2,FALSE),"  ")</f>
        <v>Dr. Bambang Irawan, M.Ed.</v>
      </c>
      <c r="C547" s="353"/>
      <c r="D547" s="354"/>
      <c r="F547" s="358"/>
      <c r="G547" s="352"/>
    </row>
    <row r="548" spans="1:9">
      <c r="A548" s="359"/>
      <c r="B548" s="360" t="s">
        <v>324</v>
      </c>
      <c r="C548" s="361" t="s">
        <v>325</v>
      </c>
      <c r="D548" s="362" t="s">
        <v>326</v>
      </c>
      <c r="E548" s="362" t="s">
        <v>327</v>
      </c>
      <c r="F548" s="362" t="s">
        <v>328</v>
      </c>
      <c r="G548" s="523" t="s">
        <v>329</v>
      </c>
      <c r="H548" s="524"/>
      <c r="I548" s="525"/>
    </row>
    <row r="549" spans="1:9" ht="37.5" customHeight="1">
      <c r="A549" s="363">
        <f>'REKAP (2)'!J185</f>
        <v>77</v>
      </c>
      <c r="B549" s="407" t="str">
        <f>IFERROR(VLOOKUP(A549,JADWAL,4,FALSE),"  ")</f>
        <v>SEMANTIK DAN LEKSIKOLOGI</v>
      </c>
      <c r="C549" s="365" t="str">
        <f>IFERROR(VLOOKUP(A549,JADWAL,2,FALSE),"  ")</f>
        <v>PBAI-2</v>
      </c>
      <c r="D549" s="366" t="str">
        <f>IFERROR(VLOOKUP(A549,JADWAL,9,FALSE),"  ")</f>
        <v>Kamis</v>
      </c>
      <c r="E549" s="366" t="str">
        <f>IFERROR(VLOOKUP(A549,JADWAL,10,FALSE),"  ")</f>
        <v>15.30-17.30</v>
      </c>
      <c r="F549" s="365" t="str">
        <f>IFERROR(VLOOKUP(A549,JADWAL,11,FALSE),"  ")</f>
        <v>R21</v>
      </c>
      <c r="G549" s="367" t="str">
        <f t="shared" ref="G549:G551" si="183">IFERROR(VLOOKUP(A549,JADWAL,6,FALSE),"  ")</f>
        <v>Dr. Bambang Irawan, M.Ed.</v>
      </c>
      <c r="H549" s="368" t="str">
        <f t="shared" ref="H549:H551" si="184">IFERROR(VLOOKUP(A549,JADWAL,7,FALSE),"  ")</f>
        <v>Dr. Miftahul Huda, M. Pd.</v>
      </c>
      <c r="I549" s="388" t="str">
        <f>IFERROR(VLOOKUP(A549,JADWAL,8,FALSE),"  ")</f>
        <v>.</v>
      </c>
    </row>
    <row r="550" spans="1:9" ht="37.5" customHeight="1">
      <c r="A550" s="363">
        <f>'REKAP (2)'!J186</f>
        <v>81</v>
      </c>
      <c r="B550" s="406" t="str">
        <f>IFERROR(VLOOKUP(A550,JADWAL,4,FALSE),"  ")</f>
        <v>PENGEMBANGAN BAHAN AJAR BAHASA ARAB (QIRA'AH)</v>
      </c>
      <c r="C550" s="370" t="str">
        <f>IFERROR(VLOOKUP(A550,JADWAL,2,FALSE),"  ")</f>
        <v>PBAI-2</v>
      </c>
      <c r="D550" s="371" t="str">
        <f>IFERROR(VLOOKUP(A550,JADWAL,9,FALSE),"  ")</f>
        <v>Sabtu</v>
      </c>
      <c r="E550" s="371" t="str">
        <f>IFERROR(VLOOKUP(A550,JADWAL,10,FALSE),"  ")</f>
        <v>08.00-10.00</v>
      </c>
      <c r="F550" s="370" t="str">
        <f>IFERROR(VLOOKUP(A550,JADWAL,11,FALSE),"  ")</f>
        <v>R21</v>
      </c>
      <c r="G550" s="380" t="str">
        <f t="shared" si="183"/>
        <v>Dr. Bambang Irawan, M.Ed.</v>
      </c>
      <c r="H550" s="382" t="str">
        <f t="shared" si="184"/>
        <v>Dr. Abdul Wahab Rosyidi, M.Pd.</v>
      </c>
      <c r="I550" s="396" t="str">
        <f>IFERROR(VLOOKUP(A550,JADWAL,8,FALSE),"  ")</f>
        <v>.</v>
      </c>
    </row>
    <row r="551" spans="1:9" ht="37.5" customHeight="1">
      <c r="A551" s="363">
        <f>'REKAP (2)'!J187</f>
        <v>0</v>
      </c>
      <c r="B551" s="374" t="str">
        <f>IFERROR(VLOOKUP(A551,JADWAL,4,FALSE),"  ")</f>
        <v xml:space="preserve">  </v>
      </c>
      <c r="C551" s="375" t="str">
        <f>IFERROR(VLOOKUP(A551,JADWAL,2,FALSE),"  ")</f>
        <v xml:space="preserve">  </v>
      </c>
      <c r="D551" s="376" t="str">
        <f>IFERROR(VLOOKUP(A551,JADWAL,9,FALSE),"  ")</f>
        <v xml:space="preserve">  </v>
      </c>
      <c r="E551" s="376" t="str">
        <f>IFERROR(VLOOKUP(A551,JADWAL,10,FALSE),"  ")</f>
        <v xml:space="preserve">  </v>
      </c>
      <c r="F551" s="375" t="str">
        <f>IFERROR(VLOOKUP(A551,JADWAL,11,FALSE),"  ")</f>
        <v xml:space="preserve">  </v>
      </c>
      <c r="G551" s="377" t="str">
        <f t="shared" si="183"/>
        <v xml:space="preserve">  </v>
      </c>
      <c r="H551" s="378" t="str">
        <f t="shared" si="184"/>
        <v xml:space="preserve">  </v>
      </c>
      <c r="I551" s="393" t="str">
        <f>IFERROR(VLOOKUP(A551,JADWAL,8,FALSE),"  ")</f>
        <v xml:space="preserve">  </v>
      </c>
    </row>
    <row r="554" spans="1:9" ht="15.75">
      <c r="H554" s="379" t="str">
        <f>H20</f>
        <v>Jember, 19 Februari 2021</v>
      </c>
    </row>
    <row r="555" spans="1:9" ht="15.75">
      <c r="H555" s="379" t="s">
        <v>331</v>
      </c>
    </row>
    <row r="556" spans="1:9" ht="15.75">
      <c r="H556" s="379"/>
    </row>
    <row r="557" spans="1:9" ht="15.75">
      <c r="H557" s="379"/>
    </row>
    <row r="558" spans="1:9" ht="15.75">
      <c r="H558" s="379"/>
    </row>
    <row r="559" spans="1:9">
      <c r="H559" s="336" t="s">
        <v>332</v>
      </c>
    </row>
    <row r="561" spans="1:9" ht="16.5">
      <c r="A561" s="356">
        <v>37</v>
      </c>
      <c r="B561" s="357" t="str">
        <f>IFERROR(VLOOKUP(A561,NamaSK,2,FALSE),"  ")</f>
        <v>Dr. H. Syamsul Anam, S.Ag, M.Pd.</v>
      </c>
      <c r="C561" s="353"/>
      <c r="D561" s="354"/>
      <c r="F561" s="358"/>
      <c r="G561" s="352"/>
    </row>
    <row r="562" spans="1:9">
      <c r="A562" s="359"/>
      <c r="B562" s="360" t="s">
        <v>324</v>
      </c>
      <c r="C562" s="361" t="s">
        <v>325</v>
      </c>
      <c r="D562" s="362" t="s">
        <v>326</v>
      </c>
      <c r="E562" s="362" t="s">
        <v>327</v>
      </c>
      <c r="F562" s="362" t="s">
        <v>328</v>
      </c>
      <c r="G562" s="523" t="s">
        <v>329</v>
      </c>
      <c r="H562" s="524"/>
      <c r="I562" s="525"/>
    </row>
    <row r="563" spans="1:9" ht="37.5" customHeight="1">
      <c r="A563" s="363">
        <f>'REKAP (2)'!J189</f>
        <v>76</v>
      </c>
      <c r="B563" s="407" t="str">
        <f>IFERROR(VLOOKUP(A563,JADWAL,4,FALSE),"  ")</f>
        <v>METODE PENELITIAN BAHASA ARAB</v>
      </c>
      <c r="C563" s="365" t="str">
        <f>IFERROR(VLOOKUP(A563,JADWAL,2,FALSE),"  ")</f>
        <v>PBAI-2</v>
      </c>
      <c r="D563" s="366" t="str">
        <f>IFERROR(VLOOKUP(A563,JADWAL,9,FALSE),"  ")</f>
        <v>Kamis</v>
      </c>
      <c r="E563" s="366" t="str">
        <f>IFERROR(VLOOKUP(A563,JADWAL,10,FALSE),"  ")</f>
        <v>13.00-15.00</v>
      </c>
      <c r="F563" s="365" t="str">
        <f>IFERROR(VLOOKUP(A563,JADWAL,11,FALSE),"  ")</f>
        <v>R21</v>
      </c>
      <c r="G563" s="384" t="str">
        <f t="shared" ref="G563" si="185">IFERROR(VLOOKUP(A563,JADWAL,6,FALSE),"  ")</f>
        <v>Dr. H. Syamsul Anam, S.Ag, M.Pd.</v>
      </c>
      <c r="H563" s="385" t="str">
        <f t="shared" ref="H563" si="186">IFERROR(VLOOKUP(A563,JADWAL,7,FALSE),"  ")</f>
        <v>Dr. Asep Maulana, M. Pd.</v>
      </c>
      <c r="I563" s="364" t="str">
        <f>IFERROR(VLOOKUP(A563,JADWAL,8,FALSE),"  ")</f>
        <v>.</v>
      </c>
    </row>
    <row r="564" spans="1:9" ht="37.5" customHeight="1">
      <c r="A564" s="363">
        <f>'REKAP (2)'!J190</f>
        <v>32</v>
      </c>
      <c r="B564" s="406" t="str">
        <f>IFERROR(VLOOKUP(A564,JADWAL,4,FALSE),"  ")</f>
        <v>ANALISIS DAN DESAIN PEMBELAJARAN AL-QURAN HADIST</v>
      </c>
      <c r="C564" s="370" t="str">
        <f>IFERROR(VLOOKUP(A564,JADWAL,2,FALSE),"  ")</f>
        <v>PAI-2B</v>
      </c>
      <c r="D564" s="371" t="str">
        <f>IFERROR(VLOOKUP(A564,JADWAL,9,FALSE),"  ")</f>
        <v>Sabtu</v>
      </c>
      <c r="E564" s="500" t="str">
        <f>IFERROR(VLOOKUP(A564,JADWAL,10,FALSE),"  ")</f>
        <v>15.15-17.15</v>
      </c>
      <c r="F564" s="370" t="str">
        <f>IFERROR(VLOOKUP(A564,JADWAL,11,FALSE),"  ")</f>
        <v>R15</v>
      </c>
      <c r="G564" s="386" t="str">
        <f t="shared" ref="G564:G567" si="187">IFERROR(VLOOKUP(A564,JADWAL,6,FALSE),"  ")</f>
        <v>Dr. H. Syamsul Anam, S.Ag, M.Pd.</v>
      </c>
      <c r="H564" s="373" t="str">
        <f t="shared" ref="H564:H565" si="188">IFERROR(VLOOKUP(A564,JADWAL,7,FALSE),"  ")</f>
        <v>Dr. H. Saihan, S.Ag., M.Pd.I.</v>
      </c>
      <c r="I564" s="369" t="str">
        <f>IFERROR(VLOOKUP(A564,JADWAL,8,FALSE),"  ")</f>
        <v>.</v>
      </c>
    </row>
    <row r="565" spans="1:9" ht="37.5" customHeight="1">
      <c r="A565" s="363">
        <f>'REKAP (2)'!J191</f>
        <v>0</v>
      </c>
      <c r="B565" s="406" t="str">
        <f>IFERROR(VLOOKUP(A565,JADWAL,4,FALSE),"  ")</f>
        <v xml:space="preserve">  </v>
      </c>
      <c r="C565" s="370" t="str">
        <f>IFERROR(VLOOKUP(A565,JADWAL,2,FALSE),"  ")</f>
        <v xml:space="preserve">  </v>
      </c>
      <c r="D565" s="371" t="str">
        <f>IFERROR(VLOOKUP(A565,JADWAL,9,FALSE),"  ")</f>
        <v xml:space="preserve">  </v>
      </c>
      <c r="E565" s="371" t="str">
        <f>IFERROR(VLOOKUP(A565,JADWAL,10,FALSE),"  ")</f>
        <v xml:space="preserve">  </v>
      </c>
      <c r="F565" s="370" t="str">
        <f>IFERROR(VLOOKUP(A565,JADWAL,11,FALSE),"  ")</f>
        <v xml:space="preserve">  </v>
      </c>
      <c r="G565" s="390" t="str">
        <f t="shared" ref="G565" si="189">IFERROR(VLOOKUP(A565,JADWAL,6,FALSE),"  ")</f>
        <v xml:space="preserve">  </v>
      </c>
      <c r="H565" s="373" t="str">
        <f t="shared" si="188"/>
        <v xml:space="preserve">  </v>
      </c>
      <c r="I565" s="369" t="str">
        <f>IFERROR(VLOOKUP(A565,JADWAL,8,FALSE),"  ")</f>
        <v xml:space="preserve">  </v>
      </c>
    </row>
    <row r="566" spans="1:9" ht="37.5" customHeight="1">
      <c r="A566" s="363">
        <f>'REKAP (2)'!J192</f>
        <v>0</v>
      </c>
      <c r="B566" s="406" t="str">
        <f>IFERROR(VLOOKUP(A566,JADWAL,4,FALSE),"  ")</f>
        <v xml:space="preserve">  </v>
      </c>
      <c r="C566" s="370" t="str">
        <f>IFERROR(VLOOKUP(A566,JADWAL,2,FALSE),"  ")</f>
        <v xml:space="preserve">  </v>
      </c>
      <c r="D566" s="371" t="str">
        <f>IFERROR(VLOOKUP(A566,JADWAL,9,FALSE),"  ")</f>
        <v xml:space="preserve">  </v>
      </c>
      <c r="E566" s="371" t="str">
        <f>IFERROR(VLOOKUP(A566,JADWAL,10,FALSE),"  ")</f>
        <v xml:space="preserve">  </v>
      </c>
      <c r="F566" s="370" t="str">
        <f>IFERROR(VLOOKUP(A566,JADWAL,11,FALSE),"  ")</f>
        <v xml:space="preserve">  </v>
      </c>
      <c r="G566" s="390" t="str">
        <f t="shared" si="187"/>
        <v xml:space="preserve">  </v>
      </c>
      <c r="H566" s="373" t="str">
        <f t="shared" ref="H566:H567" si="190">IFERROR(VLOOKUP(A566,JADWAL,7,FALSE),"  ")</f>
        <v xml:space="preserve">  </v>
      </c>
      <c r="I566" s="369" t="str">
        <f>IFERROR(VLOOKUP(A566,JADWAL,8,FALSE),"  ")</f>
        <v xml:space="preserve">  </v>
      </c>
    </row>
    <row r="567" spans="1:9" ht="37.5" customHeight="1">
      <c r="A567" s="363">
        <f>'REKAP (2)'!J193</f>
        <v>0</v>
      </c>
      <c r="B567" s="374" t="str">
        <f>IFERROR(VLOOKUP(A567,JADWAL,4,FALSE),"  ")</f>
        <v xml:space="preserve">  </v>
      </c>
      <c r="C567" s="375" t="str">
        <f>IFERROR(VLOOKUP(A567,JADWAL,2,FALSE),"  ")</f>
        <v xml:space="preserve">  </v>
      </c>
      <c r="D567" s="376" t="str">
        <f>IFERROR(VLOOKUP(A567,JADWAL,9,FALSE),"  ")</f>
        <v xml:space="preserve">  </v>
      </c>
      <c r="E567" s="376" t="str">
        <f>IFERROR(VLOOKUP(A567,JADWAL,10,FALSE),"  ")</f>
        <v xml:space="preserve">  </v>
      </c>
      <c r="F567" s="375" t="str">
        <f>IFERROR(VLOOKUP(A567,JADWAL,11,FALSE),"  ")</f>
        <v xml:space="preserve">  </v>
      </c>
      <c r="G567" s="383" t="str">
        <f t="shared" si="187"/>
        <v xml:space="preserve">  </v>
      </c>
      <c r="H567" s="378" t="str">
        <f t="shared" si="190"/>
        <v xml:space="preserve">  </v>
      </c>
      <c r="I567" s="393" t="str">
        <f>IFERROR(VLOOKUP(A567,JADWAL,8,FALSE),"  ")</f>
        <v xml:space="preserve">  </v>
      </c>
    </row>
    <row r="570" spans="1:9" ht="15.75">
      <c r="H570" s="379" t="str">
        <f>H20</f>
        <v>Jember, 19 Februari 2021</v>
      </c>
    </row>
    <row r="571" spans="1:9" ht="15.75">
      <c r="H571" s="379" t="s">
        <v>331</v>
      </c>
    </row>
    <row r="572" spans="1:9" ht="15.75">
      <c r="H572" s="379"/>
    </row>
    <row r="573" spans="1:9" ht="15.75">
      <c r="H573" s="379"/>
    </row>
    <row r="574" spans="1:9" ht="15.75">
      <c r="H574" s="379"/>
    </row>
    <row r="575" spans="1:9">
      <c r="H575" s="336" t="s">
        <v>332</v>
      </c>
    </row>
    <row r="577" spans="1:9" ht="16.5">
      <c r="A577" s="356">
        <v>38</v>
      </c>
      <c r="B577" s="357" t="str">
        <f>IFERROR(VLOOKUP(A577,NamaSK,2,FALSE),"  ")</f>
        <v>Dr. Maskud, S.Ag., M.Si.</v>
      </c>
      <c r="C577" s="353"/>
      <c r="D577" s="354"/>
      <c r="F577" s="358"/>
      <c r="G577" s="352"/>
    </row>
    <row r="578" spans="1:9">
      <c r="A578" s="359"/>
      <c r="B578" s="360" t="s">
        <v>324</v>
      </c>
      <c r="C578" s="361" t="s">
        <v>325</v>
      </c>
      <c r="D578" s="362" t="s">
        <v>326</v>
      </c>
      <c r="E578" s="362" t="s">
        <v>327</v>
      </c>
      <c r="F578" s="362" t="s">
        <v>328</v>
      </c>
      <c r="G578" s="523" t="s">
        <v>329</v>
      </c>
      <c r="H578" s="524"/>
      <c r="I578" s="525"/>
    </row>
    <row r="579" spans="1:9" ht="37.5" customHeight="1">
      <c r="A579" s="363">
        <f>'REKAP (2)'!J194</f>
        <v>79</v>
      </c>
      <c r="B579" s="407" t="str">
        <f>IFERROR(VLOOKUP(A579,JADWAL,4,FALSE),"  ")</f>
        <v>DESAIN KURIKULUM BAHASA ARAB BERBASIS IT</v>
      </c>
      <c r="C579" s="365" t="str">
        <f>IFERROR(VLOOKUP(A579,JADWAL,2,FALSE),"  ")</f>
        <v>PBAI-2</v>
      </c>
      <c r="D579" s="366" t="str">
        <f>IFERROR(VLOOKUP(A579,JADWAL,9,FALSE),"  ")</f>
        <v>Jumat</v>
      </c>
      <c r="E579" s="499" t="str">
        <f>IFERROR(VLOOKUP(A579,JADWAL,10,FALSE),"  ")</f>
        <v>15.30-17.30</v>
      </c>
      <c r="F579" s="365" t="str">
        <f>IFERROR(VLOOKUP(A579,JADWAL,11,FALSE),"  ")</f>
        <v>R21</v>
      </c>
      <c r="G579" s="384" t="str">
        <f t="shared" ref="G579" si="191">IFERROR(VLOOKUP(A579,JADWAL,6,FALSE),"  ")</f>
        <v>Dr. Maskud, S.Ag., M.Si.</v>
      </c>
      <c r="H579" s="385" t="str">
        <f t="shared" ref="H579" si="192">IFERROR(VLOOKUP(A579,JADWAL,7,FALSE),"  ")</f>
        <v>Dr. H. Faisol Nasar Bin Madi, MA.</v>
      </c>
      <c r="I579" s="364" t="str">
        <f>IFERROR(VLOOKUP(A579,JADWAL,8,FALSE),"  ")</f>
        <v>.</v>
      </c>
    </row>
    <row r="580" spans="1:9" ht="37.5" customHeight="1">
      <c r="A580" s="363">
        <f>'REKAP (2)'!J195</f>
        <v>80</v>
      </c>
      <c r="B580" s="406" t="str">
        <f>IFERROR(VLOOKUP(A580,JADWAL,4,FALSE),"  ")</f>
        <v>EVALUASI PEMBELAJARAN BAHASA ARAB</v>
      </c>
      <c r="C580" s="370" t="str">
        <f>IFERROR(VLOOKUP(A580,JADWAL,2,FALSE),"  ")</f>
        <v>PBAI-2</v>
      </c>
      <c r="D580" s="371" t="str">
        <f>IFERROR(VLOOKUP(A580,JADWAL,9,FALSE),"  ")</f>
        <v>Jumat</v>
      </c>
      <c r="E580" s="500" t="str">
        <f>IFERROR(VLOOKUP(A580,JADWAL,10,FALSE),"  ")</f>
        <v>18.00-20.00</v>
      </c>
      <c r="F580" s="370" t="str">
        <f>IFERROR(VLOOKUP(A580,JADWAL,11,FALSE),"  ")</f>
        <v>R21</v>
      </c>
      <c r="G580" s="390" t="str">
        <f t="shared" ref="G580:G581" si="193">IFERROR(VLOOKUP(A580,JADWAL,6,FALSE),"  ")</f>
        <v>Dr. H. Faisol Nasar Bin Madi, MA.</v>
      </c>
      <c r="H580" s="373" t="str">
        <f t="shared" ref="H580:H581" si="194">IFERROR(VLOOKUP(A580,JADWAL,7,FALSE),"  ")</f>
        <v>Dr. Maskud, S.Ag., M.Si.</v>
      </c>
      <c r="I580" s="369" t="str">
        <f>IFERROR(VLOOKUP(A580,JADWAL,8,FALSE),"  ")</f>
        <v>.</v>
      </c>
    </row>
    <row r="581" spans="1:9" ht="37.5" customHeight="1">
      <c r="A581" s="363">
        <f>'REKAP (2)'!J196</f>
        <v>0</v>
      </c>
      <c r="B581" s="374" t="str">
        <f>IFERROR(VLOOKUP(A581,JADWAL,4,FALSE),"  ")</f>
        <v xml:space="preserve">  </v>
      </c>
      <c r="C581" s="375" t="str">
        <f>IFERROR(VLOOKUP(A581,JADWAL,2,FALSE),"  ")</f>
        <v xml:space="preserve">  </v>
      </c>
      <c r="D581" s="376" t="str">
        <f>IFERROR(VLOOKUP(A581,JADWAL,9,FALSE),"  ")</f>
        <v xml:space="preserve">  </v>
      </c>
      <c r="E581" s="376" t="str">
        <f>IFERROR(VLOOKUP(A581,JADWAL,10,FALSE),"  ")</f>
        <v xml:space="preserve">  </v>
      </c>
      <c r="F581" s="375" t="str">
        <f>IFERROR(VLOOKUP(A581,JADWAL,11,FALSE),"  ")</f>
        <v xml:space="preserve">  </v>
      </c>
      <c r="G581" s="377" t="str">
        <f t="shared" si="193"/>
        <v xml:space="preserve">  </v>
      </c>
      <c r="H581" s="378" t="str">
        <f t="shared" si="194"/>
        <v xml:space="preserve">  </v>
      </c>
      <c r="I581" s="374" t="str">
        <f>IFERROR(VLOOKUP(A581,JADWAL,8,FALSE),"  ")</f>
        <v xml:space="preserve">  </v>
      </c>
    </row>
    <row r="584" spans="1:9" ht="15.75">
      <c r="H584" s="379" t="str">
        <f>H20</f>
        <v>Jember, 19 Februari 2021</v>
      </c>
    </row>
    <row r="585" spans="1:9" ht="15.75">
      <c r="H585" s="379" t="s">
        <v>331</v>
      </c>
    </row>
    <row r="586" spans="1:9" ht="15.75">
      <c r="H586" s="379"/>
    </row>
    <row r="587" spans="1:9" ht="15.75">
      <c r="H587" s="379"/>
    </row>
    <row r="588" spans="1:9" ht="15.75">
      <c r="H588" s="379"/>
    </row>
    <row r="589" spans="1:9">
      <c r="H589" s="336" t="s">
        <v>332</v>
      </c>
    </row>
    <row r="591" spans="1:9" ht="16.5">
      <c r="A591" s="356">
        <v>39</v>
      </c>
      <c r="B591" s="357" t="str">
        <f>IFERROR(VLOOKUP(A591,NamaSK,2,FALSE),"  ")</f>
        <v>Dr. H. Abdul Haris, M.Ag.</v>
      </c>
      <c r="C591" s="353"/>
      <c r="D591" s="354"/>
      <c r="F591" s="358"/>
      <c r="G591" s="352"/>
    </row>
    <row r="592" spans="1:9">
      <c r="A592" s="359"/>
      <c r="B592" s="360" t="s">
        <v>324</v>
      </c>
      <c r="C592" s="361" t="s">
        <v>325</v>
      </c>
      <c r="D592" s="362" t="s">
        <v>326</v>
      </c>
      <c r="E592" s="362" t="s">
        <v>327</v>
      </c>
      <c r="F592" s="362" t="s">
        <v>328</v>
      </c>
      <c r="G592" s="523" t="s">
        <v>329</v>
      </c>
      <c r="H592" s="524"/>
      <c r="I592" s="525"/>
    </row>
    <row r="593" spans="1:9" ht="37.5" customHeight="1">
      <c r="A593" s="363">
        <f>'REKAP (2)'!J198</f>
        <v>44</v>
      </c>
      <c r="B593" s="364" t="str">
        <f>IFERROR(VLOOKUP(A593,JADWAL,4,FALSE),"  ")</f>
        <v>PENGEMBANGAN METODE ISTHIMBAT DAN TAQNIN  HUKUM KELUARGA</v>
      </c>
      <c r="C593" s="365" t="str">
        <f>IFERROR(VLOOKUP(A593,JADWAL,2,FALSE),"  ")</f>
        <v>HK-II B</v>
      </c>
      <c r="D593" s="366" t="str">
        <f>IFERROR(VLOOKUP(A593,JADWAL,9,FALSE),"  ")</f>
        <v>Sabtu</v>
      </c>
      <c r="E593" s="366" t="str">
        <f>IFERROR(VLOOKUP(A593,JADWAL,10,FALSE),"  ")</f>
        <v>07.00-09.30</v>
      </c>
      <c r="F593" s="365" t="str">
        <f>IFERROR(VLOOKUP(A593,JADWAL,11,FALSE),"  ")</f>
        <v>RU28</v>
      </c>
      <c r="G593" s="367" t="str">
        <f t="shared" ref="G593:G595" si="195">IFERROR(VLOOKUP(A593,JADWAL,6,FALSE),"  ")</f>
        <v>Dr. H. Abdul Haris, M.Ag.</v>
      </c>
      <c r="H593" s="368" t="str">
        <f t="shared" ref="H593:H595" si="196">IFERROR(VLOOKUP(A593,JADWAL,7,FALSE),"  ")</f>
        <v>Dr. H. Hamam, M.H.I</v>
      </c>
      <c r="I593" s="388" t="str">
        <f>IFERROR(VLOOKUP(A593,JADWAL,8,FALSE),"  ")</f>
        <v>.</v>
      </c>
    </row>
    <row r="594" spans="1:9" ht="37.5" customHeight="1">
      <c r="A594" s="363">
        <f>'REKAP (2)'!J199</f>
        <v>0</v>
      </c>
      <c r="B594" s="406" t="str">
        <f>IFERROR(VLOOKUP(A594,JADWAL,4,FALSE),"  ")</f>
        <v xml:space="preserve">  </v>
      </c>
      <c r="C594" s="370" t="str">
        <f>IFERROR(VLOOKUP(A594,JADWAL,2,FALSE),"  ")</f>
        <v xml:space="preserve">  </v>
      </c>
      <c r="D594" s="371" t="str">
        <f>IFERROR(VLOOKUP(A594,JADWAL,9,FALSE),"  ")</f>
        <v xml:space="preserve">  </v>
      </c>
      <c r="E594" s="371" t="str">
        <f>IFERROR(VLOOKUP(A594,JADWAL,10,FALSE),"  ")</f>
        <v xml:space="preserve">  </v>
      </c>
      <c r="F594" s="370" t="str">
        <f>IFERROR(VLOOKUP(A594,JADWAL,11,FALSE),"  ")</f>
        <v xml:space="preserve">  </v>
      </c>
      <c r="G594" s="390" t="str">
        <f t="shared" si="195"/>
        <v xml:space="preserve">  </v>
      </c>
      <c r="H594" s="373" t="str">
        <f t="shared" si="196"/>
        <v xml:space="preserve">  </v>
      </c>
      <c r="I594" s="396" t="str">
        <f>IFERROR(VLOOKUP(A594,JADWAL,8,FALSE),"  ")</f>
        <v xml:space="preserve">  </v>
      </c>
    </row>
    <row r="595" spans="1:9" ht="37.5" customHeight="1">
      <c r="A595" s="363">
        <f>'REKAP (2)'!J200</f>
        <v>0</v>
      </c>
      <c r="B595" s="374" t="str">
        <f>IFERROR(VLOOKUP(A595,JADWAL,4,FALSE),"  ")</f>
        <v xml:space="preserve">  </v>
      </c>
      <c r="C595" s="375" t="str">
        <f>IFERROR(VLOOKUP(A595,JADWAL,2,FALSE),"  ")</f>
        <v xml:space="preserve">  </v>
      </c>
      <c r="D595" s="376" t="str">
        <f>IFERROR(VLOOKUP(A595,JADWAL,9,FALSE),"  ")</f>
        <v xml:space="preserve">  </v>
      </c>
      <c r="E595" s="376" t="str">
        <f>IFERROR(VLOOKUP(A595,JADWAL,10,FALSE),"  ")</f>
        <v xml:space="preserve">  </v>
      </c>
      <c r="F595" s="375" t="str">
        <f>IFERROR(VLOOKUP(A595,JADWAL,11,FALSE),"  ")</f>
        <v xml:space="preserve">  </v>
      </c>
      <c r="G595" s="377" t="str">
        <f t="shared" si="195"/>
        <v xml:space="preserve">  </v>
      </c>
      <c r="H595" s="378" t="str">
        <f t="shared" si="196"/>
        <v xml:space="preserve">  </v>
      </c>
      <c r="I595" s="393" t="str">
        <f>IFERROR(VLOOKUP(A595,JADWAL,8,FALSE),"  ")</f>
        <v xml:space="preserve">  </v>
      </c>
    </row>
    <row r="598" spans="1:9" ht="15.75">
      <c r="H598" s="379" t="str">
        <f>H20</f>
        <v>Jember, 19 Februari 2021</v>
      </c>
    </row>
    <row r="599" spans="1:9" ht="15.75">
      <c r="H599" s="379" t="s">
        <v>331</v>
      </c>
    </row>
    <row r="600" spans="1:9" ht="15.75">
      <c r="H600" s="379"/>
    </row>
    <row r="601" spans="1:9" ht="15.75">
      <c r="H601" s="379"/>
    </row>
    <row r="602" spans="1:9" ht="15.75">
      <c r="H602" s="379"/>
    </row>
    <row r="603" spans="1:9">
      <c r="H603" s="336" t="s">
        <v>332</v>
      </c>
    </row>
    <row r="605" spans="1:9" ht="16.5">
      <c r="A605" s="356">
        <v>40</v>
      </c>
      <c r="B605" s="357" t="str">
        <f>IFERROR(VLOOKUP(A605,NamaSK,2,FALSE),"  ")</f>
        <v>Dr. Moch. Chotib, S.Ag., M.M.</v>
      </c>
      <c r="C605" s="353"/>
      <c r="D605" s="354"/>
      <c r="F605" s="358"/>
      <c r="G605" s="352"/>
    </row>
    <row r="606" spans="1:9">
      <c r="A606" s="359"/>
      <c r="B606" s="360" t="s">
        <v>324</v>
      </c>
      <c r="C606" s="361" t="s">
        <v>325</v>
      </c>
      <c r="D606" s="362" t="s">
        <v>326</v>
      </c>
      <c r="E606" s="362" t="s">
        <v>327</v>
      </c>
      <c r="F606" s="362" t="s">
        <v>328</v>
      </c>
      <c r="G606" s="523" t="s">
        <v>329</v>
      </c>
      <c r="H606" s="524"/>
      <c r="I606" s="525"/>
    </row>
    <row r="607" spans="1:9" ht="37.5" customHeight="1">
      <c r="A607" s="363">
        <f>'REKAP (2)'!J202</f>
        <v>58</v>
      </c>
      <c r="B607" s="364" t="str">
        <f>IFERROR(VLOOKUP(A607,JADWAL,4,FALSE),"  ")</f>
        <v>Manajemen Pemasaran Islam</v>
      </c>
      <c r="C607" s="365" t="str">
        <f>IFERROR(VLOOKUP(A607,JADWAL,2,FALSE),"  ")</f>
        <v>ES-2A</v>
      </c>
      <c r="D607" s="366" t="str">
        <f>IFERROR(VLOOKUP(A607,JADWAL,9,FALSE),"  ")</f>
        <v>Selasa</v>
      </c>
      <c r="E607" s="499" t="str">
        <f>IFERROR(VLOOKUP(A607,JADWAL,10,FALSE),"  ")</f>
        <v>15.15-17.15</v>
      </c>
      <c r="F607" s="365" t="str">
        <f>IFERROR(VLOOKUP(A607,JADWAL,11,FALSE),"  ")</f>
        <v>RU13</v>
      </c>
      <c r="G607" s="367" t="str">
        <f t="shared" ref="G607:G610" si="197">IFERROR(VLOOKUP(A607,JADWAL,6,FALSE),"  ")</f>
        <v>Dr. Khamdan Rifa'i, S.E., M.Si.</v>
      </c>
      <c r="H607" s="368" t="str">
        <f t="shared" ref="H607:H610" si="198">IFERROR(VLOOKUP(A607,JADWAL,7,FALSE),"  ")</f>
        <v>Dr. Moch. Chotib, S.Ag., M.M.</v>
      </c>
      <c r="I607" s="388" t="str">
        <f>IFERROR(VLOOKUP(A607,JADWAL,8,FALSE),"  ")</f>
        <v>.</v>
      </c>
    </row>
    <row r="608" spans="1:9" ht="37.5" customHeight="1">
      <c r="A608" s="363">
        <f>'REKAP (2)'!J203</f>
        <v>61</v>
      </c>
      <c r="B608" s="369" t="str">
        <f>IFERROR(VLOOKUP(A608,JADWAL,4,FALSE),"  ")</f>
        <v>Manajemen Pemasaran Islam</v>
      </c>
      <c r="C608" s="370" t="str">
        <f>IFERROR(VLOOKUP(A608,JADWAL,2,FALSE),"  ")</f>
        <v>ES-2B</v>
      </c>
      <c r="D608" s="371" t="str">
        <f>IFERROR(VLOOKUP(A608,JADWAL,9,FALSE),"  ")</f>
        <v>Jumat</v>
      </c>
      <c r="E608" s="500" t="str">
        <f>IFERROR(VLOOKUP(A608,JADWAL,10,FALSE),"  ")</f>
        <v>15.30-17.30</v>
      </c>
      <c r="F608" s="370" t="str">
        <f>IFERROR(VLOOKUP(A608,JADWAL,11,FALSE),"  ")</f>
        <v>R11</v>
      </c>
      <c r="G608" s="390" t="str">
        <f t="shared" si="197"/>
        <v>Dr. Khamdan Rifa'i, S.E., M.Si.</v>
      </c>
      <c r="H608" s="373" t="str">
        <f t="shared" si="198"/>
        <v>Dr. Moch. Chotib, S.Ag., M.M.</v>
      </c>
      <c r="I608" s="396" t="str">
        <f>IFERROR(VLOOKUP(A608,JADWAL,8,FALSE),"  ")</f>
        <v>.</v>
      </c>
    </row>
    <row r="609" spans="1:9" ht="37.5" customHeight="1">
      <c r="A609" s="363">
        <f>'REKAP (2)'!J204</f>
        <v>97</v>
      </c>
      <c r="B609" s="369" t="str">
        <f>IFERROR(VLOOKUP(A609,JADWAL,4,FALSE),"  ")</f>
        <v>ANALISIS KEBIJAKAN PENDIDIKAN AGAMA ISLAM DARI MASA KE MASA</v>
      </c>
      <c r="C609" s="370" t="str">
        <f>IFERROR(VLOOKUP(A609,JADWAL,2,FALSE),"  ")</f>
        <v>PAI3-2A</v>
      </c>
      <c r="D609" s="371" t="str">
        <f>IFERROR(VLOOKUP(A609,JADWAL,9,FALSE),"  ")</f>
        <v>Sabtu</v>
      </c>
      <c r="E609" s="500" t="str">
        <f>IFERROR(VLOOKUP(A609,JADWAL,10,FALSE),"  ")</f>
        <v>07.30-09.30</v>
      </c>
      <c r="F609" s="370" t="str">
        <f>IFERROR(VLOOKUP(A609,JADWAL,11,FALSE),"  ")</f>
        <v>RU22</v>
      </c>
      <c r="G609" s="380" t="str">
        <f t="shared" si="197"/>
        <v>Prof. Dr. H Abd. Halim Soebahar, MA.</v>
      </c>
      <c r="H609" s="373" t="str">
        <f t="shared" si="198"/>
        <v>Dr. H. Aminullah, M.Ag.</v>
      </c>
      <c r="I609" s="408" t="str">
        <f>IFERROR(VLOOKUP(A609,JADWAL,8,FALSE),"  ")</f>
        <v>Dr. Moch. Chotib, S.Ag., M.M.</v>
      </c>
    </row>
    <row r="610" spans="1:9" ht="37.5" customHeight="1">
      <c r="A610" s="363">
        <f>'REKAP (2)'!J205</f>
        <v>0</v>
      </c>
      <c r="B610" s="374" t="str">
        <f>IFERROR(VLOOKUP(A610,JADWAL,4,FALSE),"  ")</f>
        <v xml:space="preserve">  </v>
      </c>
      <c r="C610" s="375" t="str">
        <f>IFERROR(VLOOKUP(A610,JADWAL,2,FALSE),"  ")</f>
        <v xml:space="preserve">  </v>
      </c>
      <c r="D610" s="376" t="str">
        <f>IFERROR(VLOOKUP(A610,JADWAL,9,FALSE),"  ")</f>
        <v xml:space="preserve">  </v>
      </c>
      <c r="E610" s="376" t="str">
        <f>IFERROR(VLOOKUP(A610,JADWAL,10,FALSE),"  ")</f>
        <v xml:space="preserve">  </v>
      </c>
      <c r="F610" s="375" t="str">
        <f>IFERROR(VLOOKUP(A610,JADWAL,11,FALSE),"  ")</f>
        <v xml:space="preserve">  </v>
      </c>
      <c r="G610" s="377" t="str">
        <f t="shared" si="197"/>
        <v xml:space="preserve">  </v>
      </c>
      <c r="H610" s="378" t="str">
        <f t="shared" si="198"/>
        <v xml:space="preserve">  </v>
      </c>
      <c r="I610" s="393" t="str">
        <f>IFERROR(VLOOKUP(A610,JADWAL,8,FALSE),"  ")</f>
        <v xml:space="preserve">  </v>
      </c>
    </row>
    <row r="613" spans="1:9" ht="15.75">
      <c r="H613" s="379" t="str">
        <f>H20</f>
        <v>Jember, 19 Februari 2021</v>
      </c>
    </row>
    <row r="614" spans="1:9" ht="15.75">
      <c r="H614" s="379" t="s">
        <v>331</v>
      </c>
    </row>
    <row r="615" spans="1:9" ht="15.75">
      <c r="H615" s="379"/>
    </row>
    <row r="616" spans="1:9" ht="15.75">
      <c r="H616" s="379"/>
    </row>
    <row r="617" spans="1:9" ht="15.75">
      <c r="H617" s="379"/>
    </row>
    <row r="618" spans="1:9">
      <c r="H618" s="336" t="s">
        <v>332</v>
      </c>
    </row>
    <row r="620" spans="1:9" ht="16.5">
      <c r="A620" s="356">
        <v>41</v>
      </c>
      <c r="B620" s="357" t="str">
        <f>IFERROR(VLOOKUP(A620,NamaSK,2,FALSE),"  ")</f>
        <v>Dr. H. Abdul Rokhim, S.Ag., M.E.I</v>
      </c>
      <c r="C620" s="353"/>
      <c r="D620" s="354"/>
      <c r="F620" s="358"/>
      <c r="G620" s="352"/>
    </row>
    <row r="621" spans="1:9">
      <c r="A621" s="359"/>
      <c r="B621" s="360" t="s">
        <v>324</v>
      </c>
      <c r="C621" s="361" t="s">
        <v>325</v>
      </c>
      <c r="D621" s="362" t="s">
        <v>326</v>
      </c>
      <c r="E621" s="362" t="s">
        <v>327</v>
      </c>
      <c r="F621" s="362" t="s">
        <v>328</v>
      </c>
      <c r="G621" s="523" t="s">
        <v>329</v>
      </c>
      <c r="H621" s="524"/>
      <c r="I621" s="525"/>
    </row>
    <row r="622" spans="1:9" ht="37.5" customHeight="1">
      <c r="A622" s="363">
        <f>'REKAP (2)'!J206</f>
        <v>51</v>
      </c>
      <c r="B622" s="364" t="str">
        <f>IFERROR(VLOOKUP(A622,JADWAL,4,FALSE),"  ")</f>
        <v>STUDI PRODUK DAN SERTIFIKASI HALAL</v>
      </c>
      <c r="C622" s="365" t="str">
        <f>IFERROR(VLOOKUP(A622,JADWAL,2,FALSE),"  ")</f>
        <v>ES-2A</v>
      </c>
      <c r="D622" s="366" t="str">
        <f>IFERROR(VLOOKUP(A622,JADWAL,9,FALSE),"  ")</f>
        <v>Rabu</v>
      </c>
      <c r="E622" s="499" t="str">
        <f>IFERROR(VLOOKUP(A622,JADWAL,10,FALSE),"  ")</f>
        <v>12.45-14.45</v>
      </c>
      <c r="F622" s="365" t="str">
        <f>IFERROR(VLOOKUP(A622,JADWAL,11,FALSE),"  ")</f>
        <v>R11</v>
      </c>
      <c r="G622" s="367" t="str">
        <f t="shared" ref="G622:G623" si="199">IFERROR(VLOOKUP(A622,JADWAL,6,FALSE),"  ")</f>
        <v>Dr. Abdul Wadud Nafis, Lc, M.E.I</v>
      </c>
      <c r="H622" s="368" t="str">
        <f t="shared" ref="H622:H623" si="200">IFERROR(VLOOKUP(A622,JADWAL,7,FALSE),"  ")</f>
        <v>Dr. H. Abdul Rokhim, S.Ag., M.E.I</v>
      </c>
      <c r="I622" s="388" t="str">
        <f>IFERROR(VLOOKUP(A622,JADWAL,8,FALSE),"  ")</f>
        <v>.</v>
      </c>
    </row>
    <row r="623" spans="1:9" ht="37.5" customHeight="1">
      <c r="A623" s="363">
        <f>'REKAP (2)'!J207</f>
        <v>55</v>
      </c>
      <c r="B623" s="369" t="str">
        <f>IFERROR(VLOOKUP(A623,JADWAL,4,FALSE),"  ")</f>
        <v>STUDI PRODUK DAN SERTIFIKASI HALAL</v>
      </c>
      <c r="C623" s="370" t="str">
        <f>IFERROR(VLOOKUP(A623,JADWAL,2,FALSE),"  ")</f>
        <v>ES-2B</v>
      </c>
      <c r="D623" s="371" t="str">
        <f>IFERROR(VLOOKUP(A623,JADWAL,9,FALSE),"  ")</f>
        <v>Jumat</v>
      </c>
      <c r="E623" s="500" t="str">
        <f>IFERROR(VLOOKUP(A623,JADWAL,10,FALSE),"  ")</f>
        <v>18.00-20.00</v>
      </c>
      <c r="F623" s="370" t="str">
        <f>IFERROR(VLOOKUP(A623,JADWAL,11,FALSE),"  ")</f>
        <v>RU13</v>
      </c>
      <c r="G623" s="390" t="str">
        <f t="shared" si="199"/>
        <v>Dr. Abdul Wadud Nafis, Lc, M.E.I</v>
      </c>
      <c r="H623" s="373" t="str">
        <f t="shared" si="200"/>
        <v>Dr. H. Abdul Rokhim, S.Ag., M.E.I</v>
      </c>
      <c r="I623" s="396" t="str">
        <f>IFERROR(VLOOKUP(A623,JADWAL,8,FALSE),"  ")</f>
        <v>.</v>
      </c>
    </row>
    <row r="624" spans="1:9" ht="37.5" customHeight="1">
      <c r="A624" s="363">
        <f>'REKAP (2)'!J208</f>
        <v>0</v>
      </c>
      <c r="B624" s="374" t="str">
        <f>IFERROR(VLOOKUP(A624,JADWAL,4,FALSE),"  ")</f>
        <v xml:space="preserve">  </v>
      </c>
      <c r="C624" s="375" t="str">
        <f>IFERROR(VLOOKUP(A624,JADWAL,2,FALSE),"  ")</f>
        <v xml:space="preserve">  </v>
      </c>
      <c r="D624" s="376" t="str">
        <f>IFERROR(VLOOKUP(A624,JADWAL,9,FALSE),"  ")</f>
        <v xml:space="preserve">  </v>
      </c>
      <c r="E624" s="376" t="str">
        <f>IFERROR(VLOOKUP(A624,JADWAL,10,FALSE),"  ")</f>
        <v xml:space="preserve">  </v>
      </c>
      <c r="F624" s="375" t="str">
        <f>IFERROR(VLOOKUP(A624,JADWAL,11,FALSE),"  ")</f>
        <v xml:space="preserve">  </v>
      </c>
      <c r="G624" s="377" t="str">
        <f t="shared" ref="G624" si="201">IFERROR(VLOOKUP(A624,JADWAL,6,FALSE),"  ")</f>
        <v xml:space="preserve">  </v>
      </c>
      <c r="H624" s="378" t="str">
        <f t="shared" ref="H624" si="202">IFERROR(VLOOKUP(A624,JADWAL,7,FALSE),"  ")</f>
        <v xml:space="preserve">  </v>
      </c>
      <c r="I624" s="393" t="str">
        <f>IFERROR(VLOOKUP(A624,JADWAL,8,FALSE),"  ")</f>
        <v xml:space="preserve">  </v>
      </c>
    </row>
    <row r="627" spans="1:9" ht="15.75">
      <c r="H627" s="379" t="str">
        <f>H20</f>
        <v>Jember, 19 Februari 2021</v>
      </c>
    </row>
    <row r="628" spans="1:9" ht="15.75">
      <c r="H628" s="379" t="s">
        <v>331</v>
      </c>
    </row>
    <row r="629" spans="1:9" ht="15.75">
      <c r="H629" s="379"/>
    </row>
    <row r="630" spans="1:9" ht="15.75">
      <c r="H630" s="379"/>
    </row>
    <row r="631" spans="1:9" ht="15.75">
      <c r="H631" s="379"/>
    </row>
    <row r="632" spans="1:9">
      <c r="H632" s="336" t="s">
        <v>332</v>
      </c>
    </row>
    <row r="635" spans="1:9" ht="16.5">
      <c r="A635" s="356">
        <v>42</v>
      </c>
      <c r="B635" s="357" t="str">
        <f>IFERROR(VLOOKUP(A635,NamaSK,2,FALSE),"  ")</f>
        <v>Dr. Abdul Wadud Nafis, Lc, M.E.I</v>
      </c>
      <c r="C635" s="353"/>
      <c r="D635" s="354"/>
      <c r="F635" s="358"/>
      <c r="G635" s="352"/>
    </row>
    <row r="636" spans="1:9">
      <c r="A636" s="359"/>
      <c r="B636" s="360" t="s">
        <v>324</v>
      </c>
      <c r="C636" s="361" t="s">
        <v>325</v>
      </c>
      <c r="D636" s="362" t="s">
        <v>326</v>
      </c>
      <c r="E636" s="362" t="s">
        <v>327</v>
      </c>
      <c r="F636" s="362" t="s">
        <v>328</v>
      </c>
      <c r="G636" s="523" t="s">
        <v>329</v>
      </c>
      <c r="H636" s="524"/>
      <c r="I636" s="525"/>
    </row>
    <row r="637" spans="1:9" ht="37.5" customHeight="1">
      <c r="A637" s="363">
        <f>'REKAP (2)'!J210</f>
        <v>51</v>
      </c>
      <c r="B637" s="364" t="str">
        <f>IFERROR(VLOOKUP(A637,JADWAL,4,FALSE),"  ")</f>
        <v>STUDI PRODUK DAN SERTIFIKASI HALAL</v>
      </c>
      <c r="C637" s="365" t="str">
        <f>IFERROR(VLOOKUP(A637,JADWAL,2,FALSE),"  ")</f>
        <v>ES-2A</v>
      </c>
      <c r="D637" s="366" t="str">
        <f>IFERROR(VLOOKUP(A637,JADWAL,9,FALSE),"  ")</f>
        <v>Rabu</v>
      </c>
      <c r="E637" s="499" t="str">
        <f>IFERROR(VLOOKUP(A637,JADWAL,10,FALSE),"  ")</f>
        <v>12.45-14.45</v>
      </c>
      <c r="F637" s="365" t="str">
        <f>IFERROR(VLOOKUP(A637,JADWAL,11,FALSE),"  ")</f>
        <v>R11</v>
      </c>
      <c r="G637" s="367" t="str">
        <f t="shared" ref="G637:G641" si="203">IFERROR(VLOOKUP(A637,JADWAL,6,FALSE),"  ")</f>
        <v>Dr. Abdul Wadud Nafis, Lc, M.E.I</v>
      </c>
      <c r="H637" s="368" t="str">
        <f t="shared" ref="H637:H641" si="204">IFERROR(VLOOKUP(A637,JADWAL,7,FALSE),"  ")</f>
        <v>Dr. H. Abdul Rokhim, S.Ag., M.E.I</v>
      </c>
      <c r="I637" s="388" t="str">
        <f>IFERROR(VLOOKUP(A637,JADWAL,8,FALSE),"  ")</f>
        <v>.</v>
      </c>
    </row>
    <row r="638" spans="1:9" ht="37.5" customHeight="1">
      <c r="A638" s="363">
        <f>'REKAP (2)'!J211</f>
        <v>55</v>
      </c>
      <c r="B638" s="369" t="str">
        <f>IFERROR(VLOOKUP(A638,JADWAL,4,FALSE),"  ")</f>
        <v>STUDI PRODUK DAN SERTIFIKASI HALAL</v>
      </c>
      <c r="C638" s="370" t="str">
        <f>IFERROR(VLOOKUP(A638,JADWAL,2,FALSE),"  ")</f>
        <v>ES-2B</v>
      </c>
      <c r="D638" s="371" t="str">
        <f>IFERROR(VLOOKUP(A638,JADWAL,9,FALSE),"  ")</f>
        <v>Jumat</v>
      </c>
      <c r="E638" s="500" t="str">
        <f>IFERROR(VLOOKUP(A638,JADWAL,10,FALSE),"  ")</f>
        <v>18.00-20.00</v>
      </c>
      <c r="F638" s="370" t="str">
        <f>IFERROR(VLOOKUP(A638,JADWAL,11,FALSE),"  ")</f>
        <v>RU13</v>
      </c>
      <c r="G638" s="372" t="str">
        <f t="shared" si="203"/>
        <v>Dr. Abdul Wadud Nafis, Lc, M.E.I</v>
      </c>
      <c r="H638" s="373" t="str">
        <f t="shared" si="204"/>
        <v>Dr. H. Abdul Rokhim, S.Ag., M.E.I</v>
      </c>
      <c r="I638" s="396" t="str">
        <f>IFERROR(VLOOKUP(A638,JADWAL,8,FALSE),"  ")</f>
        <v>.</v>
      </c>
    </row>
    <row r="639" spans="1:9" ht="37.5" customHeight="1">
      <c r="A639" s="363">
        <f>'REKAP (2)'!J212</f>
        <v>57</v>
      </c>
      <c r="B639" s="369" t="str">
        <f>IFERROR(VLOOKUP(A639,JADWAL,4,FALSE),"  ")</f>
        <v>Manajemen Komunikasi Bisnis Syariah</v>
      </c>
      <c r="C639" s="370" t="str">
        <f>IFERROR(VLOOKUP(A639,JADWAL,2,FALSE),"  ")</f>
        <v>ES-2A</v>
      </c>
      <c r="D639" s="371" t="str">
        <f>IFERROR(VLOOKUP(A639,JADWAL,9,FALSE),"  ")</f>
        <v>Selasa</v>
      </c>
      <c r="E639" s="500" t="str">
        <f>IFERROR(VLOOKUP(A639,JADWAL,10,FALSE),"  ")</f>
        <v>12.45-14.45</v>
      </c>
      <c r="F639" s="370" t="str">
        <f>IFERROR(VLOOKUP(A639,JADWAL,11,FALSE),"  ")</f>
        <v>RU13</v>
      </c>
      <c r="G639" s="390" t="str">
        <f t="shared" si="203"/>
        <v>Dr. Abdul Wadud Nafis, Lc, M.E.I</v>
      </c>
      <c r="H639" s="373" t="str">
        <f t="shared" si="204"/>
        <v>Dr. Kun Wazis, S.Sos, M.I.Kom.</v>
      </c>
      <c r="I639" s="396" t="str">
        <f>IFERROR(VLOOKUP(A639,JADWAL,8,FALSE),"  ")</f>
        <v>.</v>
      </c>
    </row>
    <row r="640" spans="1:9" ht="37.5" customHeight="1">
      <c r="A640" s="363">
        <f>'REKAP (2)'!J213</f>
        <v>60</v>
      </c>
      <c r="B640" s="369" t="str">
        <f>IFERROR(VLOOKUP(A640,JADWAL,4,FALSE),"  ")</f>
        <v>Manajemen Komunikasi Bisnis Syariah</v>
      </c>
      <c r="C640" s="370" t="str">
        <f>IFERROR(VLOOKUP(A640,JADWAL,2,FALSE),"  ")</f>
        <v>ES-2B</v>
      </c>
      <c r="D640" s="371" t="str">
        <f>IFERROR(VLOOKUP(A640,JADWAL,9,FALSE),"  ")</f>
        <v>Jumat</v>
      </c>
      <c r="E640" s="500" t="str">
        <f>IFERROR(VLOOKUP(A640,JADWAL,10,FALSE),"  ")</f>
        <v>13.15-15.15</v>
      </c>
      <c r="F640" s="370" t="str">
        <f>IFERROR(VLOOKUP(A640,JADWAL,11,FALSE),"  ")</f>
        <v>R11</v>
      </c>
      <c r="G640" s="390" t="str">
        <f t="shared" si="203"/>
        <v>Dr. Abdul Wadud Nafis, Lc, M.E.I</v>
      </c>
      <c r="H640" s="373" t="str">
        <f t="shared" si="204"/>
        <v>Dr. Kun Wazis, S.Sos, M.I.Kom.</v>
      </c>
      <c r="I640" s="396" t="str">
        <f>IFERROR(VLOOKUP(A640,JADWAL,8,FALSE),"  ")</f>
        <v>.</v>
      </c>
    </row>
    <row r="641" spans="1:9" ht="37.5" customHeight="1">
      <c r="A641" s="363">
        <f>'REKAP (2)'!J214</f>
        <v>0</v>
      </c>
      <c r="B641" s="374" t="str">
        <f>IFERROR(VLOOKUP(A641,JADWAL,4,FALSE),"  ")</f>
        <v xml:space="preserve">  </v>
      </c>
      <c r="C641" s="375" t="str">
        <f>IFERROR(VLOOKUP(A641,JADWAL,2,FALSE),"  ")</f>
        <v xml:space="preserve">  </v>
      </c>
      <c r="D641" s="376" t="str">
        <f>IFERROR(VLOOKUP(A641,JADWAL,9,FALSE),"  ")</f>
        <v xml:space="preserve">  </v>
      </c>
      <c r="E641" s="376" t="str">
        <f>IFERROR(VLOOKUP(A641,JADWAL,10,FALSE),"  ")</f>
        <v xml:space="preserve">  </v>
      </c>
      <c r="F641" s="375" t="str">
        <f>IFERROR(VLOOKUP(A641,JADWAL,11,FALSE),"  ")</f>
        <v xml:space="preserve">  </v>
      </c>
      <c r="G641" s="377" t="str">
        <f t="shared" si="203"/>
        <v xml:space="preserve">  </v>
      </c>
      <c r="H641" s="378" t="str">
        <f t="shared" si="204"/>
        <v xml:space="preserve">  </v>
      </c>
      <c r="I641" s="393" t="str">
        <f>IFERROR(VLOOKUP(A641,JADWAL,8,FALSE),"  ")</f>
        <v xml:space="preserve">  </v>
      </c>
    </row>
    <row r="644" spans="1:9" ht="15.75">
      <c r="H644" s="379" t="str">
        <f>H20</f>
        <v>Jember, 19 Februari 2021</v>
      </c>
    </row>
    <row r="645" spans="1:9" ht="15.75">
      <c r="H645" s="379" t="s">
        <v>331</v>
      </c>
    </row>
    <row r="646" spans="1:9" ht="15.75">
      <c r="H646" s="379"/>
    </row>
    <row r="647" spans="1:9" ht="15.75">
      <c r="H647" s="379"/>
    </row>
    <row r="648" spans="1:9" ht="15.75">
      <c r="H648" s="379"/>
    </row>
    <row r="649" spans="1:9">
      <c r="H649" s="336" t="s">
        <v>332</v>
      </c>
    </row>
    <row r="651" spans="1:9" ht="30">
      <c r="A651" s="356">
        <v>43</v>
      </c>
      <c r="B651" s="357" t="str">
        <f>IFERROR(VLOOKUP(A651,NamaSK,2,FALSE),"  ")</f>
        <v>Dr. Khairunnisa Musari, S.T.,M.MT.</v>
      </c>
      <c r="C651" s="353"/>
      <c r="D651" s="354"/>
      <c r="F651" s="358"/>
      <c r="G651" s="352"/>
    </row>
    <row r="652" spans="1:9">
      <c r="A652" s="359"/>
      <c r="B652" s="360" t="s">
        <v>324</v>
      </c>
      <c r="C652" s="361" t="s">
        <v>325</v>
      </c>
      <c r="D652" s="362" t="s">
        <v>326</v>
      </c>
      <c r="E652" s="362" t="s">
        <v>327</v>
      </c>
      <c r="F652" s="362" t="s">
        <v>328</v>
      </c>
      <c r="G652" s="523" t="s">
        <v>329</v>
      </c>
      <c r="H652" s="524"/>
      <c r="I652" s="525"/>
    </row>
    <row r="653" spans="1:9" ht="37.5" customHeight="1">
      <c r="A653" s="363">
        <f>'REKAP (2)'!J215</f>
        <v>52</v>
      </c>
      <c r="B653" s="364" t="str">
        <f>IFERROR(VLOOKUP(A653,JADWAL,4,FALSE),"  ")</f>
        <v>EKONOMI PEMBANGUNAN ISLAM</v>
      </c>
      <c r="C653" s="365" t="str">
        <f>IFERROR(VLOOKUP(A653,JADWAL,2,FALSE),"  ")</f>
        <v>ES-2A</v>
      </c>
      <c r="D653" s="366" t="str">
        <f>IFERROR(VLOOKUP(A653,JADWAL,9,FALSE),"  ")</f>
        <v>Rabu</v>
      </c>
      <c r="E653" s="499" t="str">
        <f>IFERROR(VLOOKUP(A653,JADWAL,10,FALSE),"  ")</f>
        <v>15.15-17.15</v>
      </c>
      <c r="F653" s="365" t="str">
        <f>IFERROR(VLOOKUP(A653,JADWAL,11,FALSE),"  ")</f>
        <v>R11</v>
      </c>
      <c r="G653" s="367" t="str">
        <f t="shared" ref="G653:G656" si="205">IFERROR(VLOOKUP(A653,JADWAL,6,FALSE),"  ")</f>
        <v>Dr. Khairunnisa Musari, S.T.,M.MT.</v>
      </c>
      <c r="H653" s="368" t="str">
        <f t="shared" ref="H653:H656" si="206">IFERROR(VLOOKUP(A653,JADWAL,7,FALSE),"  ")</f>
        <v>Dr. Hersa Farida Qoriani, S.Kom., M.EI.</v>
      </c>
      <c r="I653" s="388" t="str">
        <f>IFERROR(VLOOKUP(A653,JADWAL,8,FALSE),"  ")</f>
        <v>.</v>
      </c>
    </row>
    <row r="654" spans="1:9" ht="37.5" customHeight="1">
      <c r="A654" s="363">
        <f>'REKAP (2)'!J216</f>
        <v>56</v>
      </c>
      <c r="B654" s="369" t="str">
        <f>IFERROR(VLOOKUP(A654,JADWAL,4,FALSE),"  ")</f>
        <v>EKONOMI PEMBANGUNAN ISLAM</v>
      </c>
      <c r="C654" s="370" t="str">
        <f>IFERROR(VLOOKUP(A654,JADWAL,2,FALSE),"  ")</f>
        <v>ES-2B</v>
      </c>
      <c r="D654" s="371" t="str">
        <f>IFERROR(VLOOKUP(A654,JADWAL,9,FALSE),"  ")</f>
        <v>Sabtu</v>
      </c>
      <c r="E654" s="500" t="str">
        <f>IFERROR(VLOOKUP(A654,JADWAL,10,FALSE),"  ")</f>
        <v>07.30-09.30</v>
      </c>
      <c r="F654" s="370" t="str">
        <f>IFERROR(VLOOKUP(A654,JADWAL,11,FALSE),"  ")</f>
        <v>RU13</v>
      </c>
      <c r="G654" s="390" t="str">
        <f t="shared" ref="G654:G655" si="207">IFERROR(VLOOKUP(A654,JADWAL,6,FALSE),"  ")</f>
        <v>Dr. Hersa Farida Qoriani, S.Kom., M.EI.</v>
      </c>
      <c r="H654" s="373" t="str">
        <f t="shared" ref="H654:H655" si="208">IFERROR(VLOOKUP(A654,JADWAL,7,FALSE),"  ")</f>
        <v>Dr. Khairunnisa Musari, S.T.,M.MT.</v>
      </c>
      <c r="I654" s="396" t="str">
        <f>IFERROR(VLOOKUP(A654,JADWAL,8,FALSE),"  ")</f>
        <v>.</v>
      </c>
    </row>
    <row r="655" spans="1:9" ht="37.5" customHeight="1">
      <c r="A655" s="363">
        <f>'REKAP (2)'!J217</f>
        <v>59</v>
      </c>
      <c r="B655" s="369" t="str">
        <f>IFERROR(VLOOKUP(A655,JADWAL,4,FALSE),"  ")</f>
        <v>Manajemen Keuangan Islam</v>
      </c>
      <c r="C655" s="370" t="str">
        <f>IFERROR(VLOOKUP(A655,JADWAL,2,FALSE),"  ")</f>
        <v>ES-2A</v>
      </c>
      <c r="D655" s="371" t="str">
        <f>IFERROR(VLOOKUP(A655,JADWAL,9,FALSE),"  ")</f>
        <v>Rabu</v>
      </c>
      <c r="E655" s="500" t="str">
        <f>IFERROR(VLOOKUP(A655,JADWAL,10,FALSE),"  ")</f>
        <v>12.45-14.45</v>
      </c>
      <c r="F655" s="370" t="str">
        <f>IFERROR(VLOOKUP(A655,JADWAL,11,FALSE),"  ")</f>
        <v>RU13</v>
      </c>
      <c r="G655" s="380" t="str">
        <f t="shared" si="207"/>
        <v>Dr. Ahmadiono, M.E.I.</v>
      </c>
      <c r="H655" s="382" t="str">
        <f t="shared" si="208"/>
        <v>Dr. Hersa Farida Qoriani, S.Kom., M.EI.</v>
      </c>
      <c r="I655" s="396" t="str">
        <f>IFERROR(VLOOKUP(A655,JADWAL,8,FALSE),"  ")</f>
        <v>.</v>
      </c>
    </row>
    <row r="656" spans="1:9" ht="37.5" customHeight="1">
      <c r="A656" s="363">
        <f>'REKAP (2)'!J218</f>
        <v>62</v>
      </c>
      <c r="B656" s="374" t="str">
        <f>IFERROR(VLOOKUP(A656,JADWAL,4,FALSE),"  ")</f>
        <v>Manajemen Keuangan Islam</v>
      </c>
      <c r="C656" s="375" t="str">
        <f>IFERROR(VLOOKUP(A656,JADWAL,2,FALSE),"  ")</f>
        <v>ES-2B</v>
      </c>
      <c r="D656" s="376" t="str">
        <f>IFERROR(VLOOKUP(A656,JADWAL,9,FALSE),"  ")</f>
        <v>Jumat</v>
      </c>
      <c r="E656" s="501" t="str">
        <f>IFERROR(VLOOKUP(A656,JADWAL,10,FALSE),"  ")</f>
        <v>18.00-20.00</v>
      </c>
      <c r="F656" s="375" t="str">
        <f>IFERROR(VLOOKUP(A656,JADWAL,11,FALSE),"  ")</f>
        <v>R11</v>
      </c>
      <c r="G656" s="377" t="str">
        <f t="shared" si="205"/>
        <v>Dr. Ahmadiono, M.E.I.</v>
      </c>
      <c r="H656" s="378" t="str">
        <f t="shared" si="206"/>
        <v>Dr. Khairunnisa Musari, S.T.,M.MT.</v>
      </c>
      <c r="I656" s="393" t="str">
        <f>IFERROR(VLOOKUP(A656,JADWAL,8,FALSE),"  ")</f>
        <v>.</v>
      </c>
    </row>
    <row r="657" spans="1:9">
      <c r="A657" s="363">
        <f>'REKAP (2)'!J219</f>
        <v>0</v>
      </c>
    </row>
    <row r="661" spans="1:9" ht="15.75">
      <c r="H661" s="379" t="str">
        <f>H20</f>
        <v>Jember, 19 Februari 2021</v>
      </c>
    </row>
    <row r="662" spans="1:9" ht="15.75">
      <c r="H662" s="379" t="s">
        <v>331</v>
      </c>
    </row>
    <row r="663" spans="1:9" ht="15.75">
      <c r="H663" s="379"/>
    </row>
    <row r="664" spans="1:9" ht="15.75">
      <c r="H664" s="379"/>
    </row>
    <row r="665" spans="1:9" ht="15.75">
      <c r="H665" s="379"/>
    </row>
    <row r="666" spans="1:9">
      <c r="H666" s="336" t="s">
        <v>332</v>
      </c>
    </row>
    <row r="668" spans="1:9" ht="16.5">
      <c r="A668" s="356">
        <v>44</v>
      </c>
      <c r="B668" s="357" t="str">
        <f>IFERROR(VLOOKUP(A668,NamaSK,2,FALSE),"  ")</f>
        <v>Dr. Khamdan Rifa'i, S.E., M.Si.</v>
      </c>
      <c r="C668" s="353"/>
      <c r="D668" s="354"/>
      <c r="F668" s="358"/>
      <c r="G668" s="352"/>
    </row>
    <row r="669" spans="1:9">
      <c r="A669" s="359"/>
      <c r="B669" s="360" t="s">
        <v>324</v>
      </c>
      <c r="C669" s="361" t="s">
        <v>325</v>
      </c>
      <c r="D669" s="362" t="s">
        <v>326</v>
      </c>
      <c r="E669" s="362" t="s">
        <v>327</v>
      </c>
      <c r="F669" s="362" t="s">
        <v>328</v>
      </c>
      <c r="G669" s="523" t="s">
        <v>329</v>
      </c>
      <c r="H669" s="524"/>
      <c r="I669" s="525"/>
    </row>
    <row r="670" spans="1:9" ht="37.5" customHeight="1">
      <c r="A670" s="363">
        <f>'REKAP (2)'!J220</f>
        <v>50</v>
      </c>
      <c r="B670" s="364" t="str">
        <f>IFERROR(VLOOKUP(A670,JADWAL,4,FALSE),"  ")</f>
        <v>MANAJEMEN STRATEGI EKONOMI DAN BISNIS SYARI'AH</v>
      </c>
      <c r="C670" s="365" t="str">
        <f>IFERROR(VLOOKUP(A670,JADWAL,2,FALSE),"  ")</f>
        <v>ES-2A</v>
      </c>
      <c r="D670" s="366" t="str">
        <f>IFERROR(VLOOKUP(A670,JADWAL,9,FALSE),"  ")</f>
        <v>Selasa</v>
      </c>
      <c r="E670" s="499" t="str">
        <f>IFERROR(VLOOKUP(A670,JADWAL,10,FALSE),"  ")</f>
        <v>15.15-17.15</v>
      </c>
      <c r="F670" s="365" t="str">
        <f>IFERROR(VLOOKUP(A670,JADWAL,11,FALSE),"  ")</f>
        <v>R11</v>
      </c>
      <c r="G670" s="367" t="str">
        <f t="shared" ref="G670" si="209">IFERROR(VLOOKUP(A670,JADWAL,6,FALSE),"  ")</f>
        <v>Dr. H. Misbahul Munir, M.M.</v>
      </c>
      <c r="H670" s="368" t="str">
        <f t="shared" ref="H670" si="210">IFERROR(VLOOKUP(A670,JADWAL,7,FALSE),"  ")</f>
        <v>Dr. Khamdan Rifa'i, S.E., M.Si.</v>
      </c>
      <c r="I670" s="388" t="str">
        <f>IFERROR(VLOOKUP(A670,JADWAL,8,FALSE),"  ")</f>
        <v>.</v>
      </c>
    </row>
    <row r="671" spans="1:9" ht="37.5" customHeight="1">
      <c r="A671" s="363">
        <f>'REKAP (2)'!J221</f>
        <v>54</v>
      </c>
      <c r="B671" s="369" t="str">
        <f>IFERROR(VLOOKUP(A671,JADWAL,4,FALSE),"  ")</f>
        <v>MANAJEMEN STRATEGI EKONOMI DAN BISNIS SYARI'AH</v>
      </c>
      <c r="C671" s="370" t="str">
        <f>IFERROR(VLOOKUP(A671,JADWAL,2,FALSE),"  ")</f>
        <v>ES-2B</v>
      </c>
      <c r="D671" s="371" t="str">
        <f>IFERROR(VLOOKUP(A671,JADWAL,9,FALSE),"  ")</f>
        <v>Jumat</v>
      </c>
      <c r="E671" s="500" t="str">
        <f>IFERROR(VLOOKUP(A671,JADWAL,10,FALSE),"  ")</f>
        <v>15.30-17.30</v>
      </c>
      <c r="F671" s="370" t="str">
        <f>IFERROR(VLOOKUP(A671,JADWAL,11,FALSE),"  ")</f>
        <v>RU13</v>
      </c>
      <c r="G671" s="390" t="str">
        <f t="shared" ref="G671" si="211">IFERROR(VLOOKUP(A671,JADWAL,6,FALSE),"  ")</f>
        <v>Dr. H. Misbahul Munir, M.M.</v>
      </c>
      <c r="H671" s="373" t="str">
        <f t="shared" ref="H671" si="212">IFERROR(VLOOKUP(A671,JADWAL,7,FALSE),"  ")</f>
        <v>Dr. Khamdan Rifa'i, S.E., M.Si.</v>
      </c>
      <c r="I671" s="396" t="str">
        <f>IFERROR(VLOOKUP(A671,JADWAL,8,FALSE),"  ")</f>
        <v>.</v>
      </c>
    </row>
    <row r="672" spans="1:9" ht="37.5" customHeight="1">
      <c r="A672" s="363">
        <f>'REKAP (2)'!J222</f>
        <v>58</v>
      </c>
      <c r="B672" s="369" t="str">
        <f>IFERROR(VLOOKUP(A672,JADWAL,4,FALSE),"  ")</f>
        <v>Manajemen Pemasaran Islam</v>
      </c>
      <c r="C672" s="370" t="str">
        <f>IFERROR(VLOOKUP(A672,JADWAL,2,FALSE),"  ")</f>
        <v>ES-2A</v>
      </c>
      <c r="D672" s="371" t="str">
        <f>IFERROR(VLOOKUP(A672,JADWAL,9,FALSE),"  ")</f>
        <v>Selasa</v>
      </c>
      <c r="E672" s="500" t="str">
        <f>IFERROR(VLOOKUP(A672,JADWAL,10,FALSE),"  ")</f>
        <v>15.15-17.15</v>
      </c>
      <c r="F672" s="370" t="str">
        <f>IFERROR(VLOOKUP(A672,JADWAL,11,FALSE),"  ")</f>
        <v>RU13</v>
      </c>
      <c r="G672" s="390" t="str">
        <f t="shared" ref="G672:G674" si="213">IFERROR(VLOOKUP(A672,JADWAL,6,FALSE),"  ")</f>
        <v>Dr. Khamdan Rifa'i, S.E., M.Si.</v>
      </c>
      <c r="H672" s="373" t="str">
        <f t="shared" ref="H672:H674" si="214">IFERROR(VLOOKUP(A672,JADWAL,7,FALSE),"  ")</f>
        <v>Dr. Moch. Chotib, S.Ag., M.M.</v>
      </c>
      <c r="I672" s="396" t="str">
        <f>IFERROR(VLOOKUP(A672,JADWAL,8,FALSE),"  ")</f>
        <v>.</v>
      </c>
    </row>
    <row r="673" spans="1:9" ht="37.5" customHeight="1">
      <c r="A673" s="363">
        <f>'REKAP (2)'!J223</f>
        <v>61</v>
      </c>
      <c r="B673" s="369" t="str">
        <f>IFERROR(VLOOKUP(A673,JADWAL,4,FALSE),"  ")</f>
        <v>Manajemen Pemasaran Islam</v>
      </c>
      <c r="C673" s="370" t="str">
        <f>IFERROR(VLOOKUP(A673,JADWAL,2,FALSE),"  ")</f>
        <v>ES-2B</v>
      </c>
      <c r="D673" s="371" t="str">
        <f>IFERROR(VLOOKUP(A673,JADWAL,9,FALSE),"  ")</f>
        <v>Jumat</v>
      </c>
      <c r="E673" s="500" t="str">
        <f>IFERROR(VLOOKUP(A673,JADWAL,10,FALSE),"  ")</f>
        <v>15.30-17.30</v>
      </c>
      <c r="F673" s="370" t="str">
        <f>IFERROR(VLOOKUP(A673,JADWAL,11,FALSE),"  ")</f>
        <v>R11</v>
      </c>
      <c r="G673" s="390" t="str">
        <f t="shared" si="213"/>
        <v>Dr. Khamdan Rifa'i, S.E., M.Si.</v>
      </c>
      <c r="H673" s="373" t="str">
        <f t="shared" si="214"/>
        <v>Dr. Moch. Chotib, S.Ag., M.M.</v>
      </c>
      <c r="I673" s="396" t="str">
        <f>IFERROR(VLOOKUP(A673,JADWAL,8,FALSE),"  ")</f>
        <v>.</v>
      </c>
    </row>
    <row r="674" spans="1:9" ht="37.5" customHeight="1">
      <c r="A674" s="363">
        <f>'REKAP (2)'!J224</f>
        <v>0</v>
      </c>
      <c r="B674" s="374" t="str">
        <f>IFERROR(VLOOKUP(A674,JADWAL,4,FALSE),"  ")</f>
        <v xml:space="preserve">  </v>
      </c>
      <c r="C674" s="375" t="str">
        <f>IFERROR(VLOOKUP(A674,JADWAL,2,FALSE),"  ")</f>
        <v xml:space="preserve">  </v>
      </c>
      <c r="D674" s="376" t="str">
        <f>IFERROR(VLOOKUP(A674,JADWAL,9,FALSE),"  ")</f>
        <v xml:space="preserve">  </v>
      </c>
      <c r="E674" s="376" t="str">
        <f>IFERROR(VLOOKUP(A674,JADWAL,10,FALSE),"  ")</f>
        <v xml:space="preserve">  </v>
      </c>
      <c r="F674" s="375" t="str">
        <f>IFERROR(VLOOKUP(A674,JADWAL,11,FALSE),"  ")</f>
        <v xml:space="preserve">  </v>
      </c>
      <c r="G674" s="377" t="str">
        <f t="shared" si="213"/>
        <v xml:space="preserve">  </v>
      </c>
      <c r="H674" s="378" t="str">
        <f t="shared" si="214"/>
        <v xml:space="preserve">  </v>
      </c>
      <c r="I674" s="393" t="str">
        <f>IFERROR(VLOOKUP(A674,JADWAL,8,FALSE),"  ")</f>
        <v xml:space="preserve">  </v>
      </c>
    </row>
    <row r="677" spans="1:9" ht="15.75">
      <c r="H677" s="379" t="str">
        <f>H20</f>
        <v>Jember, 19 Februari 2021</v>
      </c>
    </row>
    <row r="678" spans="1:9" ht="15.75">
      <c r="H678" s="379" t="s">
        <v>331</v>
      </c>
    </row>
    <row r="679" spans="1:9" ht="15.75">
      <c r="H679" s="379"/>
    </row>
    <row r="680" spans="1:9" ht="15.75">
      <c r="H680" s="379"/>
    </row>
    <row r="681" spans="1:9" ht="15.75">
      <c r="H681" s="379"/>
    </row>
    <row r="682" spans="1:9">
      <c r="H682" s="336" t="s">
        <v>332</v>
      </c>
    </row>
    <row r="684" spans="1:9" ht="16.5">
      <c r="A684" s="356">
        <v>45</v>
      </c>
      <c r="B684" s="357" t="str">
        <f>IFERROR(VLOOKUP(A684,NamaSK,2,FALSE),"  ")</f>
        <v>Dr. H. Misbahul Munir, M.M.</v>
      </c>
      <c r="C684" s="353"/>
      <c r="D684" s="354"/>
      <c r="F684" s="358"/>
      <c r="G684" s="352"/>
    </row>
    <row r="685" spans="1:9">
      <c r="A685" s="359"/>
      <c r="B685" s="360" t="s">
        <v>324</v>
      </c>
      <c r="C685" s="361" t="s">
        <v>325</v>
      </c>
      <c r="D685" s="362" t="s">
        <v>326</v>
      </c>
      <c r="E685" s="362" t="s">
        <v>327</v>
      </c>
      <c r="F685" s="362" t="s">
        <v>328</v>
      </c>
      <c r="G685" s="523" t="s">
        <v>329</v>
      </c>
      <c r="H685" s="524"/>
      <c r="I685" s="525"/>
    </row>
    <row r="686" spans="1:9" ht="37.5" customHeight="1">
      <c r="A686" s="363">
        <f>'REKAP (2)'!J225</f>
        <v>49</v>
      </c>
      <c r="B686" s="364" t="str">
        <f t="shared" ref="B686:B691" si="215">IFERROR(VLOOKUP(A686,JADWAL,4,FALSE),"  ")</f>
        <v>METODE PENELITIAN EKONOMI</v>
      </c>
      <c r="C686" s="365" t="str">
        <f t="shared" ref="C686:C691" si="216">IFERROR(VLOOKUP(A686,JADWAL,2,FALSE),"  ")</f>
        <v>ES-2A</v>
      </c>
      <c r="D686" s="366" t="str">
        <f t="shared" ref="D686:D691" si="217">IFERROR(VLOOKUP(A686,JADWAL,9,FALSE),"  ")</f>
        <v>Selasa</v>
      </c>
      <c r="E686" s="499" t="str">
        <f t="shared" ref="E686:E691" si="218">IFERROR(VLOOKUP(A686,JADWAL,10,FALSE),"  ")</f>
        <v>12.45-14.45</v>
      </c>
      <c r="F686" s="365" t="str">
        <f t="shared" ref="F686:F691" si="219">IFERROR(VLOOKUP(A686,JADWAL,11,FALSE),"  ")</f>
        <v>R11</v>
      </c>
      <c r="G686" s="384" t="str">
        <f t="shared" ref="G686:G691" si="220">IFERROR(VLOOKUP(A686,JADWAL,6,FALSE),"  ")</f>
        <v>Dr. H. Imam Suroso, SE. M.Si.</v>
      </c>
      <c r="H686" s="385" t="str">
        <f t="shared" ref="H686:H691" si="221">IFERROR(VLOOKUP(A686,JADWAL,7,FALSE),"  ")</f>
        <v>Dr. H. Misbahul Munir, M.M.</v>
      </c>
      <c r="I686" s="388" t="str">
        <f t="shared" ref="I686:I691" si="222">IFERROR(VLOOKUP(A686,JADWAL,8,FALSE),"  ")</f>
        <v>.</v>
      </c>
    </row>
    <row r="687" spans="1:9" ht="37.5" customHeight="1">
      <c r="A687" s="363">
        <f>'REKAP (2)'!J226</f>
        <v>50</v>
      </c>
      <c r="B687" s="369" t="str">
        <f t="shared" si="215"/>
        <v>MANAJEMEN STRATEGI EKONOMI DAN BISNIS SYARI'AH</v>
      </c>
      <c r="C687" s="370" t="str">
        <f t="shared" si="216"/>
        <v>ES-2A</v>
      </c>
      <c r="D687" s="371" t="str">
        <f t="shared" si="217"/>
        <v>Selasa</v>
      </c>
      <c r="E687" s="500" t="str">
        <f t="shared" si="218"/>
        <v>15.15-17.15</v>
      </c>
      <c r="F687" s="370" t="str">
        <f t="shared" si="219"/>
        <v>R11</v>
      </c>
      <c r="G687" s="380" t="str">
        <f t="shared" si="220"/>
        <v>Dr. H. Misbahul Munir, M.M.</v>
      </c>
      <c r="H687" s="382" t="str">
        <f t="shared" si="221"/>
        <v>Dr. Khamdan Rifa'i, S.E., M.Si.</v>
      </c>
      <c r="I687" s="396" t="str">
        <f t="shared" si="222"/>
        <v>.</v>
      </c>
    </row>
    <row r="688" spans="1:9" ht="37.5" customHeight="1">
      <c r="A688" s="363">
        <f>'REKAP (2)'!J227</f>
        <v>53</v>
      </c>
      <c r="B688" s="369" t="str">
        <f t="shared" si="215"/>
        <v>METODE PENELITIAN EKONOMI</v>
      </c>
      <c r="C688" s="370" t="str">
        <f t="shared" si="216"/>
        <v>ES-2B</v>
      </c>
      <c r="D688" s="371" t="str">
        <f t="shared" si="217"/>
        <v>Jumat</v>
      </c>
      <c r="E688" s="500" t="str">
        <f t="shared" si="218"/>
        <v>13.15-15.15</v>
      </c>
      <c r="F688" s="370" t="str">
        <f t="shared" si="219"/>
        <v>RU13</v>
      </c>
      <c r="G688" s="380" t="str">
        <f t="shared" ref="G688" si="223">IFERROR(VLOOKUP(A688,JADWAL,6,FALSE),"  ")</f>
        <v>Dr. H. Imam Suroso, SE. M.Si.</v>
      </c>
      <c r="H688" s="382" t="str">
        <f t="shared" ref="H688" si="224">IFERROR(VLOOKUP(A688,JADWAL,7,FALSE),"  ")</f>
        <v>Dr. H. Misbahul Munir, M.M.</v>
      </c>
      <c r="I688" s="396" t="str">
        <f t="shared" si="222"/>
        <v>.</v>
      </c>
    </row>
    <row r="689" spans="1:9" ht="37.5" customHeight="1">
      <c r="A689" s="363">
        <f>'REKAP (2)'!J228</f>
        <v>54</v>
      </c>
      <c r="B689" s="369" t="str">
        <f t="shared" si="215"/>
        <v>MANAJEMEN STRATEGI EKONOMI DAN BISNIS SYARI'AH</v>
      </c>
      <c r="C689" s="370" t="str">
        <f t="shared" si="216"/>
        <v>ES-2B</v>
      </c>
      <c r="D689" s="371" t="str">
        <f t="shared" si="217"/>
        <v>Jumat</v>
      </c>
      <c r="E689" s="500" t="str">
        <f t="shared" si="218"/>
        <v>15.30-17.30</v>
      </c>
      <c r="F689" s="370" t="str">
        <f t="shared" si="219"/>
        <v>RU13</v>
      </c>
      <c r="G689" s="380" t="str">
        <f t="shared" si="220"/>
        <v>Dr. H. Misbahul Munir, M.M.</v>
      </c>
      <c r="H689" s="382" t="str">
        <f t="shared" si="221"/>
        <v>Dr. Khamdan Rifa'i, S.E., M.Si.</v>
      </c>
      <c r="I689" s="396" t="str">
        <f t="shared" si="222"/>
        <v>.</v>
      </c>
    </row>
    <row r="690" spans="1:9" ht="37.5" customHeight="1">
      <c r="A690" s="363">
        <f>'REKAP (2)'!J229</f>
        <v>0</v>
      </c>
      <c r="B690" s="369" t="str">
        <f t="shared" si="215"/>
        <v xml:space="preserve">  </v>
      </c>
      <c r="C690" s="370" t="str">
        <f t="shared" si="216"/>
        <v xml:space="preserve">  </v>
      </c>
      <c r="D690" s="371" t="str">
        <f t="shared" si="217"/>
        <v xml:space="preserve">  </v>
      </c>
      <c r="E690" s="371" t="str">
        <f t="shared" si="218"/>
        <v xml:space="preserve">  </v>
      </c>
      <c r="F690" s="370" t="str">
        <f t="shared" si="219"/>
        <v xml:space="preserve">  </v>
      </c>
      <c r="G690" s="380" t="str">
        <f t="shared" si="220"/>
        <v xml:space="preserve">  </v>
      </c>
      <c r="H690" s="382" t="str">
        <f t="shared" si="221"/>
        <v xml:space="preserve">  </v>
      </c>
      <c r="I690" s="396" t="str">
        <f t="shared" si="222"/>
        <v xml:space="preserve">  </v>
      </c>
    </row>
    <row r="691" spans="1:9" ht="37.5" customHeight="1">
      <c r="A691" s="363"/>
      <c r="B691" s="374" t="str">
        <f t="shared" si="215"/>
        <v xml:space="preserve">  </v>
      </c>
      <c r="C691" s="375" t="str">
        <f t="shared" si="216"/>
        <v xml:space="preserve">  </v>
      </c>
      <c r="D691" s="376" t="str">
        <f t="shared" si="217"/>
        <v xml:space="preserve">  </v>
      </c>
      <c r="E691" s="376" t="str">
        <f t="shared" si="218"/>
        <v xml:space="preserve">  </v>
      </c>
      <c r="F691" s="375" t="str">
        <f t="shared" si="219"/>
        <v xml:space="preserve">  </v>
      </c>
      <c r="G691" s="377" t="str">
        <f t="shared" si="220"/>
        <v xml:space="preserve">  </v>
      </c>
      <c r="H691" s="378" t="str">
        <f t="shared" si="221"/>
        <v xml:space="preserve">  </v>
      </c>
      <c r="I691" s="393" t="str">
        <f t="shared" si="222"/>
        <v xml:space="preserve">  </v>
      </c>
    </row>
    <row r="693" spans="1:9" ht="15.75">
      <c r="H693" s="379" t="str">
        <f>H20</f>
        <v>Jember, 19 Februari 2021</v>
      </c>
    </row>
    <row r="694" spans="1:9" ht="15.75">
      <c r="H694" s="379" t="s">
        <v>331</v>
      </c>
    </row>
    <row r="695" spans="1:9" ht="15.75">
      <c r="H695" s="379"/>
    </row>
    <row r="696" spans="1:9" ht="15.75">
      <c r="H696" s="379"/>
    </row>
    <row r="697" spans="1:9" ht="15.75">
      <c r="H697" s="379"/>
    </row>
    <row r="698" spans="1:9">
      <c r="H698" s="336" t="s">
        <v>332</v>
      </c>
    </row>
    <row r="700" spans="1:9" ht="16.5">
      <c r="A700" s="356">
        <v>46</v>
      </c>
      <c r="B700" s="357" t="str">
        <f>IFERROR(VLOOKUP(A700,NamaSK,2,FALSE),"  ")</f>
        <v>Dr. H. Sutrisno RS, M.H.I.</v>
      </c>
      <c r="C700" s="353"/>
      <c r="D700" s="354"/>
      <c r="F700" s="358"/>
      <c r="G700" s="352"/>
    </row>
    <row r="701" spans="1:9">
      <c r="A701" s="359"/>
      <c r="B701" s="360" t="s">
        <v>324</v>
      </c>
      <c r="C701" s="361" t="s">
        <v>325</v>
      </c>
      <c r="D701" s="362" t="s">
        <v>326</v>
      </c>
      <c r="E701" s="362" t="s">
        <v>327</v>
      </c>
      <c r="F701" s="362" t="s">
        <v>328</v>
      </c>
      <c r="G701" s="523" t="s">
        <v>329</v>
      </c>
      <c r="H701" s="524"/>
      <c r="I701" s="525"/>
    </row>
    <row r="702" spans="1:9" s="331" customFormat="1" ht="37.5" customHeight="1">
      <c r="A702" s="363">
        <f>'REKAP (2)'!J230</f>
        <v>48</v>
      </c>
      <c r="B702" s="364" t="str">
        <f>IFERROR(VLOOKUP(A702,JADWAL,4,FALSE),"  ")</f>
        <v>MODERNISASI HUKUM KELUARGA</v>
      </c>
      <c r="C702" s="365" t="str">
        <f>IFERROR(VLOOKUP(A702,JADWAL,2,FALSE),"  ")</f>
        <v>HK-II B</v>
      </c>
      <c r="D702" s="366" t="str">
        <f>IFERROR(VLOOKUP(A702,JADWAL,9,FALSE),"  ")</f>
        <v xml:space="preserve">Kamis </v>
      </c>
      <c r="E702" s="366" t="str">
        <f>IFERROR(VLOOKUP(A702,JADWAL,10,FALSE),"  ")</f>
        <v>15-30-17.30</v>
      </c>
      <c r="F702" s="365" t="str">
        <f>IFERROR(VLOOKUP(A702,JADWAL,11,FALSE),"  ")</f>
        <v>RU28</v>
      </c>
      <c r="G702" s="384" t="str">
        <f t="shared" ref="G702:G706" si="225">IFERROR(VLOOKUP(A702,JADWAL,6,FALSE),"  ")</f>
        <v>Dr. Ishaq, M.Ag.</v>
      </c>
      <c r="H702" s="385" t="str">
        <f t="shared" ref="H702:H706" si="226">IFERROR(VLOOKUP(A702,JADWAL,7,FALSE),"  ")</f>
        <v>Dr. H. Sutrisno RS, M.H.I.</v>
      </c>
      <c r="I702" s="388" t="str">
        <f>IFERROR(VLOOKUP(A702,JADWAL,8,FALSE),"  ")</f>
        <v>.</v>
      </c>
    </row>
    <row r="703" spans="1:9" s="331" customFormat="1" ht="37.5" customHeight="1">
      <c r="A703" s="363">
        <f>'REKAP (2)'!J231</f>
        <v>40</v>
      </c>
      <c r="B703" s="369" t="str">
        <f>IFERROR(VLOOKUP(A703,JADWAL,4,FALSE),"  ")</f>
        <v>HUKUM PERDATA ISLAM</v>
      </c>
      <c r="C703" s="370" t="str">
        <f>IFERROR(VLOOKUP(A703,JADWAL,2,FALSE),"  ")</f>
        <v>HK-II A</v>
      </c>
      <c r="D703" s="371" t="str">
        <f>IFERROR(VLOOKUP(A703,JADWAL,9,FALSE),"  ")</f>
        <v xml:space="preserve">Kamis </v>
      </c>
      <c r="E703" s="371" t="str">
        <f>IFERROR(VLOOKUP(A703,JADWAL,10,FALSE),"  ")</f>
        <v>15-30-17.30</v>
      </c>
      <c r="F703" s="370" t="str">
        <f>IFERROR(VLOOKUP(A703,JADWAL,11,FALSE),"  ")</f>
        <v>RU28</v>
      </c>
      <c r="G703" s="372" t="str">
        <f t="shared" si="225"/>
        <v>Dr. H. Sutrisno RS, M.H.I.</v>
      </c>
      <c r="H703" s="373" t="str">
        <f t="shared" si="226"/>
        <v>Dr. H. Ahmad Junaidi, S.Pd, M.Ag.</v>
      </c>
      <c r="I703" s="396" t="str">
        <f>IFERROR(VLOOKUP(A703,JADWAL,8,FALSE),"  ")</f>
        <v>.</v>
      </c>
    </row>
    <row r="704" spans="1:9" ht="37.5" customHeight="1">
      <c r="A704" s="363">
        <f>'REKAP (2)'!J232</f>
        <v>0</v>
      </c>
      <c r="B704" s="369" t="str">
        <f>IFERROR(VLOOKUP(A704,JADWAL,4,FALSE),"  ")</f>
        <v xml:space="preserve">  </v>
      </c>
      <c r="C704" s="370" t="str">
        <f>IFERROR(VLOOKUP(A704,JADWAL,2,FALSE),"  ")</f>
        <v xml:space="preserve">  </v>
      </c>
      <c r="D704" s="371" t="str">
        <f>IFERROR(VLOOKUP(A704,JADWAL,9,FALSE),"  ")</f>
        <v xml:space="preserve">  </v>
      </c>
      <c r="E704" s="371" t="str">
        <f>IFERROR(VLOOKUP(A704,JADWAL,10,FALSE),"  ")</f>
        <v xml:space="preserve">  </v>
      </c>
      <c r="F704" s="370" t="str">
        <f>IFERROR(VLOOKUP(A704,JADWAL,11,FALSE),"  ")</f>
        <v xml:space="preserve">  </v>
      </c>
      <c r="G704" s="372" t="str">
        <f t="shared" si="225"/>
        <v xml:space="preserve">  </v>
      </c>
      <c r="H704" s="373" t="str">
        <f t="shared" si="226"/>
        <v xml:space="preserve">  </v>
      </c>
      <c r="I704" s="396" t="str">
        <f>IFERROR(VLOOKUP(A704,JADWAL,8,FALSE),"  ")</f>
        <v xml:space="preserve">  </v>
      </c>
    </row>
    <row r="705" spans="1:9" ht="37.5" customHeight="1">
      <c r="A705" s="363">
        <f>'REKAP (2)'!J233</f>
        <v>0</v>
      </c>
      <c r="B705" s="369" t="str">
        <f>IFERROR(VLOOKUP(A705,JADWAL,4,FALSE),"  ")</f>
        <v xml:space="preserve">  </v>
      </c>
      <c r="C705" s="370" t="str">
        <f>IFERROR(VLOOKUP(A705,JADWAL,2,FALSE),"  ")</f>
        <v xml:space="preserve">  </v>
      </c>
      <c r="D705" s="371" t="str">
        <f>IFERROR(VLOOKUP(A705,JADWAL,9,FALSE),"  ")</f>
        <v xml:space="preserve">  </v>
      </c>
      <c r="E705" s="371" t="str">
        <f>IFERROR(VLOOKUP(A705,JADWAL,10,FALSE),"  ")</f>
        <v xml:space="preserve">  </v>
      </c>
      <c r="F705" s="370" t="str">
        <f>IFERROR(VLOOKUP(A705,JADWAL,11,FALSE),"  ")</f>
        <v xml:space="preserve">  </v>
      </c>
      <c r="G705" s="390" t="str">
        <f t="shared" si="225"/>
        <v xml:space="preserve">  </v>
      </c>
      <c r="H705" s="373" t="str">
        <f t="shared" si="226"/>
        <v xml:space="preserve">  </v>
      </c>
      <c r="I705" s="396" t="str">
        <f>IFERROR(VLOOKUP(A705,JADWAL,8,FALSE),"  ")</f>
        <v xml:space="preserve">  </v>
      </c>
    </row>
    <row r="706" spans="1:9" ht="37.5" customHeight="1">
      <c r="A706" s="363"/>
      <c r="B706" s="374" t="str">
        <f>IFERROR(VLOOKUP(A706,JADWAL,4,FALSE),"  ")</f>
        <v xml:space="preserve">  </v>
      </c>
      <c r="C706" s="375" t="str">
        <f>IFERROR(VLOOKUP(A706,JADWAL,2,FALSE),"  ")</f>
        <v xml:space="preserve">  </v>
      </c>
      <c r="D706" s="376" t="str">
        <f>IFERROR(VLOOKUP(A706,JADWAL,9,FALSE),"  ")</f>
        <v xml:space="preserve">  </v>
      </c>
      <c r="E706" s="376" t="str">
        <f>IFERROR(VLOOKUP(A706,JADWAL,10,FALSE),"  ")</f>
        <v xml:space="preserve">  </v>
      </c>
      <c r="F706" s="375" t="str">
        <f>IFERROR(VLOOKUP(A706,JADWAL,11,FALSE),"  ")</f>
        <v xml:space="preserve">  </v>
      </c>
      <c r="G706" s="377" t="str">
        <f t="shared" si="225"/>
        <v xml:space="preserve">  </v>
      </c>
      <c r="H706" s="378" t="str">
        <f t="shared" si="226"/>
        <v xml:space="preserve">  </v>
      </c>
      <c r="I706" s="393" t="str">
        <f>IFERROR(VLOOKUP(A706,JADWAL,8,FALSE),"  ")</f>
        <v xml:space="preserve">  </v>
      </c>
    </row>
    <row r="708" spans="1:9" ht="15.75">
      <c r="H708" s="379" t="str">
        <f>H20</f>
        <v>Jember, 19 Februari 2021</v>
      </c>
    </row>
    <row r="709" spans="1:9" ht="15.75">
      <c r="H709" s="379" t="s">
        <v>331</v>
      </c>
    </row>
    <row r="710" spans="1:9" ht="15.75">
      <c r="H710" s="379"/>
    </row>
    <row r="711" spans="1:9" ht="15.75">
      <c r="H711" s="379"/>
    </row>
    <row r="712" spans="1:9" ht="15.75">
      <c r="H712" s="379"/>
    </row>
    <row r="713" spans="1:9">
      <c r="H713" s="336" t="s">
        <v>332</v>
      </c>
    </row>
    <row r="715" spans="1:9" ht="30">
      <c r="A715" s="356">
        <v>47</v>
      </c>
      <c r="B715" s="357" t="str">
        <f>IFERROR(VLOOKUP(A715,NamaSK,2,FALSE),"  ")</f>
        <v>Dr. Sri Lumatus Sa'adah, S.Ag., M.H.I.</v>
      </c>
      <c r="C715" s="353"/>
      <c r="D715" s="354"/>
      <c r="F715" s="358"/>
      <c r="G715" s="352"/>
    </row>
    <row r="716" spans="1:9">
      <c r="A716" s="359"/>
      <c r="B716" s="360" t="s">
        <v>324</v>
      </c>
      <c r="C716" s="361" t="s">
        <v>325</v>
      </c>
      <c r="D716" s="362" t="s">
        <v>326</v>
      </c>
      <c r="E716" s="362" t="s">
        <v>327</v>
      </c>
      <c r="F716" s="362" t="s">
        <v>328</v>
      </c>
      <c r="G716" s="523" t="s">
        <v>329</v>
      </c>
      <c r="H716" s="524"/>
      <c r="I716" s="525"/>
    </row>
    <row r="717" spans="1:9" ht="37.5" customHeight="1">
      <c r="A717" s="363">
        <f>'REKAP (2)'!J234</f>
        <v>45</v>
      </c>
      <c r="B717" s="364" t="str">
        <f>IFERROR(VLOOKUP(A717,JADWAL,4,FALSE),"  ")</f>
        <v>HUKUM PERDATA ISLAM</v>
      </c>
      <c r="C717" s="365" t="str">
        <f>IFERROR(VLOOKUP(A717,JADWAL,2,FALSE),"  ")</f>
        <v>HK-II B</v>
      </c>
      <c r="D717" s="366" t="str">
        <f>IFERROR(VLOOKUP(A717,JADWAL,9,FALSE),"  ")</f>
        <v>Sabtu</v>
      </c>
      <c r="E717" s="366" t="str">
        <f>IFERROR(VLOOKUP(A717,JADWAL,10,FALSE),"  ")</f>
        <v>10.30-12.30</v>
      </c>
      <c r="F717" s="365" t="str">
        <f>IFERROR(VLOOKUP(A717,JADWAL,11,FALSE),"  ")</f>
        <v>RU28</v>
      </c>
      <c r="G717" s="367" t="str">
        <f t="shared" ref="G717:G720" si="227">IFERROR(VLOOKUP(A717,JADWAL,6,FALSE),"  ")</f>
        <v>Dr. Sri Lumatus Sa'adah, S.Ag., M.H.I.</v>
      </c>
      <c r="H717" s="368" t="str">
        <f t="shared" ref="H717:H720" si="228">IFERROR(VLOOKUP(A717,JADWAL,7,FALSE),"  ")</f>
        <v>Dr. H. Nur Solikin, S.Ag, M.H.</v>
      </c>
      <c r="I717" s="388" t="str">
        <f>IFERROR(VLOOKUP(A717,JADWAL,8,FALSE),"  ")</f>
        <v>.</v>
      </c>
    </row>
    <row r="718" spans="1:9" ht="37.5" customHeight="1">
      <c r="A718" s="363">
        <f>'REKAP (2)'!J235</f>
        <v>34</v>
      </c>
      <c r="B718" s="369" t="str">
        <f>IFERROR(VLOOKUP(A718,JADWAL,4,FALSE),"  ")</f>
        <v xml:space="preserve">PENGEMBANGAN HUKUM ACARA PERADILAN AGAMA </v>
      </c>
      <c r="C718" s="370" t="str">
        <f>IFERROR(VLOOKUP(A718,JADWAL,2,FALSE),"  ")</f>
        <v>HK-II A</v>
      </c>
      <c r="D718" s="371" t="str">
        <f>IFERROR(VLOOKUP(A718,JADWAL,9,FALSE),"  ")</f>
        <v xml:space="preserve">Jumat </v>
      </c>
      <c r="E718" s="371" t="str">
        <f>IFERROR(VLOOKUP(A718,JADWAL,10,FALSE),"  ")</f>
        <v>15-30-17.30</v>
      </c>
      <c r="F718" s="370" t="str">
        <f>IFERROR(VLOOKUP(A718,JADWAL,11,FALSE),"  ")</f>
        <v>RU28</v>
      </c>
      <c r="G718" s="372" t="str">
        <f t="shared" si="227"/>
        <v>Dr. Sri Lumatus Sa'adah, S.Ag., M.H.I.</v>
      </c>
      <c r="H718" s="373" t="str">
        <f t="shared" si="228"/>
        <v>Dr. Muhammad Faisol, S.S., M.Ag.</v>
      </c>
      <c r="I718" s="396" t="str">
        <f>IFERROR(VLOOKUP(A718,JADWAL,8,FALSE),"  ")</f>
        <v>.</v>
      </c>
    </row>
    <row r="719" spans="1:9" ht="37.5" customHeight="1">
      <c r="A719" s="363">
        <f>'REKAP (2)'!J236</f>
        <v>43</v>
      </c>
      <c r="B719" s="369" t="str">
        <f>IFERROR(VLOOKUP(A719,JADWAL,4,FALSE),"  ")</f>
        <v xml:space="preserve">PENGEMBANGAN HUKUM ACARA PERADILAN AGAMA </v>
      </c>
      <c r="C719" s="370" t="str">
        <f>IFERROR(VLOOKUP(A719,JADWAL,2,FALSE),"  ")</f>
        <v>HK-II B</v>
      </c>
      <c r="D719" s="371" t="str">
        <f>IFERROR(VLOOKUP(A719,JADWAL,9,FALSE),"  ")</f>
        <v xml:space="preserve">Jumat </v>
      </c>
      <c r="E719" s="371" t="str">
        <f>IFERROR(VLOOKUP(A719,JADWAL,10,FALSE),"  ")</f>
        <v>18.00-20-00</v>
      </c>
      <c r="F719" s="370" t="str">
        <f>IFERROR(VLOOKUP(A719,JADWAL,11,FALSE),"  ")</f>
        <v>RU28</v>
      </c>
      <c r="G719" s="372" t="str">
        <f t="shared" si="227"/>
        <v>Dr. Sri Lumatus Sa'adah, S.Ag., M.H.I.</v>
      </c>
      <c r="H719" s="373" t="str">
        <f t="shared" si="228"/>
        <v>Dr. Muhammad Faisol, S.S., M.Ag.</v>
      </c>
      <c r="I719" s="396" t="str">
        <f>IFERROR(VLOOKUP(A719,JADWAL,8,FALSE),"  ")</f>
        <v>.</v>
      </c>
    </row>
    <row r="720" spans="1:9" ht="37.5" customHeight="1">
      <c r="A720" s="363">
        <f>'REKAP (2)'!J237</f>
        <v>0</v>
      </c>
      <c r="B720" s="374" t="str">
        <f>IFERROR(VLOOKUP(A720,JADWAL,4,FALSE),"  ")</f>
        <v xml:space="preserve">  </v>
      </c>
      <c r="C720" s="375" t="str">
        <f>IFERROR(VLOOKUP(A720,JADWAL,2,FALSE),"  ")</f>
        <v xml:space="preserve">  </v>
      </c>
      <c r="D720" s="376" t="str">
        <f>IFERROR(VLOOKUP(A720,JADWAL,9,FALSE),"  ")</f>
        <v xml:space="preserve">  </v>
      </c>
      <c r="E720" s="376" t="str">
        <f>IFERROR(VLOOKUP(A720,JADWAL,10,FALSE),"  ")</f>
        <v xml:space="preserve">  </v>
      </c>
      <c r="F720" s="375" t="str">
        <f>IFERROR(VLOOKUP(A720,JADWAL,11,FALSE),"  ")</f>
        <v xml:space="preserve">  </v>
      </c>
      <c r="G720" s="377" t="str">
        <f t="shared" si="227"/>
        <v xml:space="preserve">  </v>
      </c>
      <c r="H720" s="378" t="str">
        <f t="shared" si="228"/>
        <v xml:space="preserve">  </v>
      </c>
      <c r="I720" s="393" t="str">
        <f>IFERROR(VLOOKUP(A720,JADWAL,8,FALSE),"  ")</f>
        <v xml:space="preserve">  </v>
      </c>
    </row>
    <row r="724" spans="1:9" ht="15.75">
      <c r="H724" s="379" t="str">
        <f>H20</f>
        <v>Jember, 19 Februari 2021</v>
      </c>
    </row>
    <row r="725" spans="1:9" ht="15.75">
      <c r="H725" s="379" t="s">
        <v>331</v>
      </c>
    </row>
    <row r="726" spans="1:9" ht="15.75">
      <c r="H726" s="379"/>
    </row>
    <row r="727" spans="1:9" ht="15.75">
      <c r="H727" s="379"/>
    </row>
    <row r="728" spans="1:9" ht="15.75">
      <c r="H728" s="379"/>
    </row>
    <row r="729" spans="1:9">
      <c r="H729" s="336" t="s">
        <v>332</v>
      </c>
    </row>
    <row r="731" spans="1:9" ht="16.5">
      <c r="A731" s="356">
        <v>48</v>
      </c>
      <c r="B731" s="357" t="str">
        <f>IFERROR(VLOOKUP(A731,NamaSK,2,FALSE),"  ")</f>
        <v>Dr. Ishaq, M.Ag.</v>
      </c>
      <c r="C731" s="353"/>
      <c r="D731" s="354"/>
      <c r="F731" s="358"/>
      <c r="G731" s="352"/>
    </row>
    <row r="732" spans="1:9">
      <c r="A732" s="359"/>
      <c r="B732" s="360" t="s">
        <v>324</v>
      </c>
      <c r="C732" s="361" t="s">
        <v>325</v>
      </c>
      <c r="D732" s="362" t="s">
        <v>326</v>
      </c>
      <c r="E732" s="362" t="s">
        <v>327</v>
      </c>
      <c r="F732" s="362" t="s">
        <v>328</v>
      </c>
      <c r="G732" s="523" t="s">
        <v>329</v>
      </c>
      <c r="H732" s="524"/>
      <c r="I732" s="525"/>
    </row>
    <row r="733" spans="1:9" s="331" customFormat="1" ht="37.5" customHeight="1">
      <c r="A733" s="363">
        <f>'REKAP (2)'!J238</f>
        <v>48</v>
      </c>
      <c r="B733" s="364" t="str">
        <f>IFERROR(VLOOKUP(A733,JADWAL,4,FALSE),"  ")</f>
        <v>MODERNISASI HUKUM KELUARGA</v>
      </c>
      <c r="C733" s="365" t="str">
        <f>IFERROR(VLOOKUP(A733,JADWAL,2,FALSE),"  ")</f>
        <v>HK-II B</v>
      </c>
      <c r="D733" s="366" t="str">
        <f>IFERROR(VLOOKUP(A733,JADWAL,9,FALSE),"  ")</f>
        <v xml:space="preserve">Kamis </v>
      </c>
      <c r="E733" s="366" t="str">
        <f>IFERROR(VLOOKUP(A733,JADWAL,10,FALSE),"  ")</f>
        <v>15-30-17.30</v>
      </c>
      <c r="F733" s="365" t="str">
        <f>IFERROR(VLOOKUP(A733,JADWAL,11,FALSE),"  ")</f>
        <v>RU28</v>
      </c>
      <c r="G733" s="384" t="str">
        <f t="shared" ref="G733" si="229">IFERROR(VLOOKUP(A733,JADWAL,6,FALSE),"  ")</f>
        <v>Dr. Ishaq, M.Ag.</v>
      </c>
      <c r="H733" s="385" t="str">
        <f t="shared" ref="H733" si="230">IFERROR(VLOOKUP(A733,JADWAL,7,FALSE),"  ")</f>
        <v>Dr. H. Sutrisno RS, M.H.I.</v>
      </c>
      <c r="I733" s="388" t="str">
        <f>IFERROR(VLOOKUP(A733,JADWAL,8,FALSE),"  ")</f>
        <v>.</v>
      </c>
    </row>
    <row r="734" spans="1:9" ht="37.5" customHeight="1">
      <c r="A734" s="363">
        <f>'REKAP (2)'!J239</f>
        <v>35</v>
      </c>
      <c r="B734" s="369" t="str">
        <f>IFERROR(VLOOKUP(A734,JADWAL,4,FALSE),"  ")</f>
        <v xml:space="preserve">SOSIOLOGI DAN PHYSIKOLOGI HUKUM KELUARGA  </v>
      </c>
      <c r="C734" s="370" t="str">
        <f>IFERROR(VLOOKUP(A734,JADWAL,2,FALSE),"  ")</f>
        <v>HK-II A</v>
      </c>
      <c r="D734" s="371" t="str">
        <f>IFERROR(VLOOKUP(A734,JADWAL,9,FALSE),"  ")</f>
        <v xml:space="preserve">Jumat </v>
      </c>
      <c r="E734" s="371" t="str">
        <f>IFERROR(VLOOKUP(A734,JADWAL,10,FALSE),"  ")</f>
        <v>18.00-20-00</v>
      </c>
      <c r="F734" s="370" t="str">
        <f>IFERROR(VLOOKUP(A734,JADWAL,11,FALSE),"  ")</f>
        <v>RU28</v>
      </c>
      <c r="G734" s="380" t="str">
        <f t="shared" ref="G734" si="231">IFERROR(VLOOKUP(A734,JADWAL,6,FALSE),"  ")</f>
        <v>Dr. Ishaq, M.Ag.</v>
      </c>
      <c r="H734" s="381" t="str">
        <f t="shared" ref="H734:H737" si="232">IFERROR(VLOOKUP(A734,JADWAL,7,FALSE),"  ")</f>
        <v xml:space="preserve">Dr. Esa Wahyuni </v>
      </c>
      <c r="I734" s="396" t="str">
        <f>IFERROR(VLOOKUP(A734,JADWAL,8,FALSE),"  ")</f>
        <v>.</v>
      </c>
    </row>
    <row r="735" spans="1:9" ht="37.5" customHeight="1">
      <c r="A735" s="363">
        <f>'REKAP (2)'!J240</f>
        <v>38</v>
      </c>
      <c r="B735" s="369" t="str">
        <f>IFERROR(VLOOKUP(A735,JADWAL,4,FALSE),"  ")</f>
        <v>PEMBAHARUAN HUKUM KELUARGA DI NEGARA-NEGARA MUSLIM</v>
      </c>
      <c r="C735" s="370" t="str">
        <f>IFERROR(VLOOKUP(A735,JADWAL,2,FALSE),"  ")</f>
        <v>HK-II A</v>
      </c>
      <c r="D735" s="371" t="str">
        <f>IFERROR(VLOOKUP(A735,JADWAL,9,FALSE),"  ")</f>
        <v>Sabtu</v>
      </c>
      <c r="E735" s="371" t="str">
        <f>IFERROR(VLOOKUP(A735,JADWAL,10,FALSE),"  ")</f>
        <v>12.30-14.30</v>
      </c>
      <c r="F735" s="370" t="str">
        <f>IFERROR(VLOOKUP(A735,JADWAL,11,FALSE),"  ")</f>
        <v>RU28</v>
      </c>
      <c r="G735" s="380" t="str">
        <f t="shared" ref="G735:G737" si="233">IFERROR(VLOOKUP(A735,JADWAL,6,FALSE),"  ")</f>
        <v>Prof. Dr. Muhammad Noor Harisuddin, M.Fil.I.</v>
      </c>
      <c r="H735" s="381" t="str">
        <f t="shared" si="232"/>
        <v>Dr. Ishaq, M.Ag.</v>
      </c>
      <c r="I735" s="396" t="str">
        <f>IFERROR(VLOOKUP(A735,JADWAL,8,FALSE),"  ")</f>
        <v>.</v>
      </c>
    </row>
    <row r="736" spans="1:9" ht="37.5" customHeight="1">
      <c r="A736" s="363">
        <f>'REKAP (2)'!J241</f>
        <v>42</v>
      </c>
      <c r="B736" s="369" t="str">
        <f>IFERROR(VLOOKUP(A736,JADWAL,4,FALSE),"  ")</f>
        <v xml:space="preserve">SOSIOLOGI DAN PHYSIKOLOGI HUKUM KELUARGA  </v>
      </c>
      <c r="C736" s="370" t="str">
        <f>IFERROR(VLOOKUP(A736,JADWAL,2,FALSE),"  ")</f>
        <v>HK-II B</v>
      </c>
      <c r="D736" s="371" t="str">
        <f>IFERROR(VLOOKUP(A736,JADWAL,9,FALSE),"  ")</f>
        <v xml:space="preserve">Jumat </v>
      </c>
      <c r="E736" s="371" t="str">
        <f>IFERROR(VLOOKUP(A736,JADWAL,10,FALSE),"  ")</f>
        <v>15-30-17.30</v>
      </c>
      <c r="F736" s="370" t="str">
        <f>IFERROR(VLOOKUP(A736,JADWAL,11,FALSE),"  ")</f>
        <v>RU28</v>
      </c>
      <c r="G736" s="380" t="str">
        <f t="shared" si="233"/>
        <v>Dr. Ishaq, M.Ag.</v>
      </c>
      <c r="H736" s="381" t="str">
        <f t="shared" si="232"/>
        <v xml:space="preserve">Dr. Esa Wahyuni </v>
      </c>
      <c r="I736" s="396" t="str">
        <f>IFERROR(VLOOKUP(A736,JADWAL,8,FALSE),"  ")</f>
        <v>.</v>
      </c>
    </row>
    <row r="737" spans="1:9" ht="37.5" customHeight="1">
      <c r="A737" s="363">
        <f>'REKAP (2)'!J242</f>
        <v>0</v>
      </c>
      <c r="B737" s="374" t="str">
        <f>IFERROR(VLOOKUP(A737,JADWAL,4,FALSE),"  ")</f>
        <v xml:space="preserve">  </v>
      </c>
      <c r="C737" s="375" t="str">
        <f>IFERROR(VLOOKUP(A737,JADWAL,2,FALSE),"  ")</f>
        <v xml:space="preserve">  </v>
      </c>
      <c r="D737" s="376" t="str">
        <f>IFERROR(VLOOKUP(A737,JADWAL,9,FALSE),"  ")</f>
        <v xml:space="preserve">  </v>
      </c>
      <c r="E737" s="376" t="str">
        <f>IFERROR(VLOOKUP(A737,JADWAL,10,FALSE),"  ")</f>
        <v xml:space="preserve">  </v>
      </c>
      <c r="F737" s="375" t="str">
        <f>IFERROR(VLOOKUP(A737,JADWAL,11,FALSE),"  ")</f>
        <v xml:space="preserve">  </v>
      </c>
      <c r="G737" s="377" t="str">
        <f t="shared" si="233"/>
        <v xml:space="preserve">  </v>
      </c>
      <c r="H737" s="395" t="str">
        <f t="shared" si="232"/>
        <v xml:space="preserve">  </v>
      </c>
      <c r="I737" s="393" t="str">
        <f>IFERROR(VLOOKUP(A737,JADWAL,8,FALSE),"  ")</f>
        <v xml:space="preserve">  </v>
      </c>
    </row>
    <row r="740" spans="1:9" ht="15.75">
      <c r="H740" s="379" t="str">
        <f>H20</f>
        <v>Jember, 19 Februari 2021</v>
      </c>
    </row>
    <row r="741" spans="1:9" ht="15.75">
      <c r="H741" s="379" t="s">
        <v>331</v>
      </c>
    </row>
    <row r="742" spans="1:9" ht="15.75">
      <c r="H742" s="379"/>
    </row>
    <row r="743" spans="1:9" ht="15.75">
      <c r="H743" s="379"/>
    </row>
    <row r="744" spans="1:9" ht="15.75">
      <c r="H744" s="379"/>
    </row>
    <row r="745" spans="1:9">
      <c r="H745" s="336" t="s">
        <v>332</v>
      </c>
    </row>
    <row r="747" spans="1:9" ht="16.5">
      <c r="A747" s="356">
        <v>49</v>
      </c>
      <c r="B747" s="357" t="str">
        <f>IFERROR(VLOOKUP(A747,NamaSK,2,FALSE),"  ")</f>
        <v>Dr. H. Ahmad Junaidi, S.Pd, M.Ag.</v>
      </c>
      <c r="C747" s="353"/>
      <c r="D747" s="354"/>
      <c r="F747" s="358"/>
      <c r="G747" s="352"/>
    </row>
    <row r="748" spans="1:9">
      <c r="A748" s="359"/>
      <c r="B748" s="360" t="s">
        <v>324</v>
      </c>
      <c r="C748" s="361" t="s">
        <v>325</v>
      </c>
      <c r="D748" s="362" t="s">
        <v>326</v>
      </c>
      <c r="E748" s="362" t="s">
        <v>327</v>
      </c>
      <c r="F748" s="362" t="s">
        <v>328</v>
      </c>
      <c r="G748" s="523" t="s">
        <v>329</v>
      </c>
      <c r="H748" s="524"/>
      <c r="I748" s="525"/>
    </row>
    <row r="749" spans="1:9" ht="37.5" customHeight="1">
      <c r="A749" s="363">
        <f>'REKAP (2)'!J243</f>
        <v>36</v>
      </c>
      <c r="B749" s="364" t="str">
        <f>IFERROR(VLOOKUP(A749,JADWAL,4,FALSE),"  ")</f>
        <v>PENGEMBANGAN ADVOKASI KELUARGA</v>
      </c>
      <c r="C749" s="365" t="str">
        <f>IFERROR(VLOOKUP(A749,JADWAL,2,FALSE),"  ")</f>
        <v>HK-II A</v>
      </c>
      <c r="D749" s="366" t="str">
        <f>IFERROR(VLOOKUP(A749,JADWAL,9,FALSE),"  ")</f>
        <v xml:space="preserve">Sabtu </v>
      </c>
      <c r="E749" s="366" t="str">
        <f>IFERROR(VLOOKUP(A749,JADWAL,10,FALSE),"  ")</f>
        <v>07.00-09.30</v>
      </c>
      <c r="F749" s="365" t="str">
        <f>IFERROR(VLOOKUP(A749,JADWAL,11,FALSE),"  ")</f>
        <v>RU28</v>
      </c>
      <c r="G749" s="384" t="str">
        <f t="shared" ref="G749" si="234">IFERROR(VLOOKUP(A749,JADWAL,6,FALSE),"  ")</f>
        <v>Dr. H. Nur Solikin, S.Ag, M.H.</v>
      </c>
      <c r="H749" s="385" t="str">
        <f t="shared" ref="H749:H753" si="235">IFERROR(VLOOKUP(A749,JADWAL,7,FALSE),"  ")</f>
        <v>Dr. H. Ahmad Junaidi, S.Pd, M.Ag.</v>
      </c>
      <c r="I749" s="388" t="str">
        <f>IFERROR(VLOOKUP(A749,JADWAL,8,FALSE),"  ")</f>
        <v>.</v>
      </c>
    </row>
    <row r="750" spans="1:9" ht="37.5" customHeight="1">
      <c r="A750" s="363">
        <f>'REKAP (2)'!J244</f>
        <v>40</v>
      </c>
      <c r="B750" s="369" t="str">
        <f>IFERROR(VLOOKUP(A750,JADWAL,4,FALSE),"  ")</f>
        <v>HUKUM PERDATA ISLAM</v>
      </c>
      <c r="C750" s="370" t="str">
        <f>IFERROR(VLOOKUP(A750,JADWAL,2,FALSE),"  ")</f>
        <v>HK-II A</v>
      </c>
      <c r="D750" s="371" t="str">
        <f>IFERROR(VLOOKUP(A750,JADWAL,9,FALSE),"  ")</f>
        <v xml:space="preserve">Kamis </v>
      </c>
      <c r="E750" s="371" t="str">
        <f>IFERROR(VLOOKUP(A750,JADWAL,10,FALSE),"  ")</f>
        <v>15-30-17.30</v>
      </c>
      <c r="F750" s="370" t="str">
        <f>IFERROR(VLOOKUP(A750,JADWAL,11,FALSE),"  ")</f>
        <v>RU28</v>
      </c>
      <c r="G750" s="380" t="str">
        <f t="shared" ref="G750:G753" si="236">IFERROR(VLOOKUP(A750,JADWAL,6,FALSE),"  ")</f>
        <v>Dr. H. Sutrisno RS, M.H.I.</v>
      </c>
      <c r="H750" s="382" t="str">
        <f t="shared" si="235"/>
        <v>Dr. H. Ahmad Junaidi, S.Pd, M.Ag.</v>
      </c>
      <c r="I750" s="396" t="str">
        <f>IFERROR(VLOOKUP(A750,JADWAL,8,FALSE),"  ")</f>
        <v>.</v>
      </c>
    </row>
    <row r="751" spans="1:9" ht="37.5" customHeight="1">
      <c r="A751" s="363">
        <f>'REKAP (2)'!J245</f>
        <v>41</v>
      </c>
      <c r="B751" s="369" t="str">
        <f>IFERROR(VLOOKUP(A751,JADWAL,4,FALSE),"  ")</f>
        <v>PENGEMBANGAN ADVOKASI KELUARGA</v>
      </c>
      <c r="C751" s="370" t="str">
        <f>IFERROR(VLOOKUP(A751,JADWAL,2,FALSE),"  ")</f>
        <v>HK-II B</v>
      </c>
      <c r="D751" s="371" t="str">
        <f>IFERROR(VLOOKUP(A751,JADWAL,9,FALSE),"  ")</f>
        <v xml:space="preserve">Jumat </v>
      </c>
      <c r="E751" s="371" t="str">
        <f>IFERROR(VLOOKUP(A751,JADWAL,10,FALSE),"  ")</f>
        <v>13.15-15.15</v>
      </c>
      <c r="F751" s="370" t="str">
        <f>IFERROR(VLOOKUP(A751,JADWAL,11,FALSE),"  ")</f>
        <v>RU28</v>
      </c>
      <c r="G751" s="380" t="str">
        <f t="shared" si="236"/>
        <v>Dr. H. Nur Solikin, S.Ag, M.H.</v>
      </c>
      <c r="H751" s="382" t="str">
        <f t="shared" si="235"/>
        <v>Dr. H. Ahmad Junaidi, S.Pd, M.Ag.</v>
      </c>
      <c r="I751" s="396" t="str">
        <f>IFERROR(VLOOKUP(A751,JADWAL,8,FALSE),"  ")</f>
        <v>.</v>
      </c>
    </row>
    <row r="752" spans="1:9" ht="37.5" customHeight="1">
      <c r="A752" s="363">
        <f>'REKAP (2)'!J246</f>
        <v>0</v>
      </c>
      <c r="B752" s="369" t="str">
        <f>IFERROR(VLOOKUP(A752,JADWAL,4,FALSE),"  ")</f>
        <v xml:space="preserve">  </v>
      </c>
      <c r="C752" s="370" t="str">
        <f>IFERROR(VLOOKUP(A752,JADWAL,2,FALSE),"  ")</f>
        <v xml:space="preserve">  </v>
      </c>
      <c r="D752" s="371" t="str">
        <f>IFERROR(VLOOKUP(A752,JADWAL,9,FALSE),"  ")</f>
        <v xml:space="preserve">  </v>
      </c>
      <c r="E752" s="371" t="str">
        <f>IFERROR(VLOOKUP(A752,JADWAL,10,FALSE),"  ")</f>
        <v xml:space="preserve">  </v>
      </c>
      <c r="F752" s="370" t="str">
        <f>IFERROR(VLOOKUP(A752,JADWAL,11,FALSE),"  ")</f>
        <v xml:space="preserve">  </v>
      </c>
      <c r="G752" s="380" t="str">
        <f t="shared" si="236"/>
        <v xml:space="preserve">  </v>
      </c>
      <c r="H752" s="381" t="str">
        <f t="shared" si="235"/>
        <v xml:space="preserve">  </v>
      </c>
      <c r="I752" s="396" t="str">
        <f>IFERROR(VLOOKUP(A752,JADWAL,8,FALSE),"  ")</f>
        <v xml:space="preserve">  </v>
      </c>
    </row>
    <row r="753" spans="1:9" ht="37.5" customHeight="1">
      <c r="A753" s="363"/>
      <c r="B753" s="374" t="str">
        <f>IFERROR(VLOOKUP(A753,JADWAL,4,FALSE),"  ")</f>
        <v xml:space="preserve">  </v>
      </c>
      <c r="C753" s="375" t="str">
        <f>IFERROR(VLOOKUP(A753,JADWAL,2,FALSE),"  ")</f>
        <v xml:space="preserve">  </v>
      </c>
      <c r="D753" s="376" t="str">
        <f>IFERROR(VLOOKUP(A753,JADWAL,9,FALSE),"  ")</f>
        <v xml:space="preserve">  </v>
      </c>
      <c r="E753" s="376" t="str">
        <f>IFERROR(VLOOKUP(A753,JADWAL,10,FALSE),"  ")</f>
        <v xml:space="preserve">  </v>
      </c>
      <c r="F753" s="375" t="str">
        <f>IFERROR(VLOOKUP(A753,JADWAL,11,FALSE),"  ")</f>
        <v xml:space="preserve">  </v>
      </c>
      <c r="G753" s="377" t="str">
        <f t="shared" si="236"/>
        <v xml:space="preserve">  </v>
      </c>
      <c r="H753" s="378" t="str">
        <f t="shared" si="235"/>
        <v xml:space="preserve">  </v>
      </c>
      <c r="I753" s="393" t="str">
        <f>IFERROR(VLOOKUP(A753,JADWAL,8,FALSE),"  ")</f>
        <v xml:space="preserve">  </v>
      </c>
    </row>
    <row r="756" spans="1:9" ht="15.75">
      <c r="H756" s="379" t="str">
        <f>H20</f>
        <v>Jember, 19 Februari 2021</v>
      </c>
    </row>
    <row r="757" spans="1:9" ht="15.75">
      <c r="H757" s="379" t="s">
        <v>331</v>
      </c>
    </row>
    <row r="758" spans="1:9" ht="15.75">
      <c r="H758" s="379"/>
    </row>
    <row r="759" spans="1:9" ht="15.75">
      <c r="H759" s="379"/>
    </row>
    <row r="760" spans="1:9" ht="15.75">
      <c r="H760" s="379"/>
    </row>
    <row r="761" spans="1:9">
      <c r="H761" s="336" t="s">
        <v>332</v>
      </c>
    </row>
    <row r="763" spans="1:9" ht="16.5">
      <c r="A763" s="356">
        <v>50</v>
      </c>
      <c r="B763" s="357" t="str">
        <f>IFERROR(VLOOKUP(A763,NamaSK,2,FALSE),"  ")</f>
        <v>Dr. H. Abdullah, S.Ag, M.HI</v>
      </c>
      <c r="C763" s="353"/>
      <c r="D763" s="354"/>
      <c r="F763" s="358"/>
      <c r="G763" s="352"/>
    </row>
    <row r="764" spans="1:9">
      <c r="A764" s="359"/>
      <c r="B764" s="360" t="s">
        <v>324</v>
      </c>
      <c r="C764" s="361" t="s">
        <v>325</v>
      </c>
      <c r="D764" s="362" t="s">
        <v>326</v>
      </c>
      <c r="E764" s="362" t="s">
        <v>327</v>
      </c>
      <c r="F764" s="362" t="s">
        <v>328</v>
      </c>
      <c r="G764" s="523" t="s">
        <v>329</v>
      </c>
      <c r="H764" s="524"/>
      <c r="I764" s="525"/>
    </row>
    <row r="765" spans="1:9" s="331" customFormat="1" ht="37.5" customHeight="1">
      <c r="A765" s="363">
        <f>'REKAP (2)'!J247</f>
        <v>33</v>
      </c>
      <c r="B765" s="364" t="str">
        <f>IFERROR(VLOOKUP(A765,JADWAL,4,FALSE),"  ")</f>
        <v>PENGEMBANGAN METODE ISTHIMBAT DAN TAQNIN HUKUM KELUARGA</v>
      </c>
      <c r="C765" s="365" t="str">
        <f>IFERROR(VLOOKUP(A765,JADWAL,2,FALSE),"  ")</f>
        <v>HK-II A</v>
      </c>
      <c r="D765" s="366" t="str">
        <f>IFERROR(VLOOKUP(A765,JADWAL,9,FALSE),"  ")</f>
        <v xml:space="preserve">Jumat </v>
      </c>
      <c r="E765" s="366" t="str">
        <f>IFERROR(VLOOKUP(A765,JADWAL,10,FALSE),"  ")</f>
        <v>13.15-15.15</v>
      </c>
      <c r="F765" s="365" t="str">
        <f>IFERROR(VLOOKUP(A765,JADWAL,11,FALSE),"  ")</f>
        <v>RU28</v>
      </c>
      <c r="G765" s="384" t="str">
        <f t="shared" ref="G765:G766" si="237">IFERROR(VLOOKUP(A765,JADWAL,6,FALSE),"  ")</f>
        <v>Dr. H. Rafid Abbas, MA.</v>
      </c>
      <c r="H765" s="385" t="str">
        <f t="shared" ref="H765:H766" si="238">IFERROR(VLOOKUP(A765,JADWAL,7,FALSE),"  ")</f>
        <v>Dr. H. Abdullah, S.Ag, M.HI</v>
      </c>
      <c r="I765" s="364" t="str">
        <f>IFERROR(VLOOKUP(A765,JADWAL,8,FALSE),"  ")</f>
        <v>.</v>
      </c>
    </row>
    <row r="766" spans="1:9" s="331" customFormat="1" ht="37.5" customHeight="1">
      <c r="A766" s="363">
        <f>'REKAP (2)'!J248</f>
        <v>39</v>
      </c>
      <c r="B766" s="369" t="str">
        <f>IFERROR(VLOOKUP(A766,JADWAL,4,FALSE),"  ")</f>
        <v>STUDI NASKAH HUKUM KELUARGA</v>
      </c>
      <c r="C766" s="370" t="str">
        <f>IFERROR(VLOOKUP(A766,JADWAL,2,FALSE),"  ")</f>
        <v>HK-II A</v>
      </c>
      <c r="D766" s="371" t="str">
        <f>IFERROR(VLOOKUP(A766,JADWAL,9,FALSE),"  ")</f>
        <v xml:space="preserve">Kamis </v>
      </c>
      <c r="E766" s="371" t="str">
        <f>IFERROR(VLOOKUP(A766,JADWAL,10,FALSE),"  ")</f>
        <v>13.15-15.15</v>
      </c>
      <c r="F766" s="370" t="str">
        <f>IFERROR(VLOOKUP(A766,JADWAL,11,FALSE),"  ")</f>
        <v>RU28</v>
      </c>
      <c r="G766" s="380" t="str">
        <f t="shared" si="237"/>
        <v>Dr. H. Pujiono, M.Ag.</v>
      </c>
      <c r="H766" s="382" t="str">
        <f t="shared" si="238"/>
        <v>Dr. H. Abdullah, S.Ag, M.HI</v>
      </c>
      <c r="I766" s="369" t="str">
        <f>IFERROR(VLOOKUP(A766,JADWAL,8,FALSE),"  ")</f>
        <v>.</v>
      </c>
    </row>
    <row r="767" spans="1:9" ht="37.5" customHeight="1">
      <c r="A767" s="363">
        <f>'REKAP (2)'!J249</f>
        <v>46</v>
      </c>
      <c r="B767" s="369" t="str">
        <f>IFERROR(VLOOKUP(A767,JADWAL,4,FALSE),"  ")</f>
        <v>STUDI NASKAH HUKUM KELUARGA</v>
      </c>
      <c r="C767" s="370" t="str">
        <f>IFERROR(VLOOKUP(A767,JADWAL,2,FALSE),"  ")</f>
        <v>HK-II B</v>
      </c>
      <c r="D767" s="371" t="str">
        <f>IFERROR(VLOOKUP(A767,JADWAL,9,FALSE),"  ")</f>
        <v>Sabtu</v>
      </c>
      <c r="E767" s="371" t="str">
        <f>IFERROR(VLOOKUP(A767,JADWAL,10,FALSE),"  ")</f>
        <v>12.30-14.30</v>
      </c>
      <c r="F767" s="370" t="str">
        <f>IFERROR(VLOOKUP(A767,JADWAL,11,FALSE),"  ")</f>
        <v>RU28</v>
      </c>
      <c r="G767" s="390" t="str">
        <f t="shared" ref="G767:G769" si="239">IFERROR(VLOOKUP(A767,JADWAL,6,FALSE),"  ")</f>
        <v>Dr. H. Pujiono, M.Ag.</v>
      </c>
      <c r="H767" s="373" t="str">
        <f t="shared" ref="H767:H769" si="240">IFERROR(VLOOKUP(A767,JADWAL,7,FALSE),"  ")</f>
        <v>Dr. H. Abdullah, S.Ag, M.HI</v>
      </c>
      <c r="I767" s="369" t="str">
        <f>IFERROR(VLOOKUP(A767,JADWAL,8,FALSE),"  ")</f>
        <v>.</v>
      </c>
    </row>
    <row r="768" spans="1:9" ht="37.5" customHeight="1">
      <c r="A768" s="363">
        <f>'REKAP (2)'!J250</f>
        <v>0</v>
      </c>
      <c r="B768" s="369" t="str">
        <f>IFERROR(VLOOKUP(A768,JADWAL,4,FALSE),"  ")</f>
        <v xml:space="preserve">  </v>
      </c>
      <c r="C768" s="370" t="str">
        <f>IFERROR(VLOOKUP(A768,JADWAL,2,FALSE),"  ")</f>
        <v xml:space="preserve">  </v>
      </c>
      <c r="D768" s="371" t="str">
        <f>IFERROR(VLOOKUP(A768,JADWAL,9,FALSE),"  ")</f>
        <v xml:space="preserve">  </v>
      </c>
      <c r="E768" s="371" t="str">
        <f>IFERROR(VLOOKUP(A768,JADWAL,10,FALSE),"  ")</f>
        <v xml:space="preserve">  </v>
      </c>
      <c r="F768" s="370" t="str">
        <f>IFERROR(VLOOKUP(A768,JADWAL,11,FALSE),"  ")</f>
        <v xml:space="preserve">  </v>
      </c>
      <c r="G768" s="380" t="str">
        <f t="shared" si="239"/>
        <v xml:space="preserve">  </v>
      </c>
      <c r="H768" s="382" t="str">
        <f t="shared" si="240"/>
        <v xml:space="preserve">  </v>
      </c>
      <c r="I768" s="369" t="str">
        <f>IFERROR(VLOOKUP(A768,JADWAL,8,FALSE),"  ")</f>
        <v xml:space="preserve">  </v>
      </c>
    </row>
    <row r="769" spans="1:9" ht="37.5" customHeight="1">
      <c r="A769" s="363"/>
      <c r="B769" s="374" t="str">
        <f>IFERROR(VLOOKUP(A769,JADWAL,4,FALSE),"  ")</f>
        <v xml:space="preserve">  </v>
      </c>
      <c r="C769" s="375" t="str">
        <f>IFERROR(VLOOKUP(A769,JADWAL,2,FALSE),"  ")</f>
        <v xml:space="preserve">  </v>
      </c>
      <c r="D769" s="376" t="str">
        <f>IFERROR(VLOOKUP(A769,JADWAL,9,FALSE),"  ")</f>
        <v xml:space="preserve">  </v>
      </c>
      <c r="E769" s="376" t="str">
        <f>IFERROR(VLOOKUP(A769,JADWAL,10,FALSE),"  ")</f>
        <v xml:space="preserve">  </v>
      </c>
      <c r="F769" s="375" t="str">
        <f>IFERROR(VLOOKUP(A769,JADWAL,11,FALSE),"  ")</f>
        <v xml:space="preserve">  </v>
      </c>
      <c r="G769" s="377" t="str">
        <f t="shared" si="239"/>
        <v xml:space="preserve">  </v>
      </c>
      <c r="H769" s="378" t="str">
        <f t="shared" si="240"/>
        <v xml:space="preserve">  </v>
      </c>
      <c r="I769" s="393" t="str">
        <f>IFERROR(VLOOKUP(A769,JADWAL,8,FALSE),"  ")</f>
        <v xml:space="preserve">  </v>
      </c>
    </row>
    <row r="773" spans="1:9" ht="15.75">
      <c r="H773" s="379" t="str">
        <f>H20</f>
        <v>Jember, 19 Februari 2021</v>
      </c>
    </row>
    <row r="774" spans="1:9" ht="15.75">
      <c r="H774" s="379" t="s">
        <v>331</v>
      </c>
    </row>
    <row r="775" spans="1:9" ht="15.75">
      <c r="H775" s="379"/>
    </row>
    <row r="776" spans="1:9" ht="15.75">
      <c r="H776" s="379"/>
    </row>
    <row r="777" spans="1:9" ht="15.75">
      <c r="H777" s="379"/>
    </row>
    <row r="778" spans="1:9">
      <c r="H778" s="336" t="s">
        <v>332</v>
      </c>
    </row>
    <row r="781" spans="1:9" ht="16.5">
      <c r="A781" s="356">
        <v>51</v>
      </c>
      <c r="B781" s="357" t="str">
        <f>IFERROR(VLOOKUP(A781,NamaSK,2,FALSE),"  ")</f>
        <v>Dr. H. Sukarno, M.Si.</v>
      </c>
      <c r="C781" s="353"/>
      <c r="D781" s="354"/>
      <c r="F781" s="358"/>
      <c r="G781" s="352"/>
    </row>
    <row r="782" spans="1:9">
      <c r="A782" s="359"/>
      <c r="B782" s="360" t="s">
        <v>324</v>
      </c>
      <c r="C782" s="361" t="s">
        <v>325</v>
      </c>
      <c r="D782" s="362" t="s">
        <v>326</v>
      </c>
      <c r="E782" s="362" t="s">
        <v>327</v>
      </c>
      <c r="F782" s="362" t="s">
        <v>328</v>
      </c>
      <c r="G782" s="523" t="s">
        <v>329</v>
      </c>
      <c r="H782" s="524"/>
      <c r="I782" s="525"/>
    </row>
    <row r="783" spans="1:9" ht="37.5" customHeight="1">
      <c r="A783" s="363">
        <f>'REKAP (2)'!J251</f>
        <v>63</v>
      </c>
      <c r="B783" s="364" t="str">
        <f>IFERROR(VLOOKUP(A783,JADWAL,4,FALSE),"  ")</f>
        <v xml:space="preserve">Sosiologi Komunikasi dan Media </v>
      </c>
      <c r="C783" s="365" t="str">
        <f>IFERROR(VLOOKUP(A783,JADWAL,2,FALSE),"  ")</f>
        <v>KPI-2</v>
      </c>
      <c r="D783" s="366" t="str">
        <f>IFERROR(VLOOKUP(A783,JADWAL,9,FALSE),"  ")</f>
        <v>Jumat</v>
      </c>
      <c r="E783" s="366" t="str">
        <f>IFERROR(VLOOKUP(A783,JADWAL,10,FALSE),"  ")</f>
        <v>12.30-14.30</v>
      </c>
      <c r="F783" s="365" t="str">
        <f>IFERROR(VLOOKUP(A783,JADWAL,11,FALSE),"  ")</f>
        <v>R11</v>
      </c>
      <c r="G783" s="384" t="str">
        <f t="shared" ref="G783" si="241">IFERROR(VLOOKUP(A783,JADWAL,6,FALSE),"  ")</f>
        <v>Dr. H. Sukarno, M.Si.</v>
      </c>
      <c r="H783" s="385" t="str">
        <f t="shared" ref="H783" si="242">IFERROR(VLOOKUP(A783,JADWAL,7,FALSE),"  ")</f>
        <v>Dr. M. Khusna Amal, S.Ag., Msi.</v>
      </c>
      <c r="I783" s="364" t="str">
        <f>IFERROR(VLOOKUP(A783,JADWAL,8,FALSE),"  ")</f>
        <v>.</v>
      </c>
    </row>
    <row r="784" spans="1:9" ht="37.5" customHeight="1">
      <c r="A784" s="363">
        <f>'REKAP (2)'!J252</f>
        <v>68</v>
      </c>
      <c r="B784" s="369" t="str">
        <f>IFERROR(VLOOKUP(A784,JADWAL,4,FALSE),"  ")</f>
        <v>Komunikasi Antar Budaya</v>
      </c>
      <c r="C784" s="370" t="str">
        <f>IFERROR(VLOOKUP(A784,JADWAL,2,FALSE),"  ")</f>
        <v>KPI-3</v>
      </c>
      <c r="D784" s="371" t="str">
        <f>IFERROR(VLOOKUP(A784,JADWAL,9,FALSE),"  ")</f>
        <v>Sabtu</v>
      </c>
      <c r="E784" s="371" t="str">
        <f>IFERROR(VLOOKUP(A784,JADWAL,10,FALSE),"  ")</f>
        <v>12.30-14-30</v>
      </c>
      <c r="F784" s="370" t="str">
        <f>IFERROR(VLOOKUP(A784,JADWAL,11,FALSE),"  ")</f>
        <v>R12</v>
      </c>
      <c r="G784" s="372" t="str">
        <f t="shared" ref="G784:G786" si="243">IFERROR(VLOOKUP(A784,JADWAL,6,FALSE),"  ")</f>
        <v>Dr. H. Sukarno, M.Si.</v>
      </c>
      <c r="H784" s="373" t="str">
        <f t="shared" ref="H784:H786" si="244">IFERROR(VLOOKUP(A784,JADWAL,7,FALSE),"  ")</f>
        <v>Dr. Kun Wazis, S.Sos, M.I.Kom.</v>
      </c>
      <c r="I784" s="369" t="str">
        <f>IFERROR(VLOOKUP(A784,JADWAL,8,FALSE),"  ")</f>
        <v>.</v>
      </c>
    </row>
    <row r="785" spans="1:9" ht="37.5" customHeight="1">
      <c r="A785" s="363">
        <f>'REKAP (2)'!J253</f>
        <v>84</v>
      </c>
      <c r="B785" s="369" t="str">
        <f>IFERROR(VLOOKUP(A785,JADWAL,4,FALSE),"  ")</f>
        <v>SOSIOLOGI AGAMA</v>
      </c>
      <c r="C785" s="370" t="str">
        <f>IFERROR(VLOOKUP(A785,JADWAL,2,FALSE),"  ")</f>
        <v>SI-2</v>
      </c>
      <c r="D785" s="371" t="str">
        <f>IFERROR(VLOOKUP(A785,JADWAL,9,FALSE),"  ")</f>
        <v>Jumat</v>
      </c>
      <c r="E785" s="371" t="str">
        <f>IFERROR(VLOOKUP(A785,JADWAL,10,FALSE),"  ")</f>
        <v>13.00-15.00</v>
      </c>
      <c r="F785" s="370" t="str">
        <f>IFERROR(VLOOKUP(A785,JADWAL,11,FALSE),"  ")</f>
        <v>R23</v>
      </c>
      <c r="G785" s="372" t="str">
        <f t="shared" si="243"/>
        <v>Prof. Dr. Ahidul Asror, M.Ag.</v>
      </c>
      <c r="H785" s="373" t="str">
        <f t="shared" si="244"/>
        <v>Dr. H. Sukarno, M.Si.</v>
      </c>
      <c r="I785" s="369" t="str">
        <f>IFERROR(VLOOKUP(A785,JADWAL,8,FALSE),"  ")</f>
        <v>.</v>
      </c>
    </row>
    <row r="786" spans="1:9" ht="37.5" customHeight="1">
      <c r="A786" s="363">
        <f>'REKAP (2)'!J254</f>
        <v>28</v>
      </c>
      <c r="B786" s="374" t="str">
        <f>IFERROR(VLOOKUP(A786,JADWAL,4,FALSE),"  ")</f>
        <v>ANALISIS DAN DESAIN PEMBELAJARAN AQIDAH AKHLAK</v>
      </c>
      <c r="C786" s="375" t="str">
        <f>IFERROR(VLOOKUP(A786,JADWAL,2,FALSE),"  ")</f>
        <v>PAI-2A</v>
      </c>
      <c r="D786" s="376" t="str">
        <f>IFERROR(VLOOKUP(A786,JADWAL,9,FALSE),"  ")</f>
        <v>Kamis</v>
      </c>
      <c r="E786" s="501" t="str">
        <f>IFERROR(VLOOKUP(A786,JADWAL,10,FALSE),"  ")</f>
        <v>15.15-17.15</v>
      </c>
      <c r="F786" s="375" t="str">
        <f>IFERROR(VLOOKUP(A786,JADWAL,11,FALSE),"  ")</f>
        <v>R15</v>
      </c>
      <c r="G786" s="383" t="str">
        <f t="shared" si="243"/>
        <v>Prof. Dr. H. Mahjuddin, M.Pd.I</v>
      </c>
      <c r="H786" s="378" t="str">
        <f t="shared" si="244"/>
        <v>Dr. H. Sukarno, M.Si.</v>
      </c>
      <c r="I786" s="393" t="str">
        <f>IFERROR(VLOOKUP(A786,JADWAL,8,FALSE),"  ")</f>
        <v>.</v>
      </c>
    </row>
    <row r="787" spans="1:9">
      <c r="A787" s="363">
        <f>'REKAP (2)'!J255</f>
        <v>0</v>
      </c>
    </row>
    <row r="789" spans="1:9" ht="15.75">
      <c r="A789" s="332" t="s">
        <v>333</v>
      </c>
      <c r="H789" s="379" t="str">
        <f>H20</f>
        <v>Jember, 19 Februari 2021</v>
      </c>
    </row>
    <row r="790" spans="1:9" ht="15.75">
      <c r="H790" s="379" t="s">
        <v>331</v>
      </c>
    </row>
    <row r="791" spans="1:9" ht="15.75">
      <c r="H791" s="379"/>
    </row>
    <row r="792" spans="1:9" ht="15.75">
      <c r="H792" s="379"/>
    </row>
    <row r="793" spans="1:9" ht="15.75">
      <c r="H793" s="379"/>
    </row>
    <row r="794" spans="1:9">
      <c r="H794" s="336" t="s">
        <v>332</v>
      </c>
    </row>
    <row r="796" spans="1:9" ht="16.5">
      <c r="A796" s="356">
        <v>52</v>
      </c>
      <c r="B796" s="357" t="str">
        <f>IFERROR(VLOOKUP(A796,NamaSK,2,FALSE),"  ")</f>
        <v>Dr. M. Khusna Amal, S.Ag., Msi.</v>
      </c>
      <c r="C796" s="353"/>
      <c r="D796" s="354"/>
      <c r="F796" s="358"/>
      <c r="G796" s="352"/>
    </row>
    <row r="797" spans="1:9">
      <c r="A797" s="359"/>
      <c r="B797" s="360" t="s">
        <v>324</v>
      </c>
      <c r="C797" s="361" t="s">
        <v>325</v>
      </c>
      <c r="D797" s="362" t="s">
        <v>326</v>
      </c>
      <c r="E797" s="362" t="s">
        <v>327</v>
      </c>
      <c r="F797" s="362" t="s">
        <v>328</v>
      </c>
      <c r="G797" s="527" t="s">
        <v>329</v>
      </c>
      <c r="H797" s="528"/>
      <c r="I797" s="529"/>
    </row>
    <row r="798" spans="1:9" s="331" customFormat="1" ht="37.5" customHeight="1">
      <c r="A798" s="363">
        <f>'REKAP (2)'!J256</f>
        <v>63</v>
      </c>
      <c r="B798" s="364" t="str">
        <f>IFERROR(VLOOKUP(A798,JADWAL,4,FALSE),"  ")</f>
        <v xml:space="preserve">Sosiologi Komunikasi dan Media </v>
      </c>
      <c r="C798" s="365" t="str">
        <f>IFERROR(VLOOKUP(A798,JADWAL,2,FALSE),"  ")</f>
        <v>KPI-2</v>
      </c>
      <c r="D798" s="366" t="str">
        <f>IFERROR(VLOOKUP(A798,JADWAL,9,FALSE),"  ")</f>
        <v>Jumat</v>
      </c>
      <c r="E798" s="366" t="str">
        <f>IFERROR(VLOOKUP(A798,JADWAL,10,FALSE),"  ")</f>
        <v>12.30-14.30</v>
      </c>
      <c r="F798" s="365" t="str">
        <f>IFERROR(VLOOKUP(A798,JADWAL,11,FALSE),"  ")</f>
        <v>R11</v>
      </c>
      <c r="G798" s="367" t="str">
        <f t="shared" ref="G798:G802" si="245">IFERROR(VLOOKUP(A798,JADWAL,6,FALSE),"  ")</f>
        <v>Dr. H. Sukarno, M.Si.</v>
      </c>
      <c r="H798" s="368" t="str">
        <f t="shared" ref="H798:H802" si="246">IFERROR(VLOOKUP(A798,JADWAL,7,FALSE),"  ")</f>
        <v>Dr. M. Khusna Amal, S.Ag., Msi.</v>
      </c>
      <c r="I798" s="388" t="str">
        <f>IFERROR(VLOOKUP(A798,JADWAL,8,FALSE),"  ")</f>
        <v>.</v>
      </c>
    </row>
    <row r="799" spans="1:9" s="331" customFormat="1" ht="37.5" customHeight="1">
      <c r="A799" s="363">
        <f>'REKAP (2)'!J257</f>
        <v>66</v>
      </c>
      <c r="B799" s="369" t="str">
        <f>IFERROR(VLOOKUP(A799,JADWAL,4,FALSE),"  ")</f>
        <v xml:space="preserve">Media dan Teknologi Komunikasi </v>
      </c>
      <c r="C799" s="370" t="str">
        <f>IFERROR(VLOOKUP(A799,JADWAL,2,FALSE),"  ")</f>
        <v>KPI-2</v>
      </c>
      <c r="D799" s="371" t="str">
        <f>IFERROR(VLOOKUP(A799,JADWAL,9,FALSE),"  ")</f>
        <v>Sabtu</v>
      </c>
      <c r="E799" s="500" t="str">
        <f>IFERROR(VLOOKUP(A799,JADWAL,10,FALSE),"  ")</f>
        <v>07.30-09.30</v>
      </c>
      <c r="F799" s="370" t="str">
        <f>IFERROR(VLOOKUP(A799,JADWAL,11,FALSE),"  ")</f>
        <v>R11</v>
      </c>
      <c r="G799" s="380" t="str">
        <f t="shared" si="245"/>
        <v>Dr. M. Khusna Amal, S.Ag., Msi.</v>
      </c>
      <c r="H799" s="381" t="str">
        <f t="shared" si="246"/>
        <v>Dr. Nurul Widyawati Islami Rahayu, S,Sos, M.Si</v>
      </c>
      <c r="I799" s="396" t="str">
        <f>IFERROR(VLOOKUP(A799,JADWAL,8,FALSE),"  ")</f>
        <v>.</v>
      </c>
    </row>
    <row r="800" spans="1:9" ht="37.5" customHeight="1">
      <c r="A800" s="363">
        <f>'REKAP (2)'!J258</f>
        <v>89</v>
      </c>
      <c r="B800" s="369" t="str">
        <f>IFERROR(VLOOKUP(A800,JADWAL,4,FALSE),"  ")</f>
        <v>METODE PENELITIAN MPI</v>
      </c>
      <c r="C800" s="370" t="str">
        <f>IFERROR(VLOOKUP(A800,JADWAL,2,FALSE),"  ")</f>
        <v>MPI3-2A</v>
      </c>
      <c r="D800" s="371" t="str">
        <f>IFERROR(VLOOKUP(A800,JADWAL,9,FALSE),"  ")</f>
        <v>Jumat</v>
      </c>
      <c r="E800" s="500" t="str">
        <f>IFERROR(VLOOKUP(A800,JADWAL,10,FALSE),"  ")</f>
        <v>12.45-14.45</v>
      </c>
      <c r="F800" s="370" t="str">
        <f>IFERROR(VLOOKUP(A800,JADWAL,11,FALSE),"  ")</f>
        <v>RU22</v>
      </c>
      <c r="G800" s="386" t="str">
        <f t="shared" si="245"/>
        <v>Prof. Dr. Muhammad Ali Ramdhani, S.TP, M.T.</v>
      </c>
      <c r="H800" s="373" t="str">
        <f t="shared" si="246"/>
        <v>Prof. Dr. H. Miftah Arifin, M.Ag.</v>
      </c>
      <c r="I800" s="396" t="str">
        <f>IFERROR(VLOOKUP(A800,JADWAL,8,FALSE),"  ")</f>
        <v>Dr. M. Khusna Amal, S.Ag., Msi.</v>
      </c>
    </row>
    <row r="801" spans="1:9" ht="37.5" customHeight="1">
      <c r="A801" s="363">
        <f>'REKAP (2)'!J259</f>
        <v>0</v>
      </c>
      <c r="B801" s="369" t="str">
        <f>IFERROR(VLOOKUP(A801,JADWAL,4,FALSE),"  ")</f>
        <v xml:space="preserve">  </v>
      </c>
      <c r="C801" s="370" t="str">
        <f>IFERROR(VLOOKUP(A801,JADWAL,2,FALSE),"  ")</f>
        <v xml:space="preserve">  </v>
      </c>
      <c r="D801" s="371" t="str">
        <f>IFERROR(VLOOKUP(A801,JADWAL,9,FALSE),"  ")</f>
        <v xml:space="preserve">  </v>
      </c>
      <c r="E801" s="371" t="str">
        <f>IFERROR(VLOOKUP(A801,JADWAL,10,FALSE),"  ")</f>
        <v xml:space="preserve">  </v>
      </c>
      <c r="F801" s="370" t="str">
        <f>IFERROR(VLOOKUP(A801,JADWAL,11,FALSE),"  ")</f>
        <v xml:space="preserve">  </v>
      </c>
      <c r="G801" s="380" t="str">
        <f t="shared" si="245"/>
        <v xml:space="preserve">  </v>
      </c>
      <c r="H801" s="381" t="str">
        <f t="shared" si="246"/>
        <v xml:space="preserve">  </v>
      </c>
      <c r="I801" s="396" t="str">
        <f>IFERROR(VLOOKUP(A801,JADWAL,8,FALSE),"  ")</f>
        <v xml:space="preserve">  </v>
      </c>
    </row>
    <row r="802" spans="1:9" ht="37.5" customHeight="1">
      <c r="A802" s="363">
        <f>'REKAP (2)'!J260</f>
        <v>0</v>
      </c>
      <c r="B802" s="374" t="str">
        <f>IFERROR(VLOOKUP(A802,JADWAL,4,FALSE),"  ")</f>
        <v xml:space="preserve">  </v>
      </c>
      <c r="C802" s="375" t="str">
        <f>IFERROR(VLOOKUP(A802,JADWAL,2,FALSE),"  ")</f>
        <v xml:space="preserve">  </v>
      </c>
      <c r="D802" s="376" t="str">
        <f>IFERROR(VLOOKUP(A802,JADWAL,9,FALSE),"  ")</f>
        <v xml:space="preserve">  </v>
      </c>
      <c r="E802" s="376" t="str">
        <f>IFERROR(VLOOKUP(A802,JADWAL,10,FALSE),"  ")</f>
        <v xml:space="preserve">  </v>
      </c>
      <c r="F802" s="375" t="str">
        <f>IFERROR(VLOOKUP(A802,JADWAL,11,FALSE),"  ")</f>
        <v xml:space="preserve">  </v>
      </c>
      <c r="G802" s="377" t="str">
        <f t="shared" si="245"/>
        <v xml:space="preserve">  </v>
      </c>
      <c r="H802" s="378" t="str">
        <f t="shared" si="246"/>
        <v xml:space="preserve">  </v>
      </c>
      <c r="I802" s="409" t="str">
        <f>IFERROR(VLOOKUP(A802,JADWAL,8,FALSE),"  ")</f>
        <v xml:space="preserve">  </v>
      </c>
    </row>
    <row r="805" spans="1:9" ht="15.75">
      <c r="A805" s="332" t="s">
        <v>333</v>
      </c>
      <c r="H805" s="379" t="str">
        <f>H20</f>
        <v>Jember, 19 Februari 2021</v>
      </c>
    </row>
    <row r="806" spans="1:9" ht="15.75">
      <c r="H806" s="379" t="s">
        <v>331</v>
      </c>
    </row>
    <row r="807" spans="1:9" ht="15.75">
      <c r="H807" s="379"/>
    </row>
    <row r="808" spans="1:9" ht="15.75">
      <c r="H808" s="379"/>
    </row>
    <row r="809" spans="1:9" ht="15.75">
      <c r="H809" s="379"/>
    </row>
    <row r="810" spans="1:9">
      <c r="H810" s="336" t="s">
        <v>332</v>
      </c>
    </row>
    <row r="812" spans="1:9" ht="16.5">
      <c r="A812" s="356">
        <v>53</v>
      </c>
      <c r="B812" s="357" t="str">
        <f>IFERROR(VLOOKUP(A812,NamaSK,2,FALSE),"  ")</f>
        <v>Dr. Kun Wazis, S.Sos, M.I.Kom.</v>
      </c>
      <c r="C812" s="353"/>
      <c r="D812" s="354"/>
      <c r="F812" s="358"/>
      <c r="G812" s="352"/>
    </row>
    <row r="813" spans="1:9">
      <c r="A813" s="359"/>
      <c r="B813" s="360" t="s">
        <v>324</v>
      </c>
      <c r="C813" s="361" t="s">
        <v>325</v>
      </c>
      <c r="D813" s="362" t="s">
        <v>326</v>
      </c>
      <c r="E813" s="362" t="s">
        <v>327</v>
      </c>
      <c r="F813" s="362" t="s">
        <v>328</v>
      </c>
      <c r="G813" s="523" t="s">
        <v>329</v>
      </c>
      <c r="H813" s="524"/>
      <c r="I813" s="525"/>
    </row>
    <row r="814" spans="1:9" s="331" customFormat="1" ht="37.5" customHeight="1">
      <c r="A814" s="363">
        <f>'REKAP (2)'!J261</f>
        <v>57</v>
      </c>
      <c r="B814" s="364" t="str">
        <f>IFERROR(VLOOKUP(A814,JADWAL,4,FALSE),"  ")</f>
        <v>Manajemen Komunikasi Bisnis Syariah</v>
      </c>
      <c r="C814" s="365" t="str">
        <f>IFERROR(VLOOKUP(A814,JADWAL,2,FALSE),"  ")</f>
        <v>ES-2A</v>
      </c>
      <c r="D814" s="366" t="str">
        <f>IFERROR(VLOOKUP(A814,JADWAL,9,FALSE),"  ")</f>
        <v>Selasa</v>
      </c>
      <c r="E814" s="499" t="str">
        <f>IFERROR(VLOOKUP(A814,JADWAL,10,FALSE),"  ")</f>
        <v>12.45-14.45</v>
      </c>
      <c r="F814" s="365" t="str">
        <f>IFERROR(VLOOKUP(A814,JADWAL,11,FALSE),"  ")</f>
        <v>RU13</v>
      </c>
      <c r="G814" s="384" t="str">
        <f t="shared" ref="G814" si="247">IFERROR(VLOOKUP(A814,JADWAL,6,FALSE),"  ")</f>
        <v>Dr. Abdul Wadud Nafis, Lc, M.E.I</v>
      </c>
      <c r="H814" s="385" t="str">
        <f t="shared" ref="H814:H817" si="248">IFERROR(VLOOKUP(A814,JADWAL,7,FALSE),"  ")</f>
        <v>Dr. Kun Wazis, S.Sos, M.I.Kom.</v>
      </c>
      <c r="I814" s="388" t="str">
        <f>IFERROR(VLOOKUP(A814,JADWAL,8,FALSE),"  ")</f>
        <v>.</v>
      </c>
    </row>
    <row r="815" spans="1:9" ht="37.5" customHeight="1">
      <c r="A815" s="363">
        <f>'REKAP (2)'!J262</f>
        <v>60</v>
      </c>
      <c r="B815" s="369" t="str">
        <f>IFERROR(VLOOKUP(A815,JADWAL,4,FALSE),"  ")</f>
        <v>Manajemen Komunikasi Bisnis Syariah</v>
      </c>
      <c r="C815" s="370" t="str">
        <f>IFERROR(VLOOKUP(A815,JADWAL,2,FALSE),"  ")</f>
        <v>ES-2B</v>
      </c>
      <c r="D815" s="371" t="str">
        <f>IFERROR(VLOOKUP(A815,JADWAL,9,FALSE),"  ")</f>
        <v>Jumat</v>
      </c>
      <c r="E815" s="500" t="str">
        <f>IFERROR(VLOOKUP(A815,JADWAL,10,FALSE),"  ")</f>
        <v>13.15-15.15</v>
      </c>
      <c r="F815" s="370" t="str">
        <f>IFERROR(VLOOKUP(A815,JADWAL,11,FALSE),"  ")</f>
        <v>R11</v>
      </c>
      <c r="G815" s="380" t="str">
        <f t="shared" ref="G815:G817" si="249">IFERROR(VLOOKUP(A815,JADWAL,6,FALSE),"  ")</f>
        <v>Dr. Abdul Wadud Nafis, Lc, M.E.I</v>
      </c>
      <c r="H815" s="382" t="str">
        <f t="shared" si="248"/>
        <v>Dr. Kun Wazis, S.Sos, M.I.Kom.</v>
      </c>
      <c r="I815" s="396" t="str">
        <f>IFERROR(VLOOKUP(A815,JADWAL,8,FALSE),"  ")</f>
        <v>.</v>
      </c>
    </row>
    <row r="816" spans="1:9" ht="37.5" customHeight="1">
      <c r="A816" s="363">
        <f>'REKAP (2)'!J263</f>
        <v>65</v>
      </c>
      <c r="B816" s="369" t="str">
        <f>IFERROR(VLOOKUP(A816,JADWAL,4,FALSE),"  ")</f>
        <v>Media Massa dan Isu Kontemporer</v>
      </c>
      <c r="C816" s="370" t="str">
        <f>IFERROR(VLOOKUP(A816,JADWAL,2,FALSE),"  ")</f>
        <v>KPI-2</v>
      </c>
      <c r="D816" s="371" t="str">
        <f>IFERROR(VLOOKUP(A816,JADWAL,9,FALSE),"  ")</f>
        <v>Jumat</v>
      </c>
      <c r="E816" s="371" t="str">
        <f>IFERROR(VLOOKUP(A816,JADWAL,10,FALSE),"  ")</f>
        <v>18.30-20.30</v>
      </c>
      <c r="F816" s="370" t="str">
        <f>IFERROR(VLOOKUP(A816,JADWAL,11,FALSE),"  ")</f>
        <v>R11</v>
      </c>
      <c r="G816" s="390" t="str">
        <f t="shared" si="249"/>
        <v>Dr. Kun Wazis, S.Sos, M.I.Kom.</v>
      </c>
      <c r="H816" s="373" t="str">
        <f t="shared" si="248"/>
        <v>Dr. Lilik Hamidah, S.Ag., M.Si.</v>
      </c>
      <c r="I816" s="396" t="str">
        <f>IFERROR(VLOOKUP(A816,JADWAL,8,FALSE),"  ")</f>
        <v>.</v>
      </c>
    </row>
    <row r="817" spans="1:9" ht="37.5" customHeight="1">
      <c r="A817" s="363">
        <f>'REKAP (2)'!J264</f>
        <v>68</v>
      </c>
      <c r="B817" s="374" t="str">
        <f>IFERROR(VLOOKUP(A817,JADWAL,4,FALSE),"  ")</f>
        <v>Komunikasi Antar Budaya</v>
      </c>
      <c r="C817" s="375" t="str">
        <f>IFERROR(VLOOKUP(A817,JADWAL,2,FALSE),"  ")</f>
        <v>KPI-3</v>
      </c>
      <c r="D817" s="376" t="str">
        <f>IFERROR(VLOOKUP(A817,JADWAL,9,FALSE),"  ")</f>
        <v>Sabtu</v>
      </c>
      <c r="E817" s="376" t="str">
        <f>IFERROR(VLOOKUP(A817,JADWAL,10,FALSE),"  ")</f>
        <v>12.30-14-30</v>
      </c>
      <c r="F817" s="375" t="str">
        <f>IFERROR(VLOOKUP(A817,JADWAL,11,FALSE),"  ")</f>
        <v>R12</v>
      </c>
      <c r="G817" s="377" t="str">
        <f t="shared" si="249"/>
        <v>Dr. H. Sukarno, M.Si.</v>
      </c>
      <c r="H817" s="395" t="str">
        <f t="shared" si="248"/>
        <v>Dr. Kun Wazis, S.Sos, M.I.Kom.</v>
      </c>
      <c r="I817" s="393" t="str">
        <f>IFERROR(VLOOKUP(A817,JADWAL,8,FALSE),"  ")</f>
        <v>.</v>
      </c>
    </row>
    <row r="818" spans="1:9">
      <c r="A818" s="363">
        <f>'REKAP (2)'!J265</f>
        <v>0</v>
      </c>
    </row>
    <row r="820" spans="1:9" ht="15.75">
      <c r="A820" s="332" t="s">
        <v>333</v>
      </c>
      <c r="H820" s="379" t="str">
        <f>H20</f>
        <v>Jember, 19 Februari 2021</v>
      </c>
    </row>
    <row r="821" spans="1:9" ht="15.75">
      <c r="H821" s="379" t="s">
        <v>331</v>
      </c>
    </row>
    <row r="822" spans="1:9" ht="15.75">
      <c r="H822" s="379"/>
    </row>
    <row r="823" spans="1:9" ht="15.75">
      <c r="H823" s="379"/>
    </row>
    <row r="824" spans="1:9" ht="15.75">
      <c r="H824" s="379"/>
    </row>
    <row r="825" spans="1:9">
      <c r="H825" s="336" t="s">
        <v>332</v>
      </c>
    </row>
    <row r="827" spans="1:9" ht="30">
      <c r="A827" s="356">
        <v>54</v>
      </c>
      <c r="B827" s="357" t="str">
        <f>IFERROR(VLOOKUP(A827,NamaSK,2,FALSE),"  ")</f>
        <v>Dr. Nurul Widyawati Islami Rahayu, S,Sos, M.Si</v>
      </c>
      <c r="C827" s="353"/>
      <c r="D827" s="354"/>
      <c r="F827" s="358"/>
      <c r="G827" s="352"/>
    </row>
    <row r="828" spans="1:9">
      <c r="A828" s="359"/>
      <c r="B828" s="360" t="s">
        <v>324</v>
      </c>
      <c r="C828" s="361" t="s">
        <v>325</v>
      </c>
      <c r="D828" s="362" t="s">
        <v>326</v>
      </c>
      <c r="E828" s="362" t="s">
        <v>327</v>
      </c>
      <c r="F828" s="362" t="s">
        <v>328</v>
      </c>
      <c r="G828" s="523" t="s">
        <v>329</v>
      </c>
      <c r="H828" s="524"/>
      <c r="I828" s="525"/>
    </row>
    <row r="829" spans="1:9" ht="37.5" customHeight="1">
      <c r="A829" s="363">
        <f>'REKAP (2)'!J266</f>
        <v>66</v>
      </c>
      <c r="B829" s="364" t="str">
        <f>IFERROR(VLOOKUP(A829,JADWAL,4,FALSE),"  ")</f>
        <v xml:space="preserve">Media dan Teknologi Komunikasi </v>
      </c>
      <c r="C829" s="365" t="str">
        <f>IFERROR(VLOOKUP(A829,JADWAL,2,FALSE),"  ")</f>
        <v>KPI-2</v>
      </c>
      <c r="D829" s="366" t="str">
        <f>IFERROR(VLOOKUP(A829,JADWAL,9,FALSE),"  ")</f>
        <v>Sabtu</v>
      </c>
      <c r="E829" s="499" t="str">
        <f>IFERROR(VLOOKUP(A829,JADWAL,10,FALSE),"  ")</f>
        <v>07.30-09.30</v>
      </c>
      <c r="F829" s="365" t="str">
        <f>IFERROR(VLOOKUP(A829,JADWAL,11,FALSE),"  ")</f>
        <v>R11</v>
      </c>
      <c r="G829" s="384" t="str">
        <f t="shared" ref="G829" si="250">IFERROR(VLOOKUP(A829,JADWAL,6,FALSE),"  ")</f>
        <v>Dr. M. Khusna Amal, S.Ag., Msi.</v>
      </c>
      <c r="H829" s="385" t="str">
        <f t="shared" ref="H829:H833" si="251">IFERROR(VLOOKUP(A829,JADWAL,7,FALSE),"  ")</f>
        <v>Dr. Nurul Widyawati Islami Rahayu, S,Sos, M.Si</v>
      </c>
      <c r="I829" s="388" t="str">
        <f>IFERROR(VLOOKUP(A829,JADWAL,8,FALSE),"  ")</f>
        <v>.</v>
      </c>
    </row>
    <row r="830" spans="1:9" ht="37.5" customHeight="1">
      <c r="A830" s="363">
        <f>'REKAP (2)'!J267</f>
        <v>67</v>
      </c>
      <c r="B830" s="369" t="str">
        <f>IFERROR(VLOOKUP(A830,JADWAL,4,FALSE),"  ")</f>
        <v>Manajemen Industri Media Islam</v>
      </c>
      <c r="C830" s="370" t="str">
        <f>IFERROR(VLOOKUP(A830,JADWAL,2,FALSE),"  ")</f>
        <v>KPI-3</v>
      </c>
      <c r="D830" s="371" t="str">
        <f>IFERROR(VLOOKUP(A830,JADWAL,9,FALSE),"  ")</f>
        <v>Sabtu</v>
      </c>
      <c r="E830" s="371" t="str">
        <f>IFERROR(VLOOKUP(A830,JADWAL,10,FALSE),"  ")</f>
        <v>09.30-11-30</v>
      </c>
      <c r="F830" s="370" t="str">
        <f>IFERROR(VLOOKUP(A830,JADWAL,11,FALSE),"  ")</f>
        <v>R12</v>
      </c>
      <c r="G830" s="380" t="str">
        <f t="shared" ref="G830:G833" si="252">IFERROR(VLOOKUP(A830,JADWAL,6,FALSE),"  ")</f>
        <v>Dr. H. Hepni, S.Ag., M.M.</v>
      </c>
      <c r="H830" s="382" t="str">
        <f t="shared" si="251"/>
        <v>Dr. Nurul Widyawati Islami Rahayu, S,Sos, M.Si</v>
      </c>
      <c r="I830" s="396" t="str">
        <f>IFERROR(VLOOKUP(A830,JADWAL,8,FALSE),"  ")</f>
        <v>.</v>
      </c>
    </row>
    <row r="831" spans="1:9" ht="37.5" customHeight="1">
      <c r="A831" s="363">
        <f>'REKAP (2)'!J268</f>
        <v>0</v>
      </c>
      <c r="B831" s="369" t="str">
        <f>IFERROR(VLOOKUP(A831,JADWAL,4,FALSE),"  ")</f>
        <v xml:space="preserve">  </v>
      </c>
      <c r="C831" s="370" t="str">
        <f>IFERROR(VLOOKUP(A831,JADWAL,2,FALSE),"  ")</f>
        <v xml:space="preserve">  </v>
      </c>
      <c r="D831" s="371" t="str">
        <f>IFERROR(VLOOKUP(A831,JADWAL,9,FALSE),"  ")</f>
        <v xml:space="preserve">  </v>
      </c>
      <c r="E831" s="371" t="str">
        <f>IFERROR(VLOOKUP(A831,JADWAL,10,FALSE),"  ")</f>
        <v xml:space="preserve">  </v>
      </c>
      <c r="F831" s="370" t="str">
        <f>IFERROR(VLOOKUP(A831,JADWAL,11,FALSE),"  ")</f>
        <v xml:space="preserve">  </v>
      </c>
      <c r="G831" s="380" t="str">
        <f t="shared" si="252"/>
        <v xml:space="preserve">  </v>
      </c>
      <c r="H831" s="381" t="str">
        <f t="shared" si="251"/>
        <v xml:space="preserve">  </v>
      </c>
      <c r="I831" s="396" t="str">
        <f>IFERROR(VLOOKUP(A831,JADWAL,8,FALSE),"  ")</f>
        <v xml:space="preserve">  </v>
      </c>
    </row>
    <row r="832" spans="1:9" ht="37.5" customHeight="1">
      <c r="A832" s="363">
        <f>'REKAP (2)'!J269</f>
        <v>0</v>
      </c>
      <c r="B832" s="369" t="str">
        <f>IFERROR(VLOOKUP(A832,JADWAL,4,FALSE),"  ")</f>
        <v xml:space="preserve">  </v>
      </c>
      <c r="C832" s="370" t="str">
        <f>IFERROR(VLOOKUP(A832,JADWAL,2,FALSE),"  ")</f>
        <v xml:space="preserve">  </v>
      </c>
      <c r="D832" s="371" t="str">
        <f>IFERROR(VLOOKUP(A832,JADWAL,9,FALSE),"  ")</f>
        <v xml:space="preserve">  </v>
      </c>
      <c r="E832" s="371" t="str">
        <f>IFERROR(VLOOKUP(A832,JADWAL,10,FALSE),"  ")</f>
        <v xml:space="preserve">  </v>
      </c>
      <c r="F832" s="370" t="str">
        <f>IFERROR(VLOOKUP(A832,JADWAL,11,FALSE),"  ")</f>
        <v xml:space="preserve">  </v>
      </c>
      <c r="G832" s="380" t="str">
        <f t="shared" si="252"/>
        <v xml:space="preserve">  </v>
      </c>
      <c r="H832" s="382" t="str">
        <f t="shared" si="251"/>
        <v xml:space="preserve">  </v>
      </c>
      <c r="I832" s="396" t="str">
        <f>IFERROR(VLOOKUP(A832,JADWAL,8,FALSE),"  ")</f>
        <v xml:space="preserve">  </v>
      </c>
    </row>
    <row r="833" spans="1:9" ht="37.5" customHeight="1">
      <c r="A833" s="363"/>
      <c r="B833" s="374" t="str">
        <f>IFERROR(VLOOKUP(A833,JADWAL,4,FALSE),"  ")</f>
        <v xml:space="preserve">  </v>
      </c>
      <c r="C833" s="375" t="str">
        <f>IFERROR(VLOOKUP(A833,JADWAL,2,FALSE),"  ")</f>
        <v xml:space="preserve">  </v>
      </c>
      <c r="D833" s="376" t="str">
        <f>IFERROR(VLOOKUP(A833,JADWAL,9,FALSE),"  ")</f>
        <v xml:space="preserve">  </v>
      </c>
      <c r="E833" s="376" t="str">
        <f>IFERROR(VLOOKUP(A833,JADWAL,10,FALSE),"  ")</f>
        <v xml:space="preserve">  </v>
      </c>
      <c r="F833" s="375" t="str">
        <f>IFERROR(VLOOKUP(A833,JADWAL,11,FALSE),"  ")</f>
        <v xml:space="preserve">  </v>
      </c>
      <c r="G833" s="377" t="str">
        <f t="shared" si="252"/>
        <v xml:space="preserve">  </v>
      </c>
      <c r="H833" s="378" t="str">
        <f t="shared" si="251"/>
        <v xml:space="preserve">  </v>
      </c>
      <c r="I833" s="393" t="str">
        <f>IFERROR(VLOOKUP(A833,JADWAL,8,FALSE),"  ")</f>
        <v xml:space="preserve">  </v>
      </c>
    </row>
    <row r="836" spans="1:9" ht="15.75">
      <c r="A836" s="332" t="s">
        <v>333</v>
      </c>
      <c r="H836" s="379" t="str">
        <f>H20</f>
        <v>Jember, 19 Februari 2021</v>
      </c>
    </row>
    <row r="837" spans="1:9" ht="15.75">
      <c r="H837" s="379" t="s">
        <v>331</v>
      </c>
    </row>
    <row r="838" spans="1:9" ht="15.75">
      <c r="H838" s="379"/>
    </row>
    <row r="839" spans="1:9" ht="15.75">
      <c r="H839" s="379"/>
    </row>
    <row r="840" spans="1:9" ht="15.75">
      <c r="H840" s="379"/>
    </row>
    <row r="841" spans="1:9">
      <c r="H841" s="336" t="s">
        <v>332</v>
      </c>
    </row>
    <row r="843" spans="1:9" ht="30">
      <c r="A843" s="356">
        <v>55</v>
      </c>
      <c r="B843" s="357" t="str">
        <f>IFERROR(VLOOKUP(A843,NamaSK,2,FALSE),"  ")</f>
        <v>Dr. Imam Bonjol Juhari, S.Ag., M.Si.</v>
      </c>
      <c r="C843" s="353"/>
      <c r="D843" s="354"/>
      <c r="F843" s="358"/>
      <c r="G843" s="352"/>
    </row>
    <row r="844" spans="1:9">
      <c r="A844" s="359"/>
      <c r="B844" s="360" t="s">
        <v>324</v>
      </c>
      <c r="C844" s="361" t="s">
        <v>325</v>
      </c>
      <c r="D844" s="362" t="s">
        <v>326</v>
      </c>
      <c r="E844" s="362" t="s">
        <v>327</v>
      </c>
      <c r="F844" s="362" t="s">
        <v>328</v>
      </c>
      <c r="G844" s="523" t="s">
        <v>329</v>
      </c>
      <c r="H844" s="524"/>
      <c r="I844" s="525"/>
    </row>
    <row r="845" spans="1:9" ht="37.5" customHeight="1">
      <c r="A845" s="363">
        <f>'REKAP (2)'!J270</f>
        <v>64</v>
      </c>
      <c r="B845" s="364" t="str">
        <f>IFERROR(VLOOKUP(A845,JADWAL,4,FALSE),"  ")</f>
        <v>Metodologi Penelitian Komunikasi</v>
      </c>
      <c r="C845" s="365" t="str">
        <f>IFERROR(VLOOKUP(A845,JADWAL,2,FALSE),"  ")</f>
        <v>KPI-2</v>
      </c>
      <c r="D845" s="366" t="str">
        <f>IFERROR(VLOOKUP(A845,JADWAL,9,FALSE),"  ")</f>
        <v>Jumat</v>
      </c>
      <c r="E845" s="499" t="str">
        <f>IFERROR(VLOOKUP(A845,JADWAL,10,FALSE),"  ")</f>
        <v>15.30-17.30</v>
      </c>
      <c r="F845" s="365" t="str">
        <f>IFERROR(VLOOKUP(A845,JADWAL,11,FALSE),"  ")</f>
        <v>R11</v>
      </c>
      <c r="G845" s="384" t="str">
        <f t="shared" ref="G845" si="253">IFERROR(VLOOKUP(A845,JADWAL,6,FALSE),"  ")</f>
        <v>Prof. Dr. Ahidul Asror, M.Ag.</v>
      </c>
      <c r="H845" s="385" t="str">
        <f t="shared" ref="H845" si="254">IFERROR(VLOOKUP(A845,JADWAL,7,FALSE),"  ")</f>
        <v>Dr. Imam Bonjol Juhari, S.Ag., M.Si.</v>
      </c>
      <c r="I845" s="388" t="str">
        <f>IFERROR(VLOOKUP(A845,JADWAL,8,FALSE),"  ")</f>
        <v>.</v>
      </c>
    </row>
    <row r="846" spans="1:9" ht="37.5" customHeight="1">
      <c r="A846" s="363">
        <f>'REKAP (2)'!J271</f>
        <v>85</v>
      </c>
      <c r="B846" s="369" t="str">
        <f>IFERROR(VLOOKUP(A846,JADWAL,4,FALSE),"  ")</f>
        <v>ISLAM DAN PERUBAHAN SOSIAL</v>
      </c>
      <c r="C846" s="370" t="str">
        <f>IFERROR(VLOOKUP(A846,JADWAL,2,FALSE),"  ")</f>
        <v>SI-2</v>
      </c>
      <c r="D846" s="371" t="str">
        <f>IFERROR(VLOOKUP(A846,JADWAL,9,FALSE),"  ")</f>
        <v>Jumat</v>
      </c>
      <c r="E846" s="371" t="str">
        <f>IFERROR(VLOOKUP(A846,JADWAL,10,FALSE),"  ")</f>
        <v>15.30-17.30</v>
      </c>
      <c r="F846" s="370" t="str">
        <f>IFERROR(VLOOKUP(A846,JADWAL,11,FALSE),"  ")</f>
        <v>R23</v>
      </c>
      <c r="G846" s="380" t="str">
        <f>IFERROR(VLOOKUP(A846,JADWAL,6,FALSE),"  ")</f>
        <v>Dr. Imam Bonjol Juhari, S.Ag., M.Si.</v>
      </c>
      <c r="H846" s="382" t="str">
        <f t="shared" ref="H846:H848" si="255">IFERROR(VLOOKUP(A846,JADWAL,7,FALSE),"  ")</f>
        <v>Dr. Fawaizul Umam, M.Ag.</v>
      </c>
      <c r="I846" s="396" t="str">
        <f>IFERROR(VLOOKUP(A846,JADWAL,8,FALSE),"  ")</f>
        <v>.</v>
      </c>
    </row>
    <row r="847" spans="1:9" ht="37.5" customHeight="1">
      <c r="A847" s="363">
        <f>'REKAP (2)'!J272</f>
        <v>0</v>
      </c>
      <c r="B847" s="369" t="str">
        <f>IFERROR(VLOOKUP(A847,JADWAL,4,FALSE),"  ")</f>
        <v xml:space="preserve">  </v>
      </c>
      <c r="C847" s="370" t="str">
        <f>IFERROR(VLOOKUP(A847,JADWAL,2,FALSE),"  ")</f>
        <v xml:space="preserve">  </v>
      </c>
      <c r="D847" s="371" t="str">
        <f>IFERROR(VLOOKUP(A847,JADWAL,9,FALSE),"  ")</f>
        <v xml:space="preserve">  </v>
      </c>
      <c r="E847" s="371" t="str">
        <f>IFERROR(VLOOKUP(A847,JADWAL,10,FALSE),"  ")</f>
        <v xml:space="preserve">  </v>
      </c>
      <c r="F847" s="370" t="str">
        <f>IFERROR(VLOOKUP(A847,JADWAL,11,FALSE),"  ")</f>
        <v xml:space="preserve">  </v>
      </c>
      <c r="G847" s="380" t="str">
        <f t="shared" ref="G847:G848" si="256">IFERROR(VLOOKUP(A847,JADWAL,6,FALSE),"  ")</f>
        <v xml:space="preserve">  </v>
      </c>
      <c r="H847" s="381" t="str">
        <f t="shared" si="255"/>
        <v xml:space="preserve">  </v>
      </c>
      <c r="I847" s="396" t="str">
        <f>IFERROR(VLOOKUP(A847,JADWAL,8,FALSE),"  ")</f>
        <v xml:space="preserve">  </v>
      </c>
    </row>
    <row r="848" spans="1:9" ht="37.5" customHeight="1">
      <c r="A848" s="363"/>
      <c r="B848" s="374" t="str">
        <f>IFERROR(VLOOKUP(A848,JADWAL,4,FALSE),"  ")</f>
        <v xml:space="preserve">  </v>
      </c>
      <c r="C848" s="375" t="str">
        <f>IFERROR(VLOOKUP(A848,JADWAL,2,FALSE),"  ")</f>
        <v xml:space="preserve">  </v>
      </c>
      <c r="D848" s="376" t="str">
        <f>IFERROR(VLOOKUP(A848,JADWAL,9,FALSE),"  ")</f>
        <v xml:space="preserve">  </v>
      </c>
      <c r="E848" s="376" t="str">
        <f>IFERROR(VLOOKUP(A848,JADWAL,10,FALSE),"  ")</f>
        <v xml:space="preserve">  </v>
      </c>
      <c r="F848" s="375" t="str">
        <f>IFERROR(VLOOKUP(A848,JADWAL,11,FALSE),"  ")</f>
        <v xml:space="preserve">  </v>
      </c>
      <c r="G848" s="377" t="str">
        <f t="shared" si="256"/>
        <v xml:space="preserve">  </v>
      </c>
      <c r="H848" s="378" t="str">
        <f t="shared" si="255"/>
        <v xml:space="preserve">  </v>
      </c>
      <c r="I848" s="393" t="str">
        <f>IFERROR(VLOOKUP(A848,JADWAL,8,FALSE),"  ")</f>
        <v xml:space="preserve">  </v>
      </c>
    </row>
    <row r="851" spans="1:9" ht="15.75">
      <c r="A851" s="332" t="s">
        <v>333</v>
      </c>
      <c r="H851" s="379" t="str">
        <f>H20</f>
        <v>Jember, 19 Februari 2021</v>
      </c>
    </row>
    <row r="852" spans="1:9" ht="15.75">
      <c r="H852" s="379" t="s">
        <v>331</v>
      </c>
    </row>
    <row r="853" spans="1:9" ht="15.75">
      <c r="H853" s="379"/>
    </row>
    <row r="854" spans="1:9" ht="15.75">
      <c r="H854" s="379"/>
    </row>
    <row r="855" spans="1:9" ht="15.75">
      <c r="H855" s="379"/>
    </row>
    <row r="856" spans="1:9">
      <c r="H856" s="336" t="s">
        <v>332</v>
      </c>
    </row>
    <row r="858" spans="1:9" ht="30">
      <c r="A858" s="356">
        <v>56</v>
      </c>
      <c r="B858" s="357" t="str">
        <f>IFERROR(VLOOKUP(A858,NamaSK,2,FALSE),"  ")</f>
        <v>Prof. Dr. Muhammad Noor Harisuddin, M.Fil.I.</v>
      </c>
      <c r="C858" s="353"/>
      <c r="D858" s="354"/>
      <c r="F858" s="358"/>
      <c r="G858" s="352"/>
    </row>
    <row r="859" spans="1:9">
      <c r="A859" s="359"/>
      <c r="B859" s="360" t="s">
        <v>324</v>
      </c>
      <c r="C859" s="361" t="s">
        <v>325</v>
      </c>
      <c r="D859" s="362" t="s">
        <v>326</v>
      </c>
      <c r="E859" s="362" t="s">
        <v>327</v>
      </c>
      <c r="F859" s="362" t="s">
        <v>328</v>
      </c>
      <c r="G859" s="523" t="s">
        <v>329</v>
      </c>
      <c r="H859" s="524"/>
      <c r="I859" s="525"/>
    </row>
    <row r="860" spans="1:9" ht="37.5" customHeight="1">
      <c r="A860" s="363">
        <f>'REKAP (2)'!J274</f>
        <v>37</v>
      </c>
      <c r="B860" s="364" t="str">
        <f>IFERROR(VLOOKUP(A860,JADWAL,4,FALSE),"  ")</f>
        <v>MODERNISASI HUKUM KELUARGA</v>
      </c>
      <c r="C860" s="365" t="str">
        <f>IFERROR(VLOOKUP(A860,JADWAL,2,FALSE),"  ")</f>
        <v>HK-II A</v>
      </c>
      <c r="D860" s="366" t="str">
        <f>IFERROR(VLOOKUP(A860,JADWAL,9,FALSE),"  ")</f>
        <v>Sabtu</v>
      </c>
      <c r="E860" s="366" t="str">
        <f>IFERROR(VLOOKUP(A860,JADWAL,10,FALSE),"  ")</f>
        <v>10.30-12.30</v>
      </c>
      <c r="F860" s="365" t="str">
        <f>IFERROR(VLOOKUP(A860,JADWAL,11,FALSE),"  ")</f>
        <v>RU28</v>
      </c>
      <c r="G860" s="367" t="str">
        <f t="shared" ref="G860:G864" si="257">IFERROR(VLOOKUP(A860,JADWAL,6,FALSE),"  ")</f>
        <v>Prof. Dr. Muhammad Noor Harisuddin, M.Fil.I.</v>
      </c>
      <c r="H860" s="368" t="str">
        <f t="shared" ref="H860:H864" si="258">IFERROR(VLOOKUP(A860,JADWAL,7,FALSE),"  ")</f>
        <v>Dr. Muhammad Faisol, S.S., M.Ag.</v>
      </c>
      <c r="I860" s="364" t="str">
        <f>IFERROR(VLOOKUP(A860,JADWAL,8,FALSE),"  ")</f>
        <v>.</v>
      </c>
    </row>
    <row r="861" spans="1:9" ht="37.5" customHeight="1">
      <c r="A861" s="363">
        <f>'REKAP (2)'!J275</f>
        <v>38</v>
      </c>
      <c r="B861" s="369" t="str">
        <f>IFERROR(VLOOKUP(A861,JADWAL,4,FALSE),"  ")</f>
        <v>PEMBAHARUAN HUKUM KELUARGA DI NEGARA-NEGARA MUSLIM</v>
      </c>
      <c r="C861" s="370" t="str">
        <f>IFERROR(VLOOKUP(A861,JADWAL,2,FALSE),"  ")</f>
        <v>HK-II A</v>
      </c>
      <c r="D861" s="371" t="str">
        <f>IFERROR(VLOOKUP(A861,JADWAL,9,FALSE),"  ")</f>
        <v>Sabtu</v>
      </c>
      <c r="E861" s="371" t="str">
        <f>IFERROR(VLOOKUP(A861,JADWAL,10,FALSE),"  ")</f>
        <v>12.30-14.30</v>
      </c>
      <c r="F861" s="370" t="str">
        <f>IFERROR(VLOOKUP(A861,JADWAL,11,FALSE),"  ")</f>
        <v>RU28</v>
      </c>
      <c r="G861" s="372" t="str">
        <f t="shared" si="257"/>
        <v>Prof. Dr. Muhammad Noor Harisuddin, M.Fil.I.</v>
      </c>
      <c r="H861" s="373" t="str">
        <f t="shared" si="258"/>
        <v>Dr. Ishaq, M.Ag.</v>
      </c>
      <c r="I861" s="369" t="str">
        <f>IFERROR(VLOOKUP(A861,JADWAL,8,FALSE),"  ")</f>
        <v>.</v>
      </c>
    </row>
    <row r="862" spans="1:9" ht="37.5" customHeight="1">
      <c r="A862" s="363">
        <f>'REKAP (2)'!J276</f>
        <v>47</v>
      </c>
      <c r="B862" s="369" t="str">
        <f>IFERROR(VLOOKUP(A862,JADWAL,4,FALSE),"  ")</f>
        <v>PEMBAHARUAN HUKUM KELUARGA DI NEGARA-NEGARA MUSLIM</v>
      </c>
      <c r="C862" s="370" t="str">
        <f>IFERROR(VLOOKUP(A862,JADWAL,2,FALSE),"  ")</f>
        <v>HK-II B</v>
      </c>
      <c r="D862" s="371" t="str">
        <f>IFERROR(VLOOKUP(A862,JADWAL,9,FALSE),"  ")</f>
        <v xml:space="preserve">Kamis </v>
      </c>
      <c r="E862" s="371" t="str">
        <f>IFERROR(VLOOKUP(A862,JADWAL,10,FALSE),"  ")</f>
        <v>13.15-15.15</v>
      </c>
      <c r="F862" s="370" t="str">
        <f>IFERROR(VLOOKUP(A862,JADWAL,11,FALSE),"  ")</f>
        <v>RU28</v>
      </c>
      <c r="G862" s="380" t="str">
        <f t="shared" si="257"/>
        <v>Prof. Dr. Muhammad Noor Harisuddin, M.Fil.I.</v>
      </c>
      <c r="H862" s="381" t="str">
        <f t="shared" si="258"/>
        <v>Dr. Muhammad Faisol, S.S., M.Ag.</v>
      </c>
      <c r="I862" s="369" t="str">
        <f>IFERROR(VLOOKUP(A862,JADWAL,8,FALSE),"  ")</f>
        <v>.</v>
      </c>
    </row>
    <row r="863" spans="1:9" ht="37.5" customHeight="1">
      <c r="A863" s="363">
        <f>'REKAP (2)'!J277</f>
        <v>0</v>
      </c>
      <c r="B863" s="369" t="str">
        <f>IFERROR(VLOOKUP(A863,JADWAL,4,FALSE),"  ")</f>
        <v xml:space="preserve">  </v>
      </c>
      <c r="C863" s="370" t="str">
        <f>IFERROR(VLOOKUP(A863,JADWAL,2,FALSE),"  ")</f>
        <v xml:space="preserve">  </v>
      </c>
      <c r="D863" s="371" t="str">
        <f>IFERROR(VLOOKUP(A863,JADWAL,9,FALSE),"  ")</f>
        <v xml:space="preserve">  </v>
      </c>
      <c r="E863" s="371" t="str">
        <f>IFERROR(VLOOKUP(A863,JADWAL,10,FALSE),"  ")</f>
        <v xml:space="preserve">  </v>
      </c>
      <c r="F863" s="370" t="str">
        <f>IFERROR(VLOOKUP(A863,JADWAL,11,FALSE),"  ")</f>
        <v xml:space="preserve">  </v>
      </c>
      <c r="G863" s="380" t="str">
        <f t="shared" si="257"/>
        <v xml:space="preserve">  </v>
      </c>
      <c r="H863" s="373" t="str">
        <f t="shared" si="258"/>
        <v xml:space="preserve">  </v>
      </c>
      <c r="I863" s="369" t="str">
        <f>IFERROR(VLOOKUP(A863,JADWAL,8,FALSE),"  ")</f>
        <v xml:space="preserve">  </v>
      </c>
    </row>
    <row r="864" spans="1:9" ht="37.5" customHeight="1">
      <c r="A864" s="363"/>
      <c r="B864" s="374" t="str">
        <f>IFERROR(VLOOKUP(A864,JADWAL,4,FALSE),"  ")</f>
        <v xml:space="preserve">  </v>
      </c>
      <c r="C864" s="375" t="str">
        <f>IFERROR(VLOOKUP(A864,JADWAL,2,FALSE),"  ")</f>
        <v xml:space="preserve">  </v>
      </c>
      <c r="D864" s="376" t="str">
        <f>IFERROR(VLOOKUP(A864,JADWAL,9,FALSE),"  ")</f>
        <v xml:space="preserve">  </v>
      </c>
      <c r="E864" s="376" t="str">
        <f>IFERROR(VLOOKUP(A864,JADWAL,10,FALSE),"  ")</f>
        <v xml:space="preserve">  </v>
      </c>
      <c r="F864" s="375" t="str">
        <f>IFERROR(VLOOKUP(A864,JADWAL,11,FALSE),"  ")</f>
        <v xml:space="preserve">  </v>
      </c>
      <c r="G864" s="377" t="str">
        <f t="shared" si="257"/>
        <v xml:space="preserve">  </v>
      </c>
      <c r="H864" s="378" t="str">
        <f t="shared" si="258"/>
        <v xml:space="preserve">  </v>
      </c>
      <c r="I864" s="393" t="str">
        <f>IFERROR(VLOOKUP(A864,JADWAL,8,FALSE),"  ")</f>
        <v xml:space="preserve">  </v>
      </c>
    </row>
    <row r="867" spans="1:9" ht="15.75">
      <c r="A867" s="332" t="s">
        <v>333</v>
      </c>
      <c r="H867" s="379" t="str">
        <f>H20</f>
        <v>Jember, 19 Februari 2021</v>
      </c>
    </row>
    <row r="868" spans="1:9" ht="15.75">
      <c r="H868" s="379" t="s">
        <v>331</v>
      </c>
    </row>
    <row r="869" spans="1:9" ht="15.75">
      <c r="H869" s="379"/>
    </row>
    <row r="870" spans="1:9" ht="15.75">
      <c r="H870" s="379"/>
    </row>
    <row r="871" spans="1:9" ht="15.75">
      <c r="H871" s="379"/>
    </row>
    <row r="872" spans="1:9">
      <c r="H872" s="336" t="s">
        <v>332</v>
      </c>
    </row>
    <row r="874" spans="1:9" ht="16.5">
      <c r="A874" s="356">
        <v>57</v>
      </c>
      <c r="B874" s="357" t="str">
        <f>IFERROR(VLOOKUP(A874,NamaSK,2,FALSE),"  ")</f>
        <v>Dr. H. Nur Solikin, S.Ag, M.H.</v>
      </c>
      <c r="C874" s="353"/>
      <c r="D874" s="354"/>
      <c r="F874" s="358"/>
      <c r="G874" s="352"/>
    </row>
    <row r="875" spans="1:9">
      <c r="A875" s="359"/>
      <c r="B875" s="360" t="s">
        <v>324</v>
      </c>
      <c r="C875" s="361" t="s">
        <v>325</v>
      </c>
      <c r="D875" s="362" t="s">
        <v>326</v>
      </c>
      <c r="E875" s="362" t="s">
        <v>327</v>
      </c>
      <c r="F875" s="362" t="s">
        <v>328</v>
      </c>
      <c r="G875" s="523" t="s">
        <v>329</v>
      </c>
      <c r="H875" s="524"/>
      <c r="I875" s="525"/>
    </row>
    <row r="876" spans="1:9" ht="37.5" customHeight="1">
      <c r="A876" s="363">
        <f>'REKAP (2)'!J278</f>
        <v>45</v>
      </c>
      <c r="B876" s="364" t="str">
        <f>IFERROR(VLOOKUP(A876,JADWAL,4,FALSE),"  ")</f>
        <v>HUKUM PERDATA ISLAM</v>
      </c>
      <c r="C876" s="365" t="str">
        <f>IFERROR(VLOOKUP(A876,JADWAL,2,FALSE),"  ")</f>
        <v>HK-II B</v>
      </c>
      <c r="D876" s="366" t="str">
        <f>IFERROR(VLOOKUP(A876,JADWAL,9,FALSE),"  ")</f>
        <v>Sabtu</v>
      </c>
      <c r="E876" s="366" t="str">
        <f>IFERROR(VLOOKUP(A876,JADWAL,10,FALSE),"  ")</f>
        <v>10.30-12.30</v>
      </c>
      <c r="F876" s="365" t="str">
        <f>IFERROR(VLOOKUP(A876,JADWAL,11,FALSE),"  ")</f>
        <v>RU28</v>
      </c>
      <c r="G876" s="367" t="str">
        <f t="shared" ref="G876:G880" si="259">IFERROR(VLOOKUP(A876,JADWAL,6,FALSE),"  ")</f>
        <v>Dr. Sri Lumatus Sa'adah, S.Ag., M.H.I.</v>
      </c>
      <c r="H876" s="368" t="str">
        <f t="shared" ref="H876:H880" si="260">IFERROR(VLOOKUP(A876,JADWAL,7,FALSE),"  ")</f>
        <v>Dr. H. Nur Solikin, S.Ag, M.H.</v>
      </c>
      <c r="I876" s="388" t="str">
        <f>IFERROR(VLOOKUP(A876,JADWAL,8,FALSE),"  ")</f>
        <v>.</v>
      </c>
    </row>
    <row r="877" spans="1:9" ht="37.5" customHeight="1">
      <c r="A877" s="363">
        <f>'REKAP (2)'!J279</f>
        <v>36</v>
      </c>
      <c r="B877" s="369" t="str">
        <f>IFERROR(VLOOKUP(A877,JADWAL,4,FALSE),"  ")</f>
        <v>PENGEMBANGAN ADVOKASI KELUARGA</v>
      </c>
      <c r="C877" s="370" t="str">
        <f>IFERROR(VLOOKUP(A877,JADWAL,2,FALSE),"  ")</f>
        <v>HK-II A</v>
      </c>
      <c r="D877" s="371" t="str">
        <f>IFERROR(VLOOKUP(A877,JADWAL,9,FALSE),"  ")</f>
        <v xml:space="preserve">Sabtu </v>
      </c>
      <c r="E877" s="371" t="str">
        <f>IFERROR(VLOOKUP(A877,JADWAL,10,FALSE),"  ")</f>
        <v>07.00-09.30</v>
      </c>
      <c r="F877" s="370" t="str">
        <f>IFERROR(VLOOKUP(A877,JADWAL,11,FALSE),"  ")</f>
        <v>RU28</v>
      </c>
      <c r="G877" s="372" t="str">
        <f t="shared" si="259"/>
        <v>Dr. H. Nur Solikin, S.Ag, M.H.</v>
      </c>
      <c r="H877" s="373" t="str">
        <f t="shared" si="260"/>
        <v>Dr. H. Ahmad Junaidi, S.Pd, M.Ag.</v>
      </c>
      <c r="I877" s="396" t="str">
        <f>IFERROR(VLOOKUP(A877,JADWAL,8,FALSE),"  ")</f>
        <v>.</v>
      </c>
    </row>
    <row r="878" spans="1:9" ht="37.5" customHeight="1">
      <c r="A878" s="363">
        <f>'REKAP (2)'!J280</f>
        <v>41</v>
      </c>
      <c r="B878" s="369" t="str">
        <f>IFERROR(VLOOKUP(A878,JADWAL,4,FALSE),"  ")</f>
        <v>PENGEMBANGAN ADVOKASI KELUARGA</v>
      </c>
      <c r="C878" s="370" t="str">
        <f>IFERROR(VLOOKUP(A878,JADWAL,2,FALSE),"  ")</f>
        <v>HK-II B</v>
      </c>
      <c r="D878" s="371" t="str">
        <f>IFERROR(VLOOKUP(A878,JADWAL,9,FALSE),"  ")</f>
        <v xml:space="preserve">Jumat </v>
      </c>
      <c r="E878" s="371" t="str">
        <f>IFERROR(VLOOKUP(A878,JADWAL,10,FALSE),"  ")</f>
        <v>13.15-15.15</v>
      </c>
      <c r="F878" s="370" t="str">
        <f>IFERROR(VLOOKUP(A878,JADWAL,11,FALSE),"  ")</f>
        <v>RU28</v>
      </c>
      <c r="G878" s="390" t="str">
        <f t="shared" si="259"/>
        <v>Dr. H. Nur Solikin, S.Ag, M.H.</v>
      </c>
      <c r="H878" s="373" t="str">
        <f t="shared" si="260"/>
        <v>Dr. H. Ahmad Junaidi, S.Pd, M.Ag.</v>
      </c>
      <c r="I878" s="396" t="str">
        <f>IFERROR(VLOOKUP(A878,JADWAL,8,FALSE),"  ")</f>
        <v>.</v>
      </c>
    </row>
    <row r="879" spans="1:9" ht="37.5" customHeight="1">
      <c r="A879" s="363">
        <f>'REKAP (2)'!J281</f>
        <v>0</v>
      </c>
      <c r="B879" s="369" t="str">
        <f>IFERROR(VLOOKUP(A879,JADWAL,4,FALSE),"  ")</f>
        <v xml:space="preserve">  </v>
      </c>
      <c r="C879" s="370" t="str">
        <f>IFERROR(VLOOKUP(A879,JADWAL,2,FALSE),"  ")</f>
        <v xml:space="preserve">  </v>
      </c>
      <c r="D879" s="371" t="str">
        <f>IFERROR(VLOOKUP(A879,JADWAL,9,FALSE),"  ")</f>
        <v xml:space="preserve">  </v>
      </c>
      <c r="E879" s="371" t="str">
        <f>IFERROR(VLOOKUP(A879,JADWAL,10,FALSE),"  ")</f>
        <v xml:space="preserve">  </v>
      </c>
      <c r="F879" s="370" t="str">
        <f>IFERROR(VLOOKUP(A879,JADWAL,11,FALSE),"  ")</f>
        <v xml:space="preserve">  </v>
      </c>
      <c r="G879" s="380" t="str">
        <f t="shared" si="259"/>
        <v xml:space="preserve">  </v>
      </c>
      <c r="H879" s="373" t="str">
        <f t="shared" si="260"/>
        <v xml:space="preserve">  </v>
      </c>
      <c r="I879" s="386" t="str">
        <f>IFERROR(VLOOKUP(A879,JADWAL,8,FALSE),"  ")</f>
        <v xml:space="preserve">  </v>
      </c>
    </row>
    <row r="880" spans="1:9" ht="37.5" customHeight="1">
      <c r="A880" s="363"/>
      <c r="B880" s="374" t="str">
        <f>IFERROR(VLOOKUP(A880,JADWAL,4,FALSE),"  ")</f>
        <v xml:space="preserve">  </v>
      </c>
      <c r="C880" s="375" t="str">
        <f>IFERROR(VLOOKUP(A880,JADWAL,2,FALSE),"  ")</f>
        <v xml:space="preserve">  </v>
      </c>
      <c r="D880" s="376" t="str">
        <f>IFERROR(VLOOKUP(A880,JADWAL,9,FALSE),"  ")</f>
        <v xml:space="preserve">  </v>
      </c>
      <c r="E880" s="376" t="str">
        <f>IFERROR(VLOOKUP(A880,JADWAL,10,FALSE),"  ")</f>
        <v xml:space="preserve">  </v>
      </c>
      <c r="F880" s="375" t="str">
        <f>IFERROR(VLOOKUP(A880,JADWAL,11,FALSE),"  ")</f>
        <v xml:space="preserve">  </v>
      </c>
      <c r="G880" s="377" t="str">
        <f t="shared" si="259"/>
        <v xml:space="preserve">  </v>
      </c>
      <c r="H880" s="378" t="str">
        <f t="shared" si="260"/>
        <v xml:space="preserve">  </v>
      </c>
      <c r="I880" s="393" t="str">
        <f>IFERROR(VLOOKUP(A880,JADWAL,8,FALSE),"  ")</f>
        <v xml:space="preserve">  </v>
      </c>
    </row>
    <row r="883" spans="1:9" ht="15.75">
      <c r="A883" s="332" t="s">
        <v>333</v>
      </c>
      <c r="H883" s="379" t="str">
        <f>H20</f>
        <v>Jember, 19 Februari 2021</v>
      </c>
    </row>
    <row r="884" spans="1:9" ht="15.75">
      <c r="H884" s="379" t="s">
        <v>331</v>
      </c>
    </row>
    <row r="885" spans="1:9" ht="15.75">
      <c r="H885" s="379"/>
    </row>
    <row r="886" spans="1:9" ht="15.75">
      <c r="H886" s="379"/>
    </row>
    <row r="887" spans="1:9" ht="15.75">
      <c r="H887" s="379"/>
    </row>
    <row r="888" spans="1:9">
      <c r="H888" s="336" t="s">
        <v>332</v>
      </c>
    </row>
    <row r="890" spans="1:9" ht="16.5">
      <c r="A890" s="356">
        <v>58</v>
      </c>
      <c r="B890" s="357" t="str">
        <f>IFERROR(VLOOKUP(A890,NamaSK,2,FALSE),"  ")</f>
        <v>Dr. H. Kasman, M.Fil.I.</v>
      </c>
      <c r="C890" s="353"/>
      <c r="D890" s="354"/>
      <c r="F890" s="358"/>
      <c r="G890" s="352"/>
    </row>
    <row r="891" spans="1:9">
      <c r="A891" s="359"/>
      <c r="B891" s="360" t="s">
        <v>324</v>
      </c>
      <c r="C891" s="361" t="s">
        <v>325</v>
      </c>
      <c r="D891" s="362" t="s">
        <v>326</v>
      </c>
      <c r="E891" s="362" t="s">
        <v>327</v>
      </c>
      <c r="F891" s="362" t="s">
        <v>328</v>
      </c>
      <c r="G891" s="523" t="s">
        <v>329</v>
      </c>
      <c r="H891" s="524"/>
      <c r="I891" s="525"/>
    </row>
    <row r="892" spans="1:9" ht="37.5" customHeight="1">
      <c r="A892" s="363">
        <f>'REKAP (2)'!J282</f>
        <v>88</v>
      </c>
      <c r="B892" s="364" t="str">
        <f>IFERROR(VLOOKUP(A892,JADWAL,4,FALSE),"  ")</f>
        <v>IDEOLOGI TRANSNASIONAL</v>
      </c>
      <c r="C892" s="365" t="str">
        <f>IFERROR(VLOOKUP(A892,JADWAL,2,FALSE),"  ")</f>
        <v>SI-2</v>
      </c>
      <c r="D892" s="366" t="str">
        <f>IFERROR(VLOOKUP(A892,JADWAL,9,FALSE),"  ")</f>
        <v>Sabtu</v>
      </c>
      <c r="E892" s="366" t="str">
        <f>IFERROR(VLOOKUP(A892,JADWAL,10,FALSE),"  ")</f>
        <v>15.30-17.30</v>
      </c>
      <c r="F892" s="365" t="str">
        <f>IFERROR(VLOOKUP(A892,JADWAL,11,FALSE),"  ")</f>
        <v>R23</v>
      </c>
      <c r="G892" s="384" t="str">
        <f t="shared" ref="G892:G896" si="261">IFERROR(VLOOKUP(A892,JADWAL,6,FALSE),"  ")</f>
        <v>Dr. H. Kasman, M.Fil.I.</v>
      </c>
      <c r="H892" s="385" t="str">
        <f t="shared" ref="H892:H896" si="262">IFERROR(VLOOKUP(A892,JADWAL,7,FALSE),"  ")</f>
        <v>Dr. H. Faisol Nasar Bin Madi, MA.</v>
      </c>
      <c r="I892" s="364" t="str">
        <f>IFERROR(VLOOKUP(A892,JADWAL,8,FALSE),"  ")</f>
        <v>.</v>
      </c>
    </row>
    <row r="893" spans="1:9" ht="37.5" customHeight="1">
      <c r="A893" s="363">
        <f>'REKAP (2)'!J283</f>
        <v>0</v>
      </c>
      <c r="B893" s="369" t="str">
        <f>IFERROR(VLOOKUP(A893,JADWAL,4,FALSE),"  ")</f>
        <v xml:space="preserve">  </v>
      </c>
      <c r="C893" s="370" t="str">
        <f>IFERROR(VLOOKUP(A893,JADWAL,2,FALSE),"  ")</f>
        <v xml:space="preserve">  </v>
      </c>
      <c r="D893" s="371" t="str">
        <f>IFERROR(VLOOKUP(A893,JADWAL,9,FALSE),"  ")</f>
        <v xml:space="preserve">  </v>
      </c>
      <c r="E893" s="371" t="str">
        <f>IFERROR(VLOOKUP(A893,JADWAL,10,FALSE),"  ")</f>
        <v xml:space="preserve">  </v>
      </c>
      <c r="F893" s="370" t="str">
        <f>IFERROR(VLOOKUP(A893,JADWAL,11,FALSE),"  ")</f>
        <v xml:space="preserve">  </v>
      </c>
      <c r="G893" s="380" t="str">
        <f t="shared" si="261"/>
        <v xml:space="preserve">  </v>
      </c>
      <c r="H893" s="382" t="str">
        <f t="shared" si="262"/>
        <v xml:space="preserve">  </v>
      </c>
      <c r="I893" s="369" t="str">
        <f>IFERROR(VLOOKUP(A893,JADWAL,8,FALSE),"  ")</f>
        <v xml:space="preserve">  </v>
      </c>
    </row>
    <row r="894" spans="1:9" ht="37.5" customHeight="1">
      <c r="A894" s="363">
        <f>'REKAP (2)'!J284</f>
        <v>0</v>
      </c>
      <c r="B894" s="369" t="str">
        <f>IFERROR(VLOOKUP(A894,JADWAL,4,FALSE),"  ")</f>
        <v xml:space="preserve">  </v>
      </c>
      <c r="C894" s="370" t="str">
        <f>IFERROR(VLOOKUP(A894,JADWAL,2,FALSE),"  ")</f>
        <v xml:space="preserve">  </v>
      </c>
      <c r="D894" s="371" t="str">
        <f>IFERROR(VLOOKUP(A894,JADWAL,9,FALSE),"  ")</f>
        <v xml:space="preserve">  </v>
      </c>
      <c r="E894" s="371" t="str">
        <f>IFERROR(VLOOKUP(A894,JADWAL,10,FALSE),"  ")</f>
        <v xml:space="preserve">  </v>
      </c>
      <c r="F894" s="370" t="str">
        <f>IFERROR(VLOOKUP(A894,JADWAL,11,FALSE),"  ")</f>
        <v xml:space="preserve">  </v>
      </c>
      <c r="G894" s="386" t="str">
        <f t="shared" ref="G894" si="263">IFERROR(VLOOKUP(A894,JADWAL,6,FALSE),"  ")</f>
        <v xml:space="preserve">  </v>
      </c>
      <c r="H894" s="373" t="str">
        <f t="shared" ref="H894" si="264">IFERROR(VLOOKUP(A894,JADWAL,7,FALSE),"  ")</f>
        <v xml:space="preserve">  </v>
      </c>
      <c r="I894" s="369" t="str">
        <f>IFERROR(VLOOKUP(A894,JADWAL,8,FALSE),"  ")</f>
        <v xml:space="preserve">  </v>
      </c>
    </row>
    <row r="895" spans="1:9" ht="37.5" customHeight="1">
      <c r="A895" s="363">
        <f>'REKAP (2)'!J285</f>
        <v>0</v>
      </c>
      <c r="B895" s="369" t="str">
        <f>IFERROR(VLOOKUP(A895,JADWAL,4,FALSE),"  ")</f>
        <v xml:space="preserve">  </v>
      </c>
      <c r="C895" s="370" t="str">
        <f>IFERROR(VLOOKUP(A895,JADWAL,2,FALSE),"  ")</f>
        <v xml:space="preserve">  </v>
      </c>
      <c r="D895" s="371" t="str">
        <f>IFERROR(VLOOKUP(A895,JADWAL,9,FALSE),"  ")</f>
        <v xml:space="preserve">  </v>
      </c>
      <c r="E895" s="371" t="str">
        <f>IFERROR(VLOOKUP(A895,JADWAL,10,FALSE),"  ")</f>
        <v xml:space="preserve">  </v>
      </c>
      <c r="F895" s="370" t="str">
        <f>IFERROR(VLOOKUP(A895,JADWAL,11,FALSE),"  ")</f>
        <v xml:space="preserve">  </v>
      </c>
      <c r="G895" s="386" t="str">
        <f t="shared" si="261"/>
        <v xml:space="preserve">  </v>
      </c>
      <c r="H895" s="373" t="str">
        <f t="shared" si="262"/>
        <v xml:space="preserve">  </v>
      </c>
      <c r="I895" s="369"/>
    </row>
    <row r="896" spans="1:9" ht="37.5" customHeight="1">
      <c r="A896" s="363"/>
      <c r="B896" s="374" t="str">
        <f>IFERROR(VLOOKUP(A896,JADWAL,4,FALSE),"  ")</f>
        <v xml:space="preserve">  </v>
      </c>
      <c r="C896" s="375" t="str">
        <f>IFERROR(VLOOKUP(A896,JADWAL,2,FALSE),"  ")</f>
        <v xml:space="preserve">  </v>
      </c>
      <c r="D896" s="376" t="str">
        <f>IFERROR(VLOOKUP(A896,JADWAL,9,FALSE),"  ")</f>
        <v xml:space="preserve">  </v>
      </c>
      <c r="E896" s="376" t="str">
        <f>IFERROR(VLOOKUP(A896,JADWAL,10,FALSE),"  ")</f>
        <v xml:space="preserve">  </v>
      </c>
      <c r="F896" s="375" t="str">
        <f>IFERROR(VLOOKUP(A896,JADWAL,11,FALSE),"  ")</f>
        <v xml:space="preserve">  </v>
      </c>
      <c r="G896" s="377" t="str">
        <f t="shared" si="261"/>
        <v xml:space="preserve">  </v>
      </c>
      <c r="H896" s="378" t="str">
        <f t="shared" si="262"/>
        <v xml:space="preserve">  </v>
      </c>
      <c r="I896" s="393"/>
    </row>
    <row r="899" spans="1:9" ht="15.75">
      <c r="A899" s="332" t="s">
        <v>333</v>
      </c>
      <c r="H899" s="379" t="str">
        <f>H20</f>
        <v>Jember, 19 Februari 2021</v>
      </c>
    </row>
    <row r="900" spans="1:9" ht="15.75">
      <c r="H900" s="379" t="s">
        <v>331</v>
      </c>
    </row>
    <row r="901" spans="1:9" ht="15.75">
      <c r="H901" s="379"/>
    </row>
    <row r="902" spans="1:9" ht="15.75">
      <c r="B902" s="333" t="s">
        <v>334</v>
      </c>
      <c r="H902" s="379"/>
    </row>
    <row r="903" spans="1:9" ht="15.75">
      <c r="H903" s="379"/>
    </row>
    <row r="904" spans="1:9">
      <c r="H904" s="336" t="s">
        <v>332</v>
      </c>
    </row>
    <row r="906" spans="1:9" ht="16.5">
      <c r="A906" s="356">
        <v>59</v>
      </c>
      <c r="B906" s="357" t="str">
        <f>IFERROR(VLOOKUP(A906,NamaSK,2,FALSE),"  ")</f>
        <v>Dr. H. Rafid Abbas, MA.</v>
      </c>
      <c r="C906" s="353"/>
      <c r="D906" s="354"/>
      <c r="F906" s="358"/>
      <c r="G906" s="352"/>
    </row>
    <row r="907" spans="1:9">
      <c r="A907" s="359"/>
      <c r="B907" s="360" t="s">
        <v>324</v>
      </c>
      <c r="C907" s="361" t="s">
        <v>325</v>
      </c>
      <c r="D907" s="362" t="s">
        <v>326</v>
      </c>
      <c r="E907" s="362" t="s">
        <v>327</v>
      </c>
      <c r="F907" s="362" t="s">
        <v>328</v>
      </c>
      <c r="G907" s="523" t="s">
        <v>329</v>
      </c>
      <c r="H907" s="524"/>
      <c r="I907" s="525"/>
    </row>
    <row r="908" spans="1:9" ht="37.5" customHeight="1">
      <c r="A908" s="363">
        <f>'REKAP (2)'!J286</f>
        <v>33</v>
      </c>
      <c r="B908" s="364" t="str">
        <f>IFERROR(VLOOKUP(A908,JADWAL,4,FALSE),"  ")</f>
        <v>PENGEMBANGAN METODE ISTHIMBAT DAN TAQNIN HUKUM KELUARGA</v>
      </c>
      <c r="C908" s="365" t="str">
        <f>IFERROR(VLOOKUP(A908,JADWAL,2,FALSE),"  ")</f>
        <v>HK-II A</v>
      </c>
      <c r="D908" s="366" t="str">
        <f>IFERROR(VLOOKUP(A908,JADWAL,9,FALSE),"  ")</f>
        <v xml:space="preserve">Jumat </v>
      </c>
      <c r="E908" s="366" t="str">
        <f>IFERROR(VLOOKUP(A908,JADWAL,10,FALSE),"  ")</f>
        <v>13.15-15.15</v>
      </c>
      <c r="F908" s="365" t="str">
        <f>IFERROR(VLOOKUP(A908,JADWAL,11,FALSE),"  ")</f>
        <v>RU28</v>
      </c>
      <c r="G908" s="367" t="str">
        <f t="shared" ref="G908" si="265">IFERROR(VLOOKUP(A908,JADWAL,6,FALSE),"  ")</f>
        <v>Dr. H. Rafid Abbas, MA.</v>
      </c>
      <c r="H908" s="368" t="str">
        <f t="shared" ref="H908" si="266">IFERROR(VLOOKUP(A908,JADWAL,7,FALSE),"  ")</f>
        <v>Dr. H. Abdullah, S.Ag, M.HI</v>
      </c>
      <c r="I908" s="388" t="str">
        <f>IFERROR(VLOOKUP(A908,JADWAL,8,FALSE),"  ")</f>
        <v>.</v>
      </c>
    </row>
    <row r="909" spans="1:9" ht="37.5" customHeight="1">
      <c r="A909" s="363">
        <f>'REKAP (2)'!J287</f>
        <v>0</v>
      </c>
      <c r="B909" s="369" t="str">
        <f>IFERROR(VLOOKUP(A909,JADWAL,4,FALSE),"  ")</f>
        <v xml:space="preserve">  </v>
      </c>
      <c r="C909" s="370" t="str">
        <f>IFERROR(VLOOKUP(A909,JADWAL,2,FALSE),"  ")</f>
        <v xml:space="preserve">  </v>
      </c>
      <c r="D909" s="371" t="str">
        <f>IFERROR(VLOOKUP(A909,JADWAL,9,FALSE),"  ")</f>
        <v xml:space="preserve">  </v>
      </c>
      <c r="E909" s="371" t="str">
        <f>IFERROR(VLOOKUP(A909,JADWAL,10,FALSE),"  ")</f>
        <v xml:space="preserve">  </v>
      </c>
      <c r="F909" s="370" t="str">
        <f>IFERROR(VLOOKUP(A909,JADWAL,11,FALSE),"  ")</f>
        <v xml:space="preserve">  </v>
      </c>
      <c r="G909" s="380" t="str">
        <f t="shared" ref="G909:G910" si="267">IFERROR(VLOOKUP(A909,JADWAL,6,FALSE),"  ")</f>
        <v xml:space="preserve">  </v>
      </c>
      <c r="H909" s="382" t="str">
        <f t="shared" ref="H909:H910" si="268">IFERROR(VLOOKUP(A909,JADWAL,7,FALSE),"  ")</f>
        <v xml:space="preserve">  </v>
      </c>
      <c r="I909" s="396" t="str">
        <f>IFERROR(VLOOKUP(A909,JADWAL,8,FALSE),"  ")</f>
        <v xml:space="preserve">  </v>
      </c>
    </row>
    <row r="910" spans="1:9" ht="37.5" customHeight="1">
      <c r="A910" s="363">
        <f>'REKAP (2)'!J288</f>
        <v>0</v>
      </c>
      <c r="B910" s="374" t="str">
        <f>IFERROR(VLOOKUP(A910,JADWAL,4,FALSE),"  ")</f>
        <v xml:space="preserve">  </v>
      </c>
      <c r="C910" s="375" t="str">
        <f>IFERROR(VLOOKUP(A910,JADWAL,2,FALSE),"  ")</f>
        <v xml:space="preserve">  </v>
      </c>
      <c r="D910" s="376" t="str">
        <f>IFERROR(VLOOKUP(A910,JADWAL,9,FALSE),"  ")</f>
        <v xml:space="preserve">  </v>
      </c>
      <c r="E910" s="376" t="str">
        <f>IFERROR(VLOOKUP(A910,JADWAL,10,FALSE),"  ")</f>
        <v xml:space="preserve">  </v>
      </c>
      <c r="F910" s="375" t="str">
        <f>IFERROR(VLOOKUP(A910,JADWAL,11,FALSE),"  ")</f>
        <v xml:space="preserve">  </v>
      </c>
      <c r="G910" s="377" t="str">
        <f t="shared" si="267"/>
        <v xml:space="preserve">  </v>
      </c>
      <c r="H910" s="395" t="str">
        <f t="shared" si="268"/>
        <v xml:space="preserve">  </v>
      </c>
      <c r="I910" s="393"/>
    </row>
    <row r="913" spans="1:9" ht="15.75">
      <c r="A913" s="332" t="s">
        <v>333</v>
      </c>
      <c r="H913" s="379" t="str">
        <f>H20</f>
        <v>Jember, 19 Februari 2021</v>
      </c>
    </row>
    <row r="914" spans="1:9" ht="15.75">
      <c r="H914" s="379" t="s">
        <v>331</v>
      </c>
    </row>
    <row r="915" spans="1:9" ht="15.75">
      <c r="H915" s="379"/>
    </row>
    <row r="916" spans="1:9" ht="15.75">
      <c r="H916" s="379"/>
    </row>
    <row r="917" spans="1:9" ht="15.75">
      <c r="H917" s="379"/>
    </row>
    <row r="918" spans="1:9">
      <c r="H918" s="336" t="s">
        <v>332</v>
      </c>
    </row>
    <row r="920" spans="1:9" ht="16.5">
      <c r="A920" s="356">
        <v>60</v>
      </c>
      <c r="B920" s="357" t="str">
        <f>IFERROR(VLOOKUP(A920,NamaSK,2,FALSE),"  ")</f>
        <v>Dr. Sofyan Hadi, M.Pd.</v>
      </c>
      <c r="C920" s="353"/>
      <c r="D920" s="354"/>
      <c r="F920" s="358"/>
      <c r="G920" s="352"/>
    </row>
    <row r="921" spans="1:9">
      <c r="A921" s="359"/>
      <c r="B921" s="360" t="s">
        <v>324</v>
      </c>
      <c r="C921" s="361" t="s">
        <v>325</v>
      </c>
      <c r="D921" s="362" t="s">
        <v>326</v>
      </c>
      <c r="E921" s="362" t="s">
        <v>327</v>
      </c>
      <c r="F921" s="362" t="s">
        <v>328</v>
      </c>
      <c r="G921" s="523" t="s">
        <v>329</v>
      </c>
      <c r="H921" s="524"/>
      <c r="I921" s="525"/>
    </row>
    <row r="922" spans="1:9" ht="37.5" customHeight="1">
      <c r="A922" s="363">
        <f>'REKAP (2)'!J289</f>
        <v>25</v>
      </c>
      <c r="B922" s="364" t="str">
        <f>IFERROR(VLOOKUP(A922,JADWAL,4,FALSE),"  ")</f>
        <v>EVALUASI PEMBELAJARAN PAI</v>
      </c>
      <c r="C922" s="365" t="str">
        <f>IFERROR(VLOOKUP(A922,JADWAL,2,FALSE),"  ")</f>
        <v>PAI-2C</v>
      </c>
      <c r="D922" s="366" t="str">
        <f>IFERROR(VLOOKUP(A922,JADWAL,9,FALSE),"  ")</f>
        <v>Jumat</v>
      </c>
      <c r="E922" s="499" t="str">
        <f>IFERROR(VLOOKUP(A922,JADWAL,10,FALSE),"  ")</f>
        <v>15.15-17.15</v>
      </c>
      <c r="F922" s="365" t="str">
        <f>IFERROR(VLOOKUP(A922,JADWAL,11,FALSE),"  ")</f>
        <v>RU26</v>
      </c>
      <c r="G922" s="384" t="str">
        <f t="shared" ref="G922" si="269">IFERROR(VLOOKUP(A922,JADWAL,6,FALSE),"  ")</f>
        <v>Dr. Hj. St. Mislikhah, M.Ag.</v>
      </c>
      <c r="H922" s="385" t="str">
        <f t="shared" ref="H922" si="270">IFERROR(VLOOKUP(A922,JADWAL,7,FALSE),"  ")</f>
        <v>Dr. Sofyan Hadi, M.Pd.</v>
      </c>
      <c r="I922" s="388" t="str">
        <f>IFERROR(VLOOKUP(A922,JADWAL,8,FALSE),"  ")</f>
        <v>.</v>
      </c>
    </row>
    <row r="923" spans="1:9" ht="37.5" customHeight="1">
      <c r="A923" s="363">
        <f>'REKAP (2)'!J290</f>
        <v>0</v>
      </c>
      <c r="B923" s="369" t="str">
        <f>IFERROR(VLOOKUP(A923,JADWAL,4,FALSE),"  ")</f>
        <v xml:space="preserve">  </v>
      </c>
      <c r="C923" s="370" t="str">
        <f>IFERROR(VLOOKUP(A923,JADWAL,2,FALSE),"  ")</f>
        <v xml:space="preserve">  </v>
      </c>
      <c r="D923" s="371" t="str">
        <f>IFERROR(VLOOKUP(A923,JADWAL,9,FALSE),"  ")</f>
        <v xml:space="preserve">  </v>
      </c>
      <c r="E923" s="371" t="str">
        <f>IFERROR(VLOOKUP(A923,JADWAL,10,FALSE),"  ")</f>
        <v xml:space="preserve">  </v>
      </c>
      <c r="F923" s="370" t="str">
        <f>IFERROR(VLOOKUP(A923,JADWAL,11,FALSE),"  ")</f>
        <v xml:space="preserve">  </v>
      </c>
      <c r="G923" s="380" t="str">
        <f t="shared" ref="G923:G924" si="271">IFERROR(VLOOKUP(A923,JADWAL,6,FALSE),"  ")</f>
        <v xml:space="preserve">  </v>
      </c>
      <c r="H923" s="382" t="str">
        <f t="shared" ref="H923:H924" si="272">IFERROR(VLOOKUP(A923,JADWAL,7,FALSE),"  ")</f>
        <v xml:space="preserve">  </v>
      </c>
      <c r="I923" s="396" t="str">
        <f>IFERROR(VLOOKUP(A923,JADWAL,8,FALSE),"  ")</f>
        <v xml:space="preserve">  </v>
      </c>
    </row>
    <row r="924" spans="1:9" ht="37.5" customHeight="1">
      <c r="A924" s="363">
        <f>'REKAP (2)'!J291</f>
        <v>0</v>
      </c>
      <c r="B924" s="374" t="str">
        <f>IFERROR(VLOOKUP(A924,JADWAL,4,FALSE),"  ")</f>
        <v xml:space="preserve">  </v>
      </c>
      <c r="C924" s="375" t="str">
        <f>IFERROR(VLOOKUP(A924,JADWAL,2,FALSE),"  ")</f>
        <v xml:space="preserve">  </v>
      </c>
      <c r="D924" s="376" t="str">
        <f>IFERROR(VLOOKUP(A924,JADWAL,9,FALSE),"  ")</f>
        <v xml:space="preserve">  </v>
      </c>
      <c r="E924" s="376" t="str">
        <f>IFERROR(VLOOKUP(A924,JADWAL,10,FALSE),"  ")</f>
        <v xml:space="preserve">  </v>
      </c>
      <c r="F924" s="375" t="str">
        <f>IFERROR(VLOOKUP(A924,JADWAL,11,FALSE),"  ")</f>
        <v xml:space="preserve">  </v>
      </c>
      <c r="G924" s="377" t="str">
        <f t="shared" si="271"/>
        <v xml:space="preserve">  </v>
      </c>
      <c r="H924" s="378" t="str">
        <f t="shared" si="272"/>
        <v xml:space="preserve">  </v>
      </c>
      <c r="I924" s="393"/>
    </row>
    <row r="928" spans="1:9" ht="15.75">
      <c r="A928" s="332" t="s">
        <v>333</v>
      </c>
      <c r="H928" s="379" t="str">
        <f>H20</f>
        <v>Jember, 19 Februari 2021</v>
      </c>
    </row>
    <row r="929" spans="1:9" ht="15.75">
      <c r="H929" s="379" t="s">
        <v>331</v>
      </c>
    </row>
    <row r="930" spans="1:9" ht="15.75">
      <c r="H930" s="379"/>
    </row>
    <row r="931" spans="1:9" ht="15.75">
      <c r="H931" s="379"/>
    </row>
    <row r="932" spans="1:9" ht="15.75">
      <c r="H932" s="379"/>
    </row>
    <row r="933" spans="1:9">
      <c r="H933" s="336" t="s">
        <v>332</v>
      </c>
    </row>
    <row r="935" spans="1:9" ht="16.5">
      <c r="A935" s="356">
        <v>61</v>
      </c>
      <c r="B935" s="357" t="str">
        <f>IFERROR(VLOOKUP(A935,NamaSK,2,FALSE),"  ")</f>
        <v>Dr. Win Usuluddin, M.Hum.</v>
      </c>
      <c r="C935" s="353"/>
      <c r="D935" s="354"/>
      <c r="F935" s="358"/>
      <c r="G935" s="352"/>
    </row>
    <row r="936" spans="1:9">
      <c r="A936" s="359"/>
      <c r="B936" s="360" t="s">
        <v>324</v>
      </c>
      <c r="C936" s="361" t="s">
        <v>325</v>
      </c>
      <c r="D936" s="362" t="s">
        <v>326</v>
      </c>
      <c r="E936" s="362" t="s">
        <v>327</v>
      </c>
      <c r="F936" s="362" t="s">
        <v>328</v>
      </c>
      <c r="G936" s="523" t="s">
        <v>329</v>
      </c>
      <c r="H936" s="524"/>
      <c r="I936" s="525"/>
    </row>
    <row r="937" spans="1:9" ht="37.5" customHeight="1">
      <c r="A937" s="363">
        <f>'REKAP (2)'!J293</f>
        <v>83</v>
      </c>
      <c r="B937" s="364" t="str">
        <f>IFERROR(VLOOKUP(A937,JADWAL,4,FALSE),"  ")</f>
        <v>FILSAFAT ISLAM</v>
      </c>
      <c r="C937" s="365" t="str">
        <f>IFERROR(VLOOKUP(A937,JADWAL,2,FALSE),"  ")</f>
        <v>SI-2</v>
      </c>
      <c r="D937" s="366" t="str">
        <f>IFERROR(VLOOKUP(A937,JADWAL,9,FALSE),"  ")</f>
        <v>Jumat</v>
      </c>
      <c r="E937" s="366" t="str">
        <f>IFERROR(VLOOKUP(A937,JADWAL,10,FALSE),"  ")</f>
        <v>08.00-10.00</v>
      </c>
      <c r="F937" s="365" t="str">
        <f>IFERROR(VLOOKUP(A937,JADWAL,11,FALSE),"  ")</f>
        <v>R23</v>
      </c>
      <c r="G937" s="367" t="str">
        <f t="shared" ref="G937:G938" si="273">IFERROR(VLOOKUP(A937,JADWAL,6,FALSE),"  ")</f>
        <v>Dr. H. Aminullah, M.Ag.</v>
      </c>
      <c r="H937" s="368" t="str">
        <f t="shared" ref="H937:H938" si="274">IFERROR(VLOOKUP(A937,JADWAL,7,FALSE),"  ")</f>
        <v>Dr. Win Usuluddin, M.Hum.</v>
      </c>
      <c r="I937" s="388" t="str">
        <f>IFERROR(VLOOKUP(A937,JADWAL,8,FALSE),"  ")</f>
        <v>.</v>
      </c>
    </row>
    <row r="938" spans="1:9" ht="37.5" customHeight="1">
      <c r="A938" s="363">
        <f>'REKAP (2)'!J294</f>
        <v>0</v>
      </c>
      <c r="B938" s="369" t="str">
        <f>IFERROR(VLOOKUP(A938,JADWAL,4,FALSE),"  ")</f>
        <v xml:space="preserve">  </v>
      </c>
      <c r="C938" s="370" t="str">
        <f>IFERROR(VLOOKUP(A938,JADWAL,2,FALSE),"  ")</f>
        <v xml:space="preserve">  </v>
      </c>
      <c r="D938" s="371" t="str">
        <f>IFERROR(VLOOKUP(A938,JADWAL,9,FALSE),"  ")</f>
        <v xml:space="preserve">  </v>
      </c>
      <c r="E938" s="371" t="str">
        <f>IFERROR(VLOOKUP(A938,JADWAL,10,FALSE),"  ")</f>
        <v xml:space="preserve">  </v>
      </c>
      <c r="F938" s="370" t="str">
        <f>IFERROR(VLOOKUP(A938,JADWAL,11,FALSE),"  ")</f>
        <v xml:space="preserve">  </v>
      </c>
      <c r="G938" s="380" t="str">
        <f t="shared" si="273"/>
        <v xml:space="preserve">  </v>
      </c>
      <c r="H938" s="382" t="str">
        <f t="shared" si="274"/>
        <v xml:space="preserve">  </v>
      </c>
      <c r="I938" s="396" t="str">
        <f>IFERROR(VLOOKUP(A938,JADWAL,8,FALSE),"  ")</f>
        <v xml:space="preserve">  </v>
      </c>
    </row>
    <row r="939" spans="1:9" ht="37.5" customHeight="1">
      <c r="A939" s="363">
        <f>'REKAP (2)'!J295</f>
        <v>0</v>
      </c>
      <c r="B939" s="374" t="str">
        <f>IFERROR(VLOOKUP(A939,JADWAL,4,FALSE),"  ")</f>
        <v xml:space="preserve">  </v>
      </c>
      <c r="C939" s="375" t="str">
        <f>IFERROR(VLOOKUP(A939,JADWAL,2,FALSE),"  ")</f>
        <v xml:space="preserve">  </v>
      </c>
      <c r="D939" s="376" t="str">
        <f>IFERROR(VLOOKUP(A939,JADWAL,9,FALSE),"  ")</f>
        <v xml:space="preserve">  </v>
      </c>
      <c r="E939" s="376" t="str">
        <f>IFERROR(VLOOKUP(A939,JADWAL,10,FALSE),"  ")</f>
        <v xml:space="preserve">  </v>
      </c>
      <c r="F939" s="375" t="str">
        <f>IFERROR(VLOOKUP(A939,JADWAL,11,FALSE),"  ")</f>
        <v xml:space="preserve">  </v>
      </c>
      <c r="G939" s="377" t="str">
        <f t="shared" ref="G939" si="275">IFERROR(VLOOKUP(A939,JADWAL,6,FALSE),"  ")</f>
        <v xml:space="preserve">  </v>
      </c>
      <c r="H939" s="395" t="str">
        <f t="shared" ref="H939" si="276">IFERROR(VLOOKUP(A939,JADWAL,7,FALSE),"  ")</f>
        <v xml:space="preserve">  </v>
      </c>
      <c r="I939" s="393"/>
    </row>
    <row r="942" spans="1:9" ht="15.75">
      <c r="A942" s="332" t="s">
        <v>333</v>
      </c>
      <c r="H942" s="379" t="str">
        <f>H20</f>
        <v>Jember, 19 Februari 2021</v>
      </c>
    </row>
    <row r="943" spans="1:9" ht="15.75">
      <c r="H943" s="379" t="s">
        <v>331</v>
      </c>
    </row>
    <row r="944" spans="1:9" ht="15.75">
      <c r="H944" s="379"/>
    </row>
    <row r="945" spans="1:9" ht="15.75">
      <c r="H945" s="379"/>
    </row>
    <row r="946" spans="1:9" ht="15.75">
      <c r="H946" s="379"/>
    </row>
    <row r="947" spans="1:9">
      <c r="H947" s="336" t="s">
        <v>332</v>
      </c>
    </row>
    <row r="949" spans="1:9" ht="16.5">
      <c r="A949" s="356">
        <v>62</v>
      </c>
      <c r="B949" s="357" t="str">
        <f>IFERROR(VLOOKUP(A949,NamaSK,2,FALSE),"  ")</f>
        <v>Dr. Muhammad Faisol, S.S., M.Ag.</v>
      </c>
      <c r="C949" s="353"/>
      <c r="D949" s="354"/>
      <c r="F949" s="358"/>
      <c r="G949" s="352"/>
    </row>
    <row r="950" spans="1:9">
      <c r="A950" s="359"/>
      <c r="B950" s="360" t="s">
        <v>324</v>
      </c>
      <c r="C950" s="361" t="s">
        <v>325</v>
      </c>
      <c r="D950" s="362" t="s">
        <v>326</v>
      </c>
      <c r="E950" s="362" t="s">
        <v>327</v>
      </c>
      <c r="F950" s="362" t="s">
        <v>328</v>
      </c>
      <c r="G950" s="523" t="s">
        <v>329</v>
      </c>
      <c r="H950" s="524"/>
      <c r="I950" s="525"/>
    </row>
    <row r="951" spans="1:9" ht="37.5" customHeight="1">
      <c r="A951" s="363">
        <f>'REKAP (2)'!J296</f>
        <v>34</v>
      </c>
      <c r="B951" s="364" t="str">
        <f>IFERROR(VLOOKUP(A951,JADWAL,4,FALSE),"  ")</f>
        <v xml:space="preserve">PENGEMBANGAN HUKUM ACARA PERADILAN AGAMA </v>
      </c>
      <c r="C951" s="365" t="str">
        <f>IFERROR(VLOOKUP(A951,JADWAL,2,FALSE),"  ")</f>
        <v>HK-II A</v>
      </c>
      <c r="D951" s="366" t="str">
        <f>IFERROR(VLOOKUP(A951,JADWAL,9,FALSE),"  ")</f>
        <v xml:space="preserve">Jumat </v>
      </c>
      <c r="E951" s="366" t="str">
        <f>IFERROR(VLOOKUP(A951,JADWAL,10,FALSE),"  ")</f>
        <v>15-30-17.30</v>
      </c>
      <c r="F951" s="365" t="str">
        <f>IFERROR(VLOOKUP(A951,JADWAL,11,FALSE),"  ")</f>
        <v>RU28</v>
      </c>
      <c r="G951" s="384" t="str">
        <f t="shared" ref="G951" si="277">IFERROR(VLOOKUP(A951,JADWAL,6,FALSE),"  ")</f>
        <v>Dr. Sri Lumatus Sa'adah, S.Ag., M.H.I.</v>
      </c>
      <c r="H951" s="385" t="str">
        <f t="shared" ref="H951:H954" si="278">IFERROR(VLOOKUP(A951,JADWAL,7,FALSE),"  ")</f>
        <v>Dr. Muhammad Faisol, S.S., M.Ag.</v>
      </c>
      <c r="I951" s="364" t="str">
        <f>IFERROR(VLOOKUP(A951,JADWAL,8,FALSE),"  ")</f>
        <v>.</v>
      </c>
    </row>
    <row r="952" spans="1:9" ht="37.5" customHeight="1">
      <c r="A952" s="363">
        <f>'REKAP (2)'!J297</f>
        <v>37</v>
      </c>
      <c r="B952" s="369" t="str">
        <f>IFERROR(VLOOKUP(A952,JADWAL,4,FALSE),"  ")</f>
        <v>MODERNISASI HUKUM KELUARGA</v>
      </c>
      <c r="C952" s="370" t="str">
        <f>IFERROR(VLOOKUP(A952,JADWAL,2,FALSE),"  ")</f>
        <v>HK-II A</v>
      </c>
      <c r="D952" s="371" t="str">
        <f>IFERROR(VLOOKUP(A952,JADWAL,9,FALSE),"  ")</f>
        <v>Sabtu</v>
      </c>
      <c r="E952" s="371" t="str">
        <f>IFERROR(VLOOKUP(A952,JADWAL,10,FALSE),"  ")</f>
        <v>10.30-12.30</v>
      </c>
      <c r="F952" s="370" t="str">
        <f>IFERROR(VLOOKUP(A952,JADWAL,11,FALSE),"  ")</f>
        <v>RU28</v>
      </c>
      <c r="G952" s="380" t="str">
        <f t="shared" ref="G952:G954" si="279">IFERROR(VLOOKUP(A952,JADWAL,6,FALSE),"  ")</f>
        <v>Prof. Dr. Muhammad Noor Harisuddin, M.Fil.I.</v>
      </c>
      <c r="H952" s="381" t="str">
        <f t="shared" si="278"/>
        <v>Dr. Muhammad Faisol, S.S., M.Ag.</v>
      </c>
      <c r="I952" s="369" t="str">
        <f>IFERROR(VLOOKUP(A952,JADWAL,8,FALSE),"  ")</f>
        <v>.</v>
      </c>
    </row>
    <row r="953" spans="1:9" ht="37.5" customHeight="1">
      <c r="A953" s="363">
        <f>'REKAP (2)'!J298</f>
        <v>43</v>
      </c>
      <c r="B953" s="369" t="str">
        <f>IFERROR(VLOOKUP(A953,JADWAL,4,FALSE),"  ")</f>
        <v xml:space="preserve">PENGEMBANGAN HUKUM ACARA PERADILAN AGAMA </v>
      </c>
      <c r="C953" s="370" t="str">
        <f>IFERROR(VLOOKUP(A953,JADWAL,2,FALSE),"  ")</f>
        <v>HK-II B</v>
      </c>
      <c r="D953" s="371" t="str">
        <f>IFERROR(VLOOKUP(A953,JADWAL,9,FALSE),"  ")</f>
        <v xml:space="preserve">Jumat </v>
      </c>
      <c r="E953" s="371" t="str">
        <f>IFERROR(VLOOKUP(A953,JADWAL,10,FALSE),"  ")</f>
        <v>18.00-20-00</v>
      </c>
      <c r="F953" s="370" t="str">
        <f>IFERROR(VLOOKUP(A953,JADWAL,11,FALSE),"  ")</f>
        <v>RU28</v>
      </c>
      <c r="G953" s="380" t="str">
        <f t="shared" si="279"/>
        <v>Dr. Sri Lumatus Sa'adah, S.Ag., M.H.I.</v>
      </c>
      <c r="H953" s="381" t="str">
        <f t="shared" si="278"/>
        <v>Dr. Muhammad Faisol, S.S., M.Ag.</v>
      </c>
      <c r="I953" s="369" t="str">
        <f>IFERROR(VLOOKUP(A953,JADWAL,8,FALSE),"  ")</f>
        <v>.</v>
      </c>
    </row>
    <row r="954" spans="1:9" ht="37.5" customHeight="1">
      <c r="A954" s="363">
        <f>'REKAP (2)'!J299</f>
        <v>47</v>
      </c>
      <c r="B954" s="374" t="str">
        <f>IFERROR(VLOOKUP(A954,JADWAL,4,FALSE),"  ")</f>
        <v>PEMBAHARUAN HUKUM KELUARGA DI NEGARA-NEGARA MUSLIM</v>
      </c>
      <c r="C954" s="375" t="str">
        <f>IFERROR(VLOOKUP(A954,JADWAL,2,FALSE),"  ")</f>
        <v>HK-II B</v>
      </c>
      <c r="D954" s="376" t="str">
        <f>IFERROR(VLOOKUP(A954,JADWAL,9,FALSE),"  ")</f>
        <v xml:space="preserve">Kamis </v>
      </c>
      <c r="E954" s="376" t="str">
        <f>IFERROR(VLOOKUP(A954,JADWAL,10,FALSE),"  ")</f>
        <v>13.15-15.15</v>
      </c>
      <c r="F954" s="375" t="str">
        <f>IFERROR(VLOOKUP(A954,JADWAL,11,FALSE),"  ")</f>
        <v>RU28</v>
      </c>
      <c r="G954" s="377" t="str">
        <f t="shared" si="279"/>
        <v>Prof. Dr. Muhammad Noor Harisuddin, M.Fil.I.</v>
      </c>
      <c r="H954" s="395" t="str">
        <f t="shared" si="278"/>
        <v>Dr. Muhammad Faisol, S.S., M.Ag.</v>
      </c>
      <c r="I954" s="393"/>
    </row>
    <row r="955" spans="1:9">
      <c r="A955" s="363">
        <f>'REKAP (2)'!J300</f>
        <v>0</v>
      </c>
    </row>
    <row r="957" spans="1:9" ht="15.75">
      <c r="A957" s="332" t="s">
        <v>333</v>
      </c>
      <c r="H957" s="379" t="str">
        <f>H20</f>
        <v>Jember, 19 Februari 2021</v>
      </c>
    </row>
    <row r="958" spans="1:9" ht="15.75">
      <c r="H958" s="379" t="s">
        <v>331</v>
      </c>
    </row>
    <row r="959" spans="1:9" ht="15.75">
      <c r="H959" s="379"/>
    </row>
    <row r="960" spans="1:9" ht="15.75">
      <c r="H960" s="379"/>
    </row>
    <row r="961" spans="1:9" ht="15.75">
      <c r="H961" s="379"/>
    </row>
    <row r="962" spans="1:9">
      <c r="H962" s="336" t="s">
        <v>332</v>
      </c>
    </row>
    <row r="964" spans="1:9" ht="16.5">
      <c r="A964" s="356">
        <v>63</v>
      </c>
      <c r="B964" s="357" t="str">
        <f>IFERROR(VLOOKUP(A964,NamaSK,2,FALSE),"  ")</f>
        <v>Dr. Moh. Sutomo, M.Pd.</v>
      </c>
      <c r="C964" s="353"/>
      <c r="D964" s="354"/>
      <c r="F964" s="358"/>
      <c r="G964" s="352"/>
    </row>
    <row r="965" spans="1:9">
      <c r="A965" s="359"/>
      <c r="B965" s="360" t="s">
        <v>324</v>
      </c>
      <c r="C965" s="361" t="s">
        <v>325</v>
      </c>
      <c r="D965" s="362" t="s">
        <v>326</v>
      </c>
      <c r="E965" s="362" t="s">
        <v>327</v>
      </c>
      <c r="F965" s="362" t="s">
        <v>328</v>
      </c>
      <c r="G965" s="523" t="s">
        <v>329</v>
      </c>
      <c r="H965" s="524"/>
      <c r="I965" s="525"/>
    </row>
    <row r="966" spans="1:9" ht="37.5" customHeight="1">
      <c r="A966" s="363">
        <f>'REKAP (2)'!J301</f>
        <v>19</v>
      </c>
      <c r="B966" s="364" t="str">
        <f>IFERROR(VLOOKUP(A966,JADWAL,4,FALSE),"  ")</f>
        <v>PENGEMBANGAN KURIKULUM</v>
      </c>
      <c r="C966" s="365" t="str">
        <f>IFERROR(VLOOKUP(A966,JADWAL,2,FALSE),"  ")</f>
        <v>PAI-2B</v>
      </c>
      <c r="D966" s="366" t="str">
        <f>IFERROR(VLOOKUP(A966,JADWAL,9,FALSE),"  ")</f>
        <v>Jumat</v>
      </c>
      <c r="E966" s="499" t="str">
        <f>IFERROR(VLOOKUP(A966,JADWAL,10,FALSE),"  ")</f>
        <v>15.15-15.30</v>
      </c>
      <c r="F966" s="365" t="str">
        <f>IFERROR(VLOOKUP(A966,JADWAL,11,FALSE),"  ")</f>
        <v>RU25</v>
      </c>
      <c r="G966" s="384" t="str">
        <f t="shared" ref="G966" si="280">IFERROR(VLOOKUP(A966,JADWAL,6,FALSE),"  ")</f>
        <v>Dr. H. Mashudi, M.Pd.</v>
      </c>
      <c r="H966" s="385" t="str">
        <f t="shared" ref="H966:H968" si="281">IFERROR(VLOOKUP(A966,JADWAL,7,FALSE),"  ")</f>
        <v>Dr. Moh. Sutomo, M.Pd.</v>
      </c>
      <c r="I966" s="388" t="str">
        <f>IFERROR(VLOOKUP(A966,JADWAL,8,FALSE),"  ")</f>
        <v>.</v>
      </c>
    </row>
    <row r="967" spans="1:9" ht="37.5" customHeight="1">
      <c r="A967" s="363">
        <f>'REKAP (2)'!J302</f>
        <v>0</v>
      </c>
      <c r="B967" s="369" t="str">
        <f>IFERROR(VLOOKUP(A967,JADWAL,4,FALSE),"  ")</f>
        <v xml:space="preserve">  </v>
      </c>
      <c r="C967" s="370" t="str">
        <f>IFERROR(VLOOKUP(A967,JADWAL,2,FALSE),"  ")</f>
        <v xml:space="preserve">  </v>
      </c>
      <c r="D967" s="371" t="str">
        <f>IFERROR(VLOOKUP(A967,JADWAL,9,FALSE),"  ")</f>
        <v xml:space="preserve">  </v>
      </c>
      <c r="E967" s="371" t="str">
        <f>IFERROR(VLOOKUP(A967,JADWAL,10,FALSE),"  ")</f>
        <v xml:space="preserve">  </v>
      </c>
      <c r="F967" s="370" t="str">
        <f>IFERROR(VLOOKUP(A967,JADWAL,11,FALSE),"  ")</f>
        <v xml:space="preserve">  </v>
      </c>
      <c r="G967" s="380" t="str">
        <f t="shared" ref="G967:G968" si="282">IFERROR(VLOOKUP(A967,JADWAL,6,FALSE),"  ")</f>
        <v xml:space="preserve">  </v>
      </c>
      <c r="H967" s="382" t="str">
        <f t="shared" si="281"/>
        <v xml:space="preserve">  </v>
      </c>
      <c r="I967" s="396" t="str">
        <f>IFERROR(VLOOKUP(A967,JADWAL,8,FALSE),"  ")</f>
        <v xml:space="preserve">  </v>
      </c>
    </row>
    <row r="968" spans="1:9" ht="37.5" customHeight="1">
      <c r="A968" s="363">
        <f>'REKAP (2)'!J303</f>
        <v>0</v>
      </c>
      <c r="B968" s="374" t="str">
        <f>IFERROR(VLOOKUP(A968,JADWAL,4,FALSE),"  ")</f>
        <v xml:space="preserve">  </v>
      </c>
      <c r="C968" s="375" t="str">
        <f>IFERROR(VLOOKUP(A968,JADWAL,2,FALSE),"  ")</f>
        <v xml:space="preserve">  </v>
      </c>
      <c r="D968" s="376" t="str">
        <f>IFERROR(VLOOKUP(A968,JADWAL,9,FALSE),"  ")</f>
        <v xml:space="preserve">  </v>
      </c>
      <c r="E968" s="376" t="str">
        <f>IFERROR(VLOOKUP(A968,JADWAL,10,FALSE),"  ")</f>
        <v xml:space="preserve">  </v>
      </c>
      <c r="F968" s="375" t="str">
        <f>IFERROR(VLOOKUP(A968,JADWAL,11,FALSE),"  ")</f>
        <v xml:space="preserve">  </v>
      </c>
      <c r="G968" s="377" t="str">
        <f t="shared" si="282"/>
        <v xml:space="preserve">  </v>
      </c>
      <c r="H968" s="378" t="str">
        <f t="shared" si="281"/>
        <v xml:space="preserve">  </v>
      </c>
      <c r="I968" s="393"/>
    </row>
    <row r="971" spans="1:9" ht="15.75">
      <c r="A971" s="332" t="s">
        <v>333</v>
      </c>
      <c r="H971" s="379" t="str">
        <f>H20</f>
        <v>Jember, 19 Februari 2021</v>
      </c>
    </row>
    <row r="972" spans="1:9" ht="15.75">
      <c r="H972" s="379" t="s">
        <v>331</v>
      </c>
    </row>
    <row r="973" spans="1:9" ht="15.75">
      <c r="H973" s="379"/>
    </row>
    <row r="974" spans="1:9" ht="15.75">
      <c r="H974" s="379"/>
    </row>
    <row r="975" spans="1:9" ht="15.75">
      <c r="H975" s="379"/>
    </row>
    <row r="976" spans="1:9">
      <c r="H976" s="336" t="s">
        <v>332</v>
      </c>
    </row>
    <row r="978" spans="1:9" ht="16.5">
      <c r="A978" s="356">
        <v>64</v>
      </c>
      <c r="B978" s="357" t="str">
        <f>IFERROR(VLOOKUP(A978,NamaSK,2,FALSE),"  ")</f>
        <v>Dr. H. Hadi Purnomo, M.Pd.</v>
      </c>
      <c r="C978" s="353"/>
      <c r="D978" s="354"/>
      <c r="F978" s="358"/>
      <c r="G978" s="352"/>
    </row>
    <row r="979" spans="1:9">
      <c r="A979" s="359"/>
      <c r="B979" s="360" t="s">
        <v>324</v>
      </c>
      <c r="C979" s="361" t="s">
        <v>325</v>
      </c>
      <c r="D979" s="362" t="s">
        <v>326</v>
      </c>
      <c r="E979" s="362" t="s">
        <v>327</v>
      </c>
      <c r="F979" s="362" t="s">
        <v>328</v>
      </c>
      <c r="G979" s="523" t="s">
        <v>329</v>
      </c>
      <c r="H979" s="524"/>
      <c r="I979" s="525"/>
    </row>
    <row r="980" spans="1:9" ht="37.5" customHeight="1">
      <c r="A980" s="363">
        <f>'REKAP (2)'!J305</f>
        <v>20</v>
      </c>
      <c r="B980" s="364" t="str">
        <f>IFERROR(VLOOKUP(A980,JADWAL,4,FALSE),"  ")</f>
        <v>METODOLOGI PENELITIAN PAI</v>
      </c>
      <c r="C980" s="365" t="str">
        <f>IFERROR(VLOOKUP(A980,JADWAL,2,FALSE),"  ")</f>
        <v>PAI-2B</v>
      </c>
      <c r="D980" s="366" t="str">
        <f>IFERROR(VLOOKUP(A980,JADWAL,9,FALSE),"  ")</f>
        <v>Jumat</v>
      </c>
      <c r="E980" s="499" t="str">
        <f>IFERROR(VLOOKUP(A980,JADWAL,10,FALSE),"  ")</f>
        <v>18.00-20.20</v>
      </c>
      <c r="F980" s="365" t="str">
        <f>IFERROR(VLOOKUP(A980,JADWAL,11,FALSE),"  ")</f>
        <v>RU25</v>
      </c>
      <c r="G980" s="384" t="str">
        <f t="shared" ref="G980" si="283">IFERROR(VLOOKUP(A980,JADWAL,6,FALSE),"  ")</f>
        <v>H. Moch. Imam Machfudi, S.S., M.Pd. Ph.D.</v>
      </c>
      <c r="H980" s="385" t="str">
        <f t="shared" ref="H980:H981" si="284">IFERROR(VLOOKUP(A980,JADWAL,7,FALSE),"  ")</f>
        <v>Dr. H. Hadi Purnomo, M.Pd.</v>
      </c>
      <c r="I980" s="364" t="str">
        <f>IFERROR(VLOOKUP(A980,JADWAL,8,FALSE),"  ")</f>
        <v>.</v>
      </c>
    </row>
    <row r="981" spans="1:9" ht="37.5" customHeight="1">
      <c r="A981" s="363">
        <f>'REKAP (2)'!J306</f>
        <v>69</v>
      </c>
      <c r="B981" s="374" t="str">
        <f>IFERROR(VLOOKUP(A981,JADWAL,4,FALSE),"  ")</f>
        <v>PENGEMBANGAN BAHAN AJAR MATEMATIKA</v>
      </c>
      <c r="C981" s="375" t="str">
        <f>IFERROR(VLOOKUP(A981,JADWAL,2,FALSE),"  ")</f>
        <v>PGMI-2</v>
      </c>
      <c r="D981" s="376" t="str">
        <f>IFERROR(VLOOKUP(A981,JADWAL,9,FALSE),"  ")</f>
        <v>Kamis</v>
      </c>
      <c r="E981" s="376" t="str">
        <f>IFERROR(VLOOKUP(A981,JADWAL,10,FALSE),"  ")</f>
        <v>13.00-15.00</v>
      </c>
      <c r="F981" s="375" t="str">
        <f>IFERROR(VLOOKUP(A981,JADWAL,11,FALSE),"  ")</f>
        <v>PGMI-2</v>
      </c>
      <c r="G981" s="377" t="str">
        <f t="shared" ref="G981" si="285">IFERROR(VLOOKUP(A981,JADWAL,6,FALSE),"  ")</f>
        <v>Dr. Hj. Umi Farihah, M.M, M.Pd.</v>
      </c>
      <c r="H981" s="378" t="str">
        <f t="shared" si="284"/>
        <v>Dr. H. Hadi Purnomo, M.Pd.</v>
      </c>
      <c r="I981" s="393"/>
    </row>
    <row r="982" spans="1:9">
      <c r="A982" s="363">
        <f>'REKAP (2)'!J307</f>
        <v>0</v>
      </c>
    </row>
    <row r="984" spans="1:9" ht="15.75">
      <c r="A984" s="332" t="s">
        <v>333</v>
      </c>
      <c r="H984" s="379" t="str">
        <f>H20</f>
        <v>Jember, 19 Februari 2021</v>
      </c>
    </row>
    <row r="985" spans="1:9" ht="15.75">
      <c r="H985" s="379" t="s">
        <v>331</v>
      </c>
    </row>
    <row r="986" spans="1:9" ht="15.75">
      <c r="H986" s="379"/>
    </row>
    <row r="987" spans="1:9" ht="15.75">
      <c r="H987" s="379"/>
    </row>
    <row r="988" spans="1:9" ht="15.75">
      <c r="H988" s="379"/>
    </row>
    <row r="989" spans="1:9">
      <c r="H989" s="336" t="s">
        <v>332</v>
      </c>
    </row>
    <row r="991" spans="1:9" ht="16.5">
      <c r="A991" s="356">
        <v>65</v>
      </c>
      <c r="B991" s="357" t="str">
        <f>IFERROR(VLOOKUP(A991,NamaSK,2,FALSE),"  ")</f>
        <v>Dr. H. Hamam, M.H.I</v>
      </c>
      <c r="C991" s="353"/>
      <c r="D991" s="354"/>
      <c r="F991" s="358"/>
      <c r="G991" s="352"/>
    </row>
    <row r="992" spans="1:9">
      <c r="A992" s="359"/>
      <c r="B992" s="360" t="s">
        <v>324</v>
      </c>
      <c r="C992" s="361" t="s">
        <v>325</v>
      </c>
      <c r="D992" s="362" t="s">
        <v>326</v>
      </c>
      <c r="E992" s="362" t="s">
        <v>327</v>
      </c>
      <c r="F992" s="362" t="s">
        <v>328</v>
      </c>
      <c r="G992" s="523" t="s">
        <v>329</v>
      </c>
      <c r="H992" s="524"/>
      <c r="I992" s="525"/>
    </row>
    <row r="993" spans="1:9" ht="37.5" customHeight="1">
      <c r="A993" s="363">
        <f>'REKAP (2)'!J309</f>
        <v>44</v>
      </c>
      <c r="B993" s="384" t="str">
        <f>IFERROR(VLOOKUP(A993,JADWAL,4,FALSE),"  ")</f>
        <v>PENGEMBANGAN METODE ISTHIMBAT DAN TAQNIN  HUKUM KELUARGA</v>
      </c>
      <c r="C993" s="398" t="str">
        <f>IFERROR(VLOOKUP(A993,JADWAL,2,FALSE),"  ")</f>
        <v>HK-II B</v>
      </c>
      <c r="D993" s="399" t="str">
        <f>IFERROR(VLOOKUP(A993,JADWAL,9,FALSE),"  ")</f>
        <v>Sabtu</v>
      </c>
      <c r="E993" s="399" t="str">
        <f>IFERROR(VLOOKUP(A993,JADWAL,10,FALSE),"  ")</f>
        <v>07.00-09.30</v>
      </c>
      <c r="F993" s="398" t="str">
        <f>IFERROR(VLOOKUP(A993,JADWAL,11,FALSE),"  ")</f>
        <v>RU28</v>
      </c>
      <c r="G993" s="367" t="str">
        <f t="shared" ref="G993" si="286">IFERROR(VLOOKUP(A993,JADWAL,6,FALSE),"  ")</f>
        <v>Dr. H. Abdul Haris, M.Ag.</v>
      </c>
      <c r="H993" s="368" t="str">
        <f t="shared" ref="H993" si="287">IFERROR(VLOOKUP(A993,JADWAL,7,FALSE),"  ")</f>
        <v>Dr. H. Hamam, M.H.I</v>
      </c>
      <c r="I993" s="384" t="str">
        <f>IFERROR(VLOOKUP(A993,JADWAL,8,FALSE),"  ")</f>
        <v>.</v>
      </c>
    </row>
    <row r="994" spans="1:9" ht="37.5" customHeight="1">
      <c r="A994" s="363">
        <f>'REKAP (2)'!J310</f>
        <v>0</v>
      </c>
      <c r="B994" s="380" t="str">
        <f>IFERROR(VLOOKUP(A994,JADWAL,4,FALSE),"  ")</f>
        <v xml:space="preserve">  </v>
      </c>
      <c r="C994" s="400" t="str">
        <f>IFERROR(VLOOKUP(A994,JADWAL,2,FALSE),"  ")</f>
        <v xml:space="preserve">  </v>
      </c>
      <c r="D994" s="401" t="str">
        <f>IFERROR(VLOOKUP(A994,JADWAL,9,FALSE),"  ")</f>
        <v xml:space="preserve">  </v>
      </c>
      <c r="E994" s="401" t="str">
        <f>IFERROR(VLOOKUP(A994,JADWAL,10,FALSE),"  ")</f>
        <v xml:space="preserve">  </v>
      </c>
      <c r="F994" s="400" t="str">
        <f>IFERROR(VLOOKUP(A994,JADWAL,11,FALSE),"  ")</f>
        <v xml:space="preserve">  </v>
      </c>
      <c r="G994" s="386" t="str">
        <f t="shared" ref="G994:G995" si="288">IFERROR(VLOOKUP(A994,JADWAL,6,FALSE),"  ")</f>
        <v xml:space="preserve">  </v>
      </c>
      <c r="H994" s="405" t="str">
        <f t="shared" ref="H994:H995" si="289">IFERROR(VLOOKUP(A994,JADWAL,7,FALSE),"  ")</f>
        <v xml:space="preserve">  </v>
      </c>
      <c r="I994" s="380" t="str">
        <f>IFERROR(VLOOKUP(A994,JADWAL,8,FALSE),"  ")</f>
        <v xml:space="preserve">  </v>
      </c>
    </row>
    <row r="995" spans="1:9" ht="37.5" customHeight="1">
      <c r="A995" s="363">
        <f>'REKAP (2)'!J311</f>
        <v>0</v>
      </c>
      <c r="B995" s="374" t="str">
        <f>IFERROR(VLOOKUP(A995,JADWAL,4,FALSE),"  ")</f>
        <v xml:space="preserve">  </v>
      </c>
      <c r="C995" s="375" t="str">
        <f>IFERROR(VLOOKUP(A995,JADWAL,2,FALSE),"  ")</f>
        <v xml:space="preserve">  </v>
      </c>
      <c r="D995" s="376" t="str">
        <f>IFERROR(VLOOKUP(A995,JADWAL,9,FALSE),"  ")</f>
        <v xml:space="preserve">  </v>
      </c>
      <c r="E995" s="376" t="str">
        <f>IFERROR(VLOOKUP(A995,JADWAL,10,FALSE),"  ")</f>
        <v xml:space="preserve">  </v>
      </c>
      <c r="F995" s="375" t="str">
        <f>IFERROR(VLOOKUP(A995,JADWAL,11,FALSE),"  ")</f>
        <v xml:space="preserve">  </v>
      </c>
      <c r="G995" s="377" t="str">
        <f t="shared" si="288"/>
        <v xml:space="preserve">  </v>
      </c>
      <c r="H995" s="378" t="str">
        <f t="shared" si="289"/>
        <v xml:space="preserve">  </v>
      </c>
      <c r="I995" s="393"/>
    </row>
    <row r="997" spans="1:9" ht="15.75">
      <c r="A997" s="332" t="s">
        <v>333</v>
      </c>
      <c r="H997" s="379" t="str">
        <f>H20</f>
        <v>Jember, 19 Februari 2021</v>
      </c>
    </row>
    <row r="998" spans="1:9" ht="15.75">
      <c r="H998" s="379" t="s">
        <v>331</v>
      </c>
    </row>
    <row r="999" spans="1:9" ht="15.75">
      <c r="H999" s="379"/>
    </row>
    <row r="1000" spans="1:9" ht="15.75">
      <c r="H1000" s="379"/>
    </row>
    <row r="1001" spans="1:9" ht="15.75">
      <c r="H1001" s="379"/>
    </row>
    <row r="1002" spans="1:9">
      <c r="H1002" s="336" t="s">
        <v>332</v>
      </c>
    </row>
    <row r="1004" spans="1:9" ht="16.5">
      <c r="A1004" s="356">
        <v>66</v>
      </c>
      <c r="B1004" s="357" t="str">
        <f>IFERROR(VLOOKUP(A1004,NamaSK,2,FALSE),"  ")</f>
        <v>Dr. A. Suhardi ST., M.Pd.</v>
      </c>
      <c r="C1004" s="353"/>
      <c r="D1004" s="354"/>
      <c r="F1004" s="358"/>
      <c r="G1004" s="352"/>
    </row>
    <row r="1005" spans="1:9">
      <c r="A1005" s="359"/>
      <c r="B1005" s="360" t="s">
        <v>324</v>
      </c>
      <c r="C1005" s="361" t="s">
        <v>325</v>
      </c>
      <c r="D1005" s="362" t="s">
        <v>326</v>
      </c>
      <c r="E1005" s="362" t="s">
        <v>327</v>
      </c>
      <c r="F1005" s="362" t="s">
        <v>328</v>
      </c>
      <c r="G1005" s="523" t="s">
        <v>329</v>
      </c>
      <c r="H1005" s="524"/>
      <c r="I1005" s="525"/>
    </row>
    <row r="1006" spans="1:9" ht="37.5" customHeight="1">
      <c r="A1006" s="363">
        <f>'REKAP (2)'!J313</f>
        <v>74</v>
      </c>
      <c r="B1006" s="364" t="str">
        <f>IFERROR(VLOOKUP(A1006,JADWAL,4,FALSE),"  ")</f>
        <v>PENGEMBANGAN MEDIA PEMBELAJARAN BERBASIS ICT</v>
      </c>
      <c r="C1006" s="365" t="str">
        <f>IFERROR(VLOOKUP(A1006,JADWAL,2,FALSE),"  ")</f>
        <v>PGMI-2</v>
      </c>
      <c r="D1006" s="366" t="str">
        <f>IFERROR(VLOOKUP(A1006,JADWAL,9,FALSE),"  ")</f>
        <v>Sabtu</v>
      </c>
      <c r="E1006" s="366" t="str">
        <f>IFERROR(VLOOKUP(A1006,JADWAL,10,FALSE),"  ")</f>
        <v>08.00-10.00</v>
      </c>
      <c r="F1006" s="365" t="str">
        <f>IFERROR(VLOOKUP(A1006,JADWAL,11,FALSE),"  ")</f>
        <v>PGMI-2</v>
      </c>
      <c r="G1006" s="384" t="str">
        <f t="shared" ref="G1006" si="290">IFERROR(VLOOKUP(A1006,JADWAL,6,FALSE),"  ")</f>
        <v>Dr. A. Suhardi ST., M.Pd.</v>
      </c>
      <c r="H1006" s="385" t="str">
        <f t="shared" ref="H1006:H1007" si="291">IFERROR(VLOOKUP(A1006,JADWAL,7,FALSE),"  ")</f>
        <v>Dr. Khotibul Umam, MA.</v>
      </c>
      <c r="I1006" s="364" t="str">
        <f>IFERROR(VLOOKUP(A1006,JADWAL,8,FALSE),"  ")</f>
        <v>.</v>
      </c>
    </row>
    <row r="1007" spans="1:9" ht="37.5" customHeight="1">
      <c r="A1007" s="363">
        <f>'REKAP (2)'!J314</f>
        <v>0</v>
      </c>
      <c r="B1007" s="374" t="str">
        <f>IFERROR(VLOOKUP(A1007,JADWAL,4,FALSE),"  ")</f>
        <v xml:space="preserve">  </v>
      </c>
      <c r="C1007" s="375" t="str">
        <f>IFERROR(VLOOKUP(A1007,JADWAL,2,FALSE),"  ")</f>
        <v xml:space="preserve">  </v>
      </c>
      <c r="D1007" s="376" t="str">
        <f>IFERROR(VLOOKUP(A1007,JADWAL,9,FALSE),"  ")</f>
        <v xml:space="preserve">  </v>
      </c>
      <c r="E1007" s="376" t="str">
        <f>IFERROR(VLOOKUP(A1007,JADWAL,10,FALSE),"  ")</f>
        <v xml:space="preserve">  </v>
      </c>
      <c r="F1007" s="375" t="str">
        <f>IFERROR(VLOOKUP(A1007,JADWAL,11,FALSE),"  ")</f>
        <v xml:space="preserve">  </v>
      </c>
      <c r="G1007" s="377" t="str">
        <f t="shared" ref="G1007" si="292">IFERROR(VLOOKUP(A1007,JADWAL,6,FALSE),"  ")</f>
        <v xml:space="preserve">  </v>
      </c>
      <c r="H1007" s="378" t="str">
        <f t="shared" si="291"/>
        <v xml:space="preserve">  </v>
      </c>
      <c r="I1007" s="374"/>
    </row>
    <row r="1008" spans="1:9">
      <c r="A1008" s="363">
        <f>'REKAP (2)'!J315</f>
        <v>0</v>
      </c>
    </row>
    <row r="1009" spans="1:9" ht="15.75">
      <c r="A1009" s="332" t="s">
        <v>333</v>
      </c>
      <c r="H1009" s="379" t="str">
        <f>H20</f>
        <v>Jember, 19 Februari 2021</v>
      </c>
    </row>
    <row r="1010" spans="1:9" ht="15.75">
      <c r="H1010" s="379" t="s">
        <v>331</v>
      </c>
    </row>
    <row r="1011" spans="1:9" ht="15.75">
      <c r="H1011" s="379"/>
    </row>
    <row r="1012" spans="1:9" ht="15.75">
      <c r="H1012" s="379"/>
    </row>
    <row r="1013" spans="1:9" ht="15.75">
      <c r="H1013" s="379"/>
    </row>
    <row r="1014" spans="1:9">
      <c r="H1014" s="336" t="s">
        <v>332</v>
      </c>
    </row>
    <row r="1017" spans="1:9" ht="30">
      <c r="A1017" s="356">
        <v>67</v>
      </c>
      <c r="B1017" s="357" t="str">
        <f>IFERROR(VLOOKUP(A1017,NamaSK,2,FALSE),"  ")</f>
        <v>Dra. Sofkhatin Khumaidah, M.Pd., Ph.D.</v>
      </c>
      <c r="C1017" s="353"/>
      <c r="D1017" s="354"/>
      <c r="F1017" s="358"/>
      <c r="G1017" s="352"/>
    </row>
    <row r="1018" spans="1:9">
      <c r="A1018" s="359"/>
      <c r="B1018" s="360" t="s">
        <v>324</v>
      </c>
      <c r="C1018" s="361" t="s">
        <v>325</v>
      </c>
      <c r="D1018" s="362" t="s">
        <v>326</v>
      </c>
      <c r="E1018" s="362" t="s">
        <v>327</v>
      </c>
      <c r="F1018" s="362" t="s">
        <v>328</v>
      </c>
      <c r="G1018" s="523" t="s">
        <v>329</v>
      </c>
      <c r="H1018" s="524"/>
      <c r="I1018" s="525"/>
    </row>
    <row r="1019" spans="1:9" ht="37.5" customHeight="1">
      <c r="A1019" s="363">
        <f>'REKAP (2)'!J316</f>
        <v>15</v>
      </c>
      <c r="B1019" s="384" t="str">
        <f>IFERROR(VLOOKUP(A1019,JADWAL,4,FALSE),"  ")</f>
        <v>PENGEMBANGAN KURIKULUM</v>
      </c>
      <c r="C1019" s="398" t="str">
        <f>IFERROR(VLOOKUP(A1019,JADWAL,2,FALSE),"  ")</f>
        <v>PAI-2A</v>
      </c>
      <c r="D1019" s="399" t="str">
        <f>IFERROR(VLOOKUP(A1019,JADWAL,9,FALSE),"  ")</f>
        <v>Selasa</v>
      </c>
      <c r="E1019" s="502" t="str">
        <f>IFERROR(VLOOKUP(A1019,JADWAL,10,FALSE),"  ")</f>
        <v>12.45-14.45</v>
      </c>
      <c r="F1019" s="398" t="str">
        <f>IFERROR(VLOOKUP(A1019,JADWAL,11,FALSE),"  ")</f>
        <v>R15</v>
      </c>
      <c r="G1019" s="384" t="str">
        <f t="shared" ref="G1019:G1020" si="293">IFERROR(VLOOKUP(A1019,JADWAL,6,FALSE),"  ")</f>
        <v>Prof. Dr. Dra. Hj. Titiek Rohanah Hidayati, M.Pd.</v>
      </c>
      <c r="H1019" s="385" t="str">
        <f t="shared" ref="H1019:H1020" si="294">IFERROR(VLOOKUP(A1019,JADWAL,7,FALSE),"  ")</f>
        <v>Dra. Sofkhatin Khumaidah, M.Pd., Ph.D.</v>
      </c>
      <c r="I1019" s="396" t="str">
        <f>IFERROR(VLOOKUP(A1019,JADWAL,8,FALSE),"  ")</f>
        <v>.</v>
      </c>
    </row>
    <row r="1020" spans="1:9" ht="37.5" customHeight="1">
      <c r="A1020" s="363">
        <f>'REKAP (2)'!J317</f>
        <v>73</v>
      </c>
      <c r="B1020" s="377" t="str">
        <f>IFERROR(VLOOKUP(A1020,JADWAL,4,FALSE),"  ")</f>
        <v>METODOLOGI PENELITIAN PENDIDIKAN</v>
      </c>
      <c r="C1020" s="402" t="str">
        <f>IFERROR(VLOOKUP(A1020,JADWAL,2,FALSE),"  ")</f>
        <v>PGMI-2</v>
      </c>
      <c r="D1020" s="403" t="str">
        <f>IFERROR(VLOOKUP(A1020,JADWAL,9,FALSE),"  ")</f>
        <v>Jumat</v>
      </c>
      <c r="E1020" s="504" t="str">
        <f>IFERROR(VLOOKUP(A1020,JADWAL,10,FALSE),"  ")</f>
        <v>18.00-20.00</v>
      </c>
      <c r="F1020" s="402" t="str">
        <f>IFERROR(VLOOKUP(A1020,JADWAL,11,FALSE),"  ")</f>
        <v>PGMI-2</v>
      </c>
      <c r="G1020" s="377" t="str">
        <f t="shared" si="293"/>
        <v>Dr. H. Mundir, M.Pd.</v>
      </c>
      <c r="H1020" s="395" t="str">
        <f t="shared" si="294"/>
        <v>Dra. Sofkhatin Khumaidah, M.Pd., Ph.D.</v>
      </c>
      <c r="I1020" s="377"/>
    </row>
    <row r="1021" spans="1:9">
      <c r="A1021" s="363">
        <f>'REKAP (2)'!J318</f>
        <v>0</v>
      </c>
    </row>
    <row r="1023" spans="1:9" ht="15.75">
      <c r="A1023" s="332" t="s">
        <v>333</v>
      </c>
      <c r="H1023" s="379" t="str">
        <f>H20</f>
        <v>Jember, 19 Februari 2021</v>
      </c>
    </row>
    <row r="1024" spans="1:9" ht="15.75">
      <c r="H1024" s="379" t="s">
        <v>331</v>
      </c>
    </row>
    <row r="1025" spans="1:9" ht="15.75">
      <c r="H1025" s="379"/>
    </row>
    <row r="1026" spans="1:9" ht="15.75">
      <c r="H1026" s="379"/>
    </row>
    <row r="1027" spans="1:9" ht="15.75">
      <c r="H1027" s="379"/>
    </row>
    <row r="1028" spans="1:9">
      <c r="H1028" s="336" t="s">
        <v>332</v>
      </c>
    </row>
    <row r="1031" spans="1:9" ht="16.5">
      <c r="A1031" s="356">
        <v>68</v>
      </c>
      <c r="B1031" s="357" t="str">
        <f>IFERROR(VLOOKUP(A1031,NamaSK,2,FALSE),"  ")</f>
        <v>Dr. Hj. Umi Farihah, M.M, M.Pd.</v>
      </c>
      <c r="C1031" s="353"/>
      <c r="D1031" s="354"/>
      <c r="F1031" s="358"/>
      <c r="G1031" s="352"/>
    </row>
    <row r="1032" spans="1:9">
      <c r="A1032" s="359"/>
      <c r="B1032" s="360" t="s">
        <v>324</v>
      </c>
      <c r="C1032" s="361" t="s">
        <v>325</v>
      </c>
      <c r="D1032" s="362" t="s">
        <v>326</v>
      </c>
      <c r="E1032" s="362" t="s">
        <v>327</v>
      </c>
      <c r="F1032" s="362" t="s">
        <v>328</v>
      </c>
      <c r="G1032" s="523" t="s">
        <v>329</v>
      </c>
      <c r="H1032" s="524"/>
      <c r="I1032" s="525"/>
    </row>
    <row r="1033" spans="1:9" ht="37.5" customHeight="1">
      <c r="A1033" s="363">
        <f>'REKAP (2)'!J320</f>
        <v>69</v>
      </c>
      <c r="B1033" s="364" t="str">
        <f>IFERROR(VLOOKUP(A1033,JADWAL,4,FALSE),"  ")</f>
        <v>PENGEMBANGAN BAHAN AJAR MATEMATIKA</v>
      </c>
      <c r="C1033" s="365" t="str">
        <f>IFERROR(VLOOKUP(A1033,JADWAL,2,FALSE),"  ")</f>
        <v>PGMI-2</v>
      </c>
      <c r="D1033" s="366" t="str">
        <f>IFERROR(VLOOKUP(A1033,JADWAL,9,FALSE),"  ")</f>
        <v>Kamis</v>
      </c>
      <c r="E1033" s="366" t="str">
        <f>IFERROR(VLOOKUP(A1033,JADWAL,10,FALSE),"  ")</f>
        <v>13.00-15.00</v>
      </c>
      <c r="F1033" s="365" t="str">
        <f>IFERROR(VLOOKUP(A1033,JADWAL,11,FALSE),"  ")</f>
        <v>PGMI-2</v>
      </c>
      <c r="G1033" s="367" t="str">
        <f t="shared" ref="G1033:G1034" si="295">IFERROR(VLOOKUP(A1033,JADWAL,6,FALSE),"  ")</f>
        <v>Dr. Hj. Umi Farihah, M.M, M.Pd.</v>
      </c>
      <c r="H1033" s="368" t="str">
        <f t="shared" ref="H1033:H1034" si="296">IFERROR(VLOOKUP(A1033,JADWAL,7,FALSE),"  ")</f>
        <v>Dr. H. Hadi Purnomo, M.Pd.</v>
      </c>
      <c r="I1033" s="364" t="str">
        <f>IFERROR(VLOOKUP(A1033,JADWAL,8,FALSE),"  ")</f>
        <v>.</v>
      </c>
    </row>
    <row r="1034" spans="1:9" ht="37.5" customHeight="1">
      <c r="A1034" s="363">
        <f>'REKAP (2)'!J321</f>
        <v>0</v>
      </c>
      <c r="B1034" s="374" t="str">
        <f>IFERROR(VLOOKUP(A1034,JADWAL,4,FALSE),"  ")</f>
        <v xml:space="preserve">  </v>
      </c>
      <c r="C1034" s="375" t="str">
        <f>IFERROR(VLOOKUP(A1034,JADWAL,2,FALSE),"  ")</f>
        <v xml:space="preserve">  </v>
      </c>
      <c r="D1034" s="376" t="str">
        <f>IFERROR(VLOOKUP(A1034,JADWAL,9,FALSE),"  ")</f>
        <v xml:space="preserve">  </v>
      </c>
      <c r="E1034" s="376" t="str">
        <f>IFERROR(VLOOKUP(A1034,JADWAL,10,FALSE),"  ")</f>
        <v xml:space="preserve">  </v>
      </c>
      <c r="F1034" s="375" t="str">
        <f>IFERROR(VLOOKUP(A1034,JADWAL,11,FALSE),"  ")</f>
        <v xml:space="preserve">  </v>
      </c>
      <c r="G1034" s="377" t="str">
        <f t="shared" si="295"/>
        <v xml:space="preserve">  </v>
      </c>
      <c r="H1034" s="378" t="str">
        <f t="shared" si="296"/>
        <v xml:space="preserve">  </v>
      </c>
      <c r="I1034" s="393"/>
    </row>
    <row r="1035" spans="1:9">
      <c r="A1035" s="363">
        <f>'REKAP (2)'!J322</f>
        <v>59</v>
      </c>
    </row>
    <row r="1036" spans="1:9">
      <c r="A1036" s="363">
        <f>'REKAP (2)'!J323</f>
        <v>62</v>
      </c>
    </row>
    <row r="1037" spans="1:9" ht="15.75">
      <c r="A1037" s="332" t="s">
        <v>333</v>
      </c>
      <c r="H1037" s="379" t="str">
        <f>H20</f>
        <v>Jember, 19 Februari 2021</v>
      </c>
    </row>
    <row r="1038" spans="1:9" ht="15.75">
      <c r="H1038" s="379" t="s">
        <v>331</v>
      </c>
    </row>
    <row r="1039" spans="1:9" ht="15.75">
      <c r="H1039" s="379"/>
    </row>
    <row r="1040" spans="1:9" ht="15.75">
      <c r="H1040" s="379"/>
    </row>
    <row r="1041" spans="1:9" ht="15.75">
      <c r="H1041" s="379"/>
    </row>
    <row r="1042" spans="1:9">
      <c r="H1042" s="336" t="s">
        <v>332</v>
      </c>
    </row>
    <row r="1044" spans="1:9" ht="16.5">
      <c r="A1044" s="356">
        <v>69</v>
      </c>
      <c r="B1044" s="357" t="str">
        <f>IFERROR(VLOOKUP(A1044,NamaSK,2,FALSE),"  ")</f>
        <v>Dr. Ahmadiono, M.E.I.</v>
      </c>
      <c r="C1044" s="353"/>
      <c r="D1044" s="354"/>
      <c r="F1044" s="358"/>
      <c r="G1044" s="352"/>
    </row>
    <row r="1045" spans="1:9">
      <c r="A1045" s="359"/>
      <c r="B1045" s="360" t="s">
        <v>324</v>
      </c>
      <c r="C1045" s="361" t="s">
        <v>325</v>
      </c>
      <c r="D1045" s="362" t="s">
        <v>326</v>
      </c>
      <c r="E1045" s="362" t="s">
        <v>327</v>
      </c>
      <c r="F1045" s="362" t="s">
        <v>328</v>
      </c>
      <c r="G1045" s="523" t="s">
        <v>329</v>
      </c>
      <c r="H1045" s="524"/>
      <c r="I1045" s="525"/>
    </row>
    <row r="1046" spans="1:9" ht="37.5" customHeight="1">
      <c r="A1046" s="363">
        <f>'REKAP (2)'!J322</f>
        <v>59</v>
      </c>
      <c r="B1046" s="364" t="str">
        <f>IFERROR(VLOOKUP(A1046,JADWAL,4,FALSE),"  ")</f>
        <v>Manajemen Keuangan Islam</v>
      </c>
      <c r="C1046" s="365" t="str">
        <f>IFERROR(VLOOKUP(A1046,JADWAL,2,FALSE),"  ")</f>
        <v>ES-2A</v>
      </c>
      <c r="D1046" s="366" t="str">
        <f>IFERROR(VLOOKUP(A1046,JADWAL,9,FALSE),"  ")</f>
        <v>Rabu</v>
      </c>
      <c r="E1046" s="499" t="str">
        <f>IFERROR(VLOOKUP(A1046,JADWAL,10,FALSE),"  ")</f>
        <v>12.45-14.45</v>
      </c>
      <c r="F1046" s="365" t="str">
        <f>IFERROR(VLOOKUP(A1046,JADWAL,11,FALSE),"  ")</f>
        <v>RU13</v>
      </c>
      <c r="G1046" s="384" t="str">
        <f t="shared" ref="G1046:G1047" si="297">IFERROR(VLOOKUP(A1046,JADWAL,6,FALSE),"  ")</f>
        <v>Dr. Ahmadiono, M.E.I.</v>
      </c>
      <c r="H1046" s="385" t="str">
        <f t="shared" ref="H1046:H1047" si="298">IFERROR(VLOOKUP(A1046,JADWAL,7,FALSE),"  ")</f>
        <v>Dr. Hersa Farida Qoriani, S.Kom., M.EI.</v>
      </c>
      <c r="I1046" s="364" t="str">
        <f>IFERROR(VLOOKUP(A1046,JADWAL,8,FALSE),"  ")</f>
        <v>.</v>
      </c>
    </row>
    <row r="1047" spans="1:9" ht="37.5" customHeight="1">
      <c r="A1047" s="363">
        <f>'REKAP (2)'!J323</f>
        <v>62</v>
      </c>
      <c r="B1047" s="369" t="str">
        <f>IFERROR(VLOOKUP(A1047,JADWAL,4,FALSE),"  ")</f>
        <v>Manajemen Keuangan Islam</v>
      </c>
      <c r="C1047" s="370" t="str">
        <f>IFERROR(VLOOKUP(A1047,JADWAL,2,FALSE),"  ")</f>
        <v>ES-2B</v>
      </c>
      <c r="D1047" s="371" t="str">
        <f>IFERROR(VLOOKUP(A1047,JADWAL,9,FALSE),"  ")</f>
        <v>Jumat</v>
      </c>
      <c r="E1047" s="500" t="str">
        <f>IFERROR(VLOOKUP(A1047,JADWAL,10,FALSE),"  ")</f>
        <v>18.00-20.00</v>
      </c>
      <c r="F1047" s="370" t="str">
        <f>IFERROR(VLOOKUP(A1047,JADWAL,11,FALSE),"  ")</f>
        <v>R11</v>
      </c>
      <c r="G1047" s="380" t="str">
        <f t="shared" si="297"/>
        <v>Dr. Ahmadiono, M.E.I.</v>
      </c>
      <c r="H1047" s="382" t="str">
        <f t="shared" si="298"/>
        <v>Dr. Khairunnisa Musari, S.T.,M.MT.</v>
      </c>
      <c r="I1047" s="369" t="str">
        <f>IFERROR(VLOOKUP(A1047,JADWAL,8,FALSE),"  ")</f>
        <v>.</v>
      </c>
    </row>
    <row r="1048" spans="1:9" ht="37.5" customHeight="1">
      <c r="A1048" s="363">
        <f>'REKAP (2)'!J324</f>
        <v>87</v>
      </c>
      <c r="B1048" s="374" t="str">
        <f>IFERROR(VLOOKUP(A1048,JADWAL,4,FALSE),"  ")</f>
        <v>ISLAM PROGRESIF</v>
      </c>
      <c r="C1048" s="375" t="str">
        <f>IFERROR(VLOOKUP(A1048,JADWAL,2,FALSE),"  ")</f>
        <v>SI-2</v>
      </c>
      <c r="D1048" s="376" t="str">
        <f>IFERROR(VLOOKUP(A1048,JADWAL,9,FALSE),"  ")</f>
        <v>Sabtu</v>
      </c>
      <c r="E1048" s="376" t="str">
        <f>IFERROR(VLOOKUP(A1048,JADWAL,10,FALSE),"  ")</f>
        <v>13.00-15.00</v>
      </c>
      <c r="F1048" s="375" t="str">
        <f>IFERROR(VLOOKUP(A1048,JADWAL,11,FALSE),"  ")</f>
        <v>R23</v>
      </c>
      <c r="G1048" s="377" t="str">
        <f t="shared" ref="G1048" si="299">IFERROR(VLOOKUP(A1048,JADWAL,6,FALSE),"  ")</f>
        <v>Dr. H. Pujiono, M.Ag.</v>
      </c>
      <c r="H1048" s="395" t="str">
        <f t="shared" ref="H1048" si="300">IFERROR(VLOOKUP(A1048,JADWAL,7,FALSE),"  ")</f>
        <v>Dr. Ahmadiono, M.E.I.</v>
      </c>
      <c r="I1048" s="393"/>
    </row>
    <row r="1049" spans="1:9">
      <c r="A1049" s="363">
        <f>'REKAP (2)'!J325</f>
        <v>0</v>
      </c>
    </row>
    <row r="1051" spans="1:9" ht="15.75">
      <c r="A1051" s="332" t="s">
        <v>333</v>
      </c>
      <c r="H1051" s="379" t="str">
        <f>H20</f>
        <v>Jember, 19 Februari 2021</v>
      </c>
    </row>
    <row r="1052" spans="1:9" ht="15.75">
      <c r="H1052" s="379" t="s">
        <v>331</v>
      </c>
    </row>
    <row r="1053" spans="1:9" ht="15.75">
      <c r="H1053" s="379"/>
    </row>
    <row r="1054" spans="1:9" ht="15.75">
      <c r="H1054" s="379"/>
    </row>
    <row r="1055" spans="1:9" ht="15.75">
      <c r="H1055" s="379"/>
    </row>
    <row r="1056" spans="1:9">
      <c r="H1056" s="336" t="s">
        <v>332</v>
      </c>
    </row>
    <row r="1058" spans="1:9" ht="30">
      <c r="A1058" s="356">
        <v>70</v>
      </c>
      <c r="B1058" s="357" t="str">
        <f>IFERROR(VLOOKUP(A1058,NamaSK,2,FALSE),"  ")</f>
        <v>Dr. Hersa Farida Qoriani, S.Kom., M.EI.</v>
      </c>
      <c r="C1058" s="353"/>
      <c r="D1058" s="354"/>
      <c r="F1058" s="358"/>
      <c r="G1058" s="352"/>
    </row>
    <row r="1059" spans="1:9">
      <c r="A1059" s="359"/>
      <c r="B1059" s="360" t="s">
        <v>324</v>
      </c>
      <c r="C1059" s="361" t="s">
        <v>325</v>
      </c>
      <c r="D1059" s="362" t="s">
        <v>326</v>
      </c>
      <c r="E1059" s="362" t="s">
        <v>327</v>
      </c>
      <c r="F1059" s="362" t="s">
        <v>328</v>
      </c>
      <c r="G1059" s="523" t="s">
        <v>329</v>
      </c>
      <c r="H1059" s="524"/>
      <c r="I1059" s="525"/>
    </row>
    <row r="1060" spans="1:9" ht="37.5" customHeight="1">
      <c r="A1060" s="363">
        <f>'REKAP (2)'!J326</f>
        <v>52</v>
      </c>
      <c r="B1060" s="364" t="str">
        <f>IFERROR(VLOOKUP(A1060,JADWAL,4,FALSE),"  ")</f>
        <v>EKONOMI PEMBANGUNAN ISLAM</v>
      </c>
      <c r="C1060" s="365" t="str">
        <f>IFERROR(VLOOKUP(A1060,JADWAL,2,FALSE),"  ")</f>
        <v>ES-2A</v>
      </c>
      <c r="D1060" s="366" t="str">
        <f>IFERROR(VLOOKUP(A1060,JADWAL,9,FALSE),"  ")</f>
        <v>Rabu</v>
      </c>
      <c r="E1060" s="499" t="str">
        <f>IFERROR(VLOOKUP(A1060,JADWAL,10,FALSE),"  ")</f>
        <v>15.15-17.15</v>
      </c>
      <c r="F1060" s="365" t="str">
        <f>IFERROR(VLOOKUP(A1060,JADWAL,11,FALSE),"  ")</f>
        <v>R11</v>
      </c>
      <c r="G1060" s="384" t="str">
        <f t="shared" ref="G1060:G1061" si="301">IFERROR(VLOOKUP(A1060,JADWAL,6,FALSE),"  ")</f>
        <v>Dr. Khairunnisa Musari, S.T.,M.MT.</v>
      </c>
      <c r="H1060" s="385" t="str">
        <f t="shared" ref="H1060:H1061" si="302">IFERROR(VLOOKUP(A1060,JADWAL,7,FALSE),"  ")</f>
        <v>Dr. Hersa Farida Qoriani, S.Kom., M.EI.</v>
      </c>
      <c r="I1060" s="364" t="str">
        <f>IFERROR(VLOOKUP(A1060,JADWAL,8,FALSE),"  ")</f>
        <v>.</v>
      </c>
    </row>
    <row r="1061" spans="1:9" ht="37.5" customHeight="1">
      <c r="A1061" s="363">
        <f>'REKAP (2)'!J327</f>
        <v>56</v>
      </c>
      <c r="B1061" s="369" t="str">
        <f>IFERROR(VLOOKUP(A1061,JADWAL,4,FALSE),"  ")</f>
        <v>EKONOMI PEMBANGUNAN ISLAM</v>
      </c>
      <c r="C1061" s="370" t="str">
        <f>IFERROR(VLOOKUP(A1061,JADWAL,2,FALSE),"  ")</f>
        <v>ES-2B</v>
      </c>
      <c r="D1061" s="371" t="str">
        <f>IFERROR(VLOOKUP(A1061,JADWAL,9,FALSE),"  ")</f>
        <v>Sabtu</v>
      </c>
      <c r="E1061" s="500" t="str">
        <f>IFERROR(VLOOKUP(A1061,JADWAL,10,FALSE),"  ")</f>
        <v>07.30-09.30</v>
      </c>
      <c r="F1061" s="370" t="str">
        <f>IFERROR(VLOOKUP(A1061,JADWAL,11,FALSE),"  ")</f>
        <v>RU13</v>
      </c>
      <c r="G1061" s="380" t="str">
        <f t="shared" si="301"/>
        <v>Dr. Hersa Farida Qoriani, S.Kom., M.EI.</v>
      </c>
      <c r="H1061" s="382" t="str">
        <f t="shared" si="302"/>
        <v>Dr. Khairunnisa Musari, S.T.,M.MT.</v>
      </c>
      <c r="I1061" s="369"/>
    </row>
    <row r="1062" spans="1:9" ht="37.5" customHeight="1">
      <c r="A1062" s="363">
        <f>'REKAP (2)'!J328</f>
        <v>59</v>
      </c>
      <c r="B1062" s="374" t="str">
        <f>IFERROR(VLOOKUP(A1062,JADWAL,4,FALSE),"  ")</f>
        <v>Manajemen Keuangan Islam</v>
      </c>
      <c r="C1062" s="375" t="str">
        <f>IFERROR(VLOOKUP(A1062,JADWAL,2,FALSE),"  ")</f>
        <v>ES-2A</v>
      </c>
      <c r="D1062" s="376" t="str">
        <f>IFERROR(VLOOKUP(A1062,JADWAL,9,FALSE),"  ")</f>
        <v>Rabu</v>
      </c>
      <c r="E1062" s="501" t="str">
        <f>IFERROR(VLOOKUP(A1062,JADWAL,10,FALSE),"  ")</f>
        <v>12.45-14.45</v>
      </c>
      <c r="F1062" s="375" t="str">
        <f>IFERROR(VLOOKUP(A1062,JADWAL,11,FALSE),"  ")</f>
        <v>RU13</v>
      </c>
      <c r="G1062" s="377" t="str">
        <f t="shared" ref="G1062" si="303">IFERROR(VLOOKUP(A1062,JADWAL,6,FALSE),"  ")</f>
        <v>Dr. Ahmadiono, M.E.I.</v>
      </c>
      <c r="H1062" s="378" t="str">
        <f t="shared" ref="H1062" si="304">IFERROR(VLOOKUP(A1062,JADWAL,7,FALSE),"  ")</f>
        <v>Dr. Hersa Farida Qoriani, S.Kom., M.EI.</v>
      </c>
      <c r="I1062" s="393"/>
    </row>
    <row r="1063" spans="1:9">
      <c r="A1063" s="363">
        <f>'REKAP (2)'!J329</f>
        <v>0</v>
      </c>
    </row>
    <row r="1065" spans="1:9" ht="15.75">
      <c r="A1065" s="332" t="s">
        <v>333</v>
      </c>
      <c r="H1065" s="379" t="str">
        <f>H20</f>
        <v>Jember, 19 Februari 2021</v>
      </c>
    </row>
    <row r="1066" spans="1:9" ht="15.75">
      <c r="H1066" s="379" t="s">
        <v>331</v>
      </c>
    </row>
    <row r="1067" spans="1:9" ht="15.75">
      <c r="H1067" s="379"/>
    </row>
    <row r="1068" spans="1:9" ht="15.75">
      <c r="H1068" s="379"/>
    </row>
    <row r="1069" spans="1:9" ht="15.75">
      <c r="H1069" s="379"/>
    </row>
    <row r="1070" spans="1:9">
      <c r="H1070" s="336" t="s">
        <v>332</v>
      </c>
    </row>
    <row r="1073" spans="1:9" ht="30">
      <c r="A1073" s="356">
        <v>71</v>
      </c>
      <c r="B1073" s="357" t="str">
        <f>IFERROR(VLOOKUP(A1073,NamaSK,2,FALSE),"  ")</f>
        <v>Dr. Inayatul Mukarromah, SS, M.Pd</v>
      </c>
      <c r="C1073" s="353"/>
      <c r="D1073" s="354"/>
      <c r="F1073" s="358"/>
      <c r="G1073" s="352"/>
    </row>
    <row r="1074" spans="1:9">
      <c r="A1074" s="359"/>
      <c r="B1074" s="360" t="s">
        <v>324</v>
      </c>
      <c r="C1074" s="361" t="s">
        <v>325</v>
      </c>
      <c r="D1074" s="362" t="s">
        <v>326</v>
      </c>
      <c r="E1074" s="362" t="s">
        <v>327</v>
      </c>
      <c r="F1074" s="362" t="s">
        <v>328</v>
      </c>
      <c r="G1074" s="523" t="s">
        <v>329</v>
      </c>
      <c r="H1074" s="524"/>
      <c r="I1074" s="525"/>
    </row>
    <row r="1075" spans="1:9" ht="37.5" customHeight="1">
      <c r="A1075" s="363">
        <f>'REKAP (2)'!J329</f>
        <v>0</v>
      </c>
      <c r="B1075" s="364" t="str">
        <f>IFERROR(VLOOKUP(A1075,JADWAL,4,FALSE),"  ")</f>
        <v xml:space="preserve">  </v>
      </c>
      <c r="C1075" s="365" t="str">
        <f>IFERROR(VLOOKUP(A1075,JADWAL,2,FALSE),"  ")</f>
        <v xml:space="preserve">  </v>
      </c>
      <c r="D1075" s="366" t="str">
        <f>IFERROR(VLOOKUP(A1075,JADWAL,9,FALSE),"  ")</f>
        <v xml:space="preserve">  </v>
      </c>
      <c r="E1075" s="366" t="str">
        <f>IFERROR(VLOOKUP(A1075,JADWAL,10,FALSE),"  ")</f>
        <v xml:space="preserve">  </v>
      </c>
      <c r="F1075" s="365" t="str">
        <f>IFERROR(VLOOKUP(A1075,JADWAL,11,FALSE),"  ")</f>
        <v xml:space="preserve">  </v>
      </c>
      <c r="G1075" s="384" t="str">
        <f t="shared" ref="G1075:G1076" si="305">IFERROR(VLOOKUP(A1075,JADWAL,6,FALSE),"  ")</f>
        <v xml:space="preserve">  </v>
      </c>
      <c r="H1075" s="385" t="str">
        <f t="shared" ref="H1075:H1076" si="306">IFERROR(VLOOKUP(A1075,JADWAL,7,FALSE),"  ")</f>
        <v xml:space="preserve">  </v>
      </c>
      <c r="I1075" s="388" t="str">
        <f>IFERROR(VLOOKUP(A1075,JADWAL,8,FALSE),"  ")</f>
        <v xml:space="preserve">  </v>
      </c>
    </row>
    <row r="1076" spans="1:9" ht="37.5" customHeight="1">
      <c r="A1076" s="363"/>
      <c r="B1076" s="374" t="str">
        <f>IFERROR(VLOOKUP(A1076,JADWAL,4,FALSE),"  ")</f>
        <v xml:space="preserve">  </v>
      </c>
      <c r="C1076" s="375" t="str">
        <f>IFERROR(VLOOKUP(A1076,JADWAL,2,FALSE),"  ")</f>
        <v xml:space="preserve">  </v>
      </c>
      <c r="D1076" s="376" t="str">
        <f>IFERROR(VLOOKUP(A1076,JADWAL,9,FALSE),"  ")</f>
        <v xml:space="preserve">  </v>
      </c>
      <c r="E1076" s="376" t="str">
        <f>IFERROR(VLOOKUP(A1076,JADWAL,10,FALSE),"  ")</f>
        <v xml:space="preserve">  </v>
      </c>
      <c r="F1076" s="375" t="str">
        <f>IFERROR(VLOOKUP(A1076,JADWAL,11,FALSE),"  ")</f>
        <v xml:space="preserve">  </v>
      </c>
      <c r="G1076" s="377" t="str">
        <f t="shared" si="305"/>
        <v xml:space="preserve">  </v>
      </c>
      <c r="H1076" s="378" t="str">
        <f t="shared" si="306"/>
        <v xml:space="preserve">  </v>
      </c>
      <c r="I1076" s="393"/>
    </row>
    <row r="1080" spans="1:9" ht="15.75">
      <c r="A1080" s="332" t="s">
        <v>333</v>
      </c>
      <c r="H1080" s="379" t="str">
        <f>H20</f>
        <v>Jember, 19 Februari 2021</v>
      </c>
    </row>
    <row r="1081" spans="1:9" ht="15.75">
      <c r="H1081" s="379" t="s">
        <v>331</v>
      </c>
    </row>
    <row r="1082" spans="1:9" ht="15.75">
      <c r="H1082" s="379"/>
    </row>
    <row r="1083" spans="1:9" ht="15.75">
      <c r="H1083" s="379"/>
    </row>
    <row r="1084" spans="1:9" ht="15.75">
      <c r="H1084" s="379"/>
    </row>
    <row r="1085" spans="1:9">
      <c r="H1085" s="336" t="s">
        <v>332</v>
      </c>
    </row>
    <row r="1088" spans="1:9" ht="16.5">
      <c r="A1088" s="356">
        <v>72</v>
      </c>
      <c r="B1088" s="357" t="str">
        <f>IFERROR(VLOOKUP(A1088,NamaSK,2,FALSE),"  ")</f>
        <v>Dr. Nino Indrianto, M.Pd.</v>
      </c>
      <c r="C1088" s="353"/>
      <c r="D1088" s="354"/>
      <c r="F1088" s="358"/>
      <c r="G1088" s="352"/>
    </row>
    <row r="1089" spans="1:9">
      <c r="A1089" s="359"/>
      <c r="B1089" s="360" t="s">
        <v>324</v>
      </c>
      <c r="C1089" s="361" t="s">
        <v>325</v>
      </c>
      <c r="D1089" s="362" t="s">
        <v>326</v>
      </c>
      <c r="E1089" s="362" t="s">
        <v>327</v>
      </c>
      <c r="F1089" s="362" t="s">
        <v>328</v>
      </c>
      <c r="G1089" s="523" t="s">
        <v>329</v>
      </c>
      <c r="H1089" s="524"/>
      <c r="I1089" s="525"/>
    </row>
    <row r="1090" spans="1:9" ht="37.5" customHeight="1">
      <c r="A1090" s="410">
        <f>'REKAP (2)'!J330</f>
        <v>23</v>
      </c>
      <c r="B1090" s="364" t="str">
        <f>IFERROR(VLOOKUP(A1090,JADWAL,4,FALSE),"  ")</f>
        <v>PENGEMBANGAN KURIKULUM</v>
      </c>
      <c r="C1090" s="365" t="str">
        <f>IFERROR(VLOOKUP(A1090,JADWAL,2,FALSE),"  ")</f>
        <v>PAI-2C</v>
      </c>
      <c r="D1090" s="366" t="str">
        <f>IFERROR(VLOOKUP(A1090,JADWAL,9,FALSE),"  ")</f>
        <v>Jumat</v>
      </c>
      <c r="E1090" s="499" t="str">
        <f>IFERROR(VLOOKUP(A1090,JADWAL,10,FALSE),"  ")</f>
        <v>13.15-15.15</v>
      </c>
      <c r="F1090" s="365" t="str">
        <f>IFERROR(VLOOKUP(A1090,JADWAL,11,FALSE),"  ")</f>
        <v>RU26</v>
      </c>
      <c r="G1090" s="384" t="str">
        <f t="shared" ref="G1090" si="307">IFERROR(VLOOKUP(A1090,JADWAL,6,FALSE),"  ")</f>
        <v>Dr. H. Mashudi, M.Pd.</v>
      </c>
      <c r="H1090" s="385" t="str">
        <f t="shared" ref="H1090" si="308">IFERROR(VLOOKUP(A1090,JADWAL,7,FALSE),"  ")</f>
        <v>Dr. Nino Indrianto, M.Pd.</v>
      </c>
      <c r="I1090" s="364" t="str">
        <f>IFERROR(VLOOKUP(A1090,JADWAL,8,FALSE),"  ")</f>
        <v>.</v>
      </c>
    </row>
    <row r="1091" spans="1:9" ht="37.5" customHeight="1">
      <c r="A1091" s="363">
        <f>'REKAP (2)'!J331</f>
        <v>0</v>
      </c>
      <c r="B1091" s="374" t="str">
        <f>IFERROR(VLOOKUP(A1091,JADWAL,4,FALSE),"  ")</f>
        <v xml:space="preserve">  </v>
      </c>
      <c r="C1091" s="375" t="str">
        <f>IFERROR(VLOOKUP(A1091,JADWAL,2,FALSE),"  ")</f>
        <v xml:space="preserve">  </v>
      </c>
      <c r="D1091" s="376" t="str">
        <f>IFERROR(VLOOKUP(A1091,JADWAL,9,FALSE),"  ")</f>
        <v xml:space="preserve">  </v>
      </c>
      <c r="E1091" s="376" t="str">
        <f>IFERROR(VLOOKUP(A1091,JADWAL,10,FALSE),"  ")</f>
        <v xml:space="preserve">  </v>
      </c>
      <c r="F1091" s="375" t="str">
        <f>IFERROR(VLOOKUP(A1091,JADWAL,11,FALSE),"  ")</f>
        <v xml:space="preserve">  </v>
      </c>
      <c r="G1091" s="377" t="str">
        <f t="shared" ref="G1091" si="309">IFERROR(VLOOKUP(A1091,JADWAL,6,FALSE),"  ")</f>
        <v xml:space="preserve">  </v>
      </c>
      <c r="H1091" s="378" t="str">
        <f t="shared" ref="H1091" si="310">IFERROR(VLOOKUP(A1091,JADWAL,7,FALSE),"  ")</f>
        <v xml:space="preserve">  </v>
      </c>
      <c r="I1091" s="374"/>
    </row>
    <row r="1092" spans="1:9">
      <c r="A1092" s="363">
        <f>'REKAP (2)'!J332</f>
        <v>0</v>
      </c>
    </row>
    <row r="1094" spans="1:9" ht="15.75">
      <c r="A1094" s="332" t="s">
        <v>333</v>
      </c>
      <c r="H1094" s="379" t="str">
        <f>H20</f>
        <v>Jember, 19 Februari 2021</v>
      </c>
    </row>
    <row r="1095" spans="1:9" ht="15.75">
      <c r="H1095" s="379" t="s">
        <v>331</v>
      </c>
    </row>
    <row r="1096" spans="1:9" ht="15.75">
      <c r="H1096" s="379"/>
    </row>
    <row r="1097" spans="1:9" ht="15.75">
      <c r="H1097" s="379"/>
    </row>
    <row r="1098" spans="1:9" ht="15.75">
      <c r="H1098" s="379"/>
    </row>
    <row r="1099" spans="1:9">
      <c r="H1099" s="336" t="s">
        <v>332</v>
      </c>
    </row>
    <row r="1102" spans="1:9" ht="16.5">
      <c r="A1102" s="356">
        <v>73</v>
      </c>
      <c r="B1102" s="357" t="str">
        <f>IFERROR(VLOOKUP(A1102,NamaSK,2,FALSE),"  ")</f>
        <v>Dr. Uun Yusufa, MA.</v>
      </c>
      <c r="C1102" s="353"/>
      <c r="D1102" s="354"/>
      <c r="F1102" s="358"/>
      <c r="G1102" s="352"/>
    </row>
    <row r="1103" spans="1:9">
      <c r="A1103" s="359"/>
      <c r="B1103" s="360" t="s">
        <v>324</v>
      </c>
      <c r="C1103" s="361" t="s">
        <v>325</v>
      </c>
      <c r="D1103" s="362" t="s">
        <v>326</v>
      </c>
      <c r="E1103" s="362" t="s">
        <v>327</v>
      </c>
      <c r="F1103" s="362" t="s">
        <v>328</v>
      </c>
      <c r="G1103" s="523" t="s">
        <v>329</v>
      </c>
      <c r="H1103" s="524"/>
      <c r="I1103" s="525"/>
    </row>
    <row r="1104" spans="1:9" ht="37.5" customHeight="1">
      <c r="A1104" s="363">
        <f>'REKAP (2)'!J331</f>
        <v>0</v>
      </c>
      <c r="B1104" s="364" t="str">
        <f>IFERROR(VLOOKUP(A1104,JADWAL,4,FALSE),"  ")</f>
        <v xml:space="preserve">  </v>
      </c>
      <c r="C1104" s="365" t="str">
        <f>IFERROR(VLOOKUP(A1104,JADWAL,2,FALSE),"  ")</f>
        <v xml:space="preserve">  </v>
      </c>
      <c r="D1104" s="366" t="str">
        <f>IFERROR(VLOOKUP(A1104,JADWAL,9,FALSE),"  ")</f>
        <v xml:space="preserve">  </v>
      </c>
      <c r="E1104" s="366" t="str">
        <f>IFERROR(VLOOKUP(A1104,JADWAL,10,FALSE),"  ")</f>
        <v xml:space="preserve">  </v>
      </c>
      <c r="F1104" s="365" t="str">
        <f>IFERROR(VLOOKUP(A1104,JADWAL,11,FALSE),"  ")</f>
        <v xml:space="preserve">  </v>
      </c>
      <c r="G1104" s="367" t="str">
        <f t="shared" ref="G1104" si="311">IFERROR(VLOOKUP(A1104,JADWAL,6,FALSE),"  ")</f>
        <v xml:space="preserve">  </v>
      </c>
      <c r="H1104" s="368" t="str">
        <f t="shared" ref="H1104" si="312">IFERROR(VLOOKUP(A1104,JADWAL,7,FALSE),"  ")</f>
        <v xml:space="preserve">  </v>
      </c>
      <c r="I1104" s="364" t="str">
        <f>IFERROR(VLOOKUP(A1104,JADWAL,8,FALSE),"  ")</f>
        <v xml:space="preserve">  </v>
      </c>
    </row>
    <row r="1105" spans="1:9" ht="37.5" customHeight="1">
      <c r="A1105" s="363">
        <f>'REKAP (2)'!J332</f>
        <v>0</v>
      </c>
      <c r="B1105" s="374" t="str">
        <f>IFERROR(VLOOKUP(A1105,JADWAL,4,FALSE),"  ")</f>
        <v xml:space="preserve">  </v>
      </c>
      <c r="C1105" s="375" t="str">
        <f>IFERROR(VLOOKUP(A1105,JADWAL,2,FALSE),"  ")</f>
        <v xml:space="preserve">  </v>
      </c>
      <c r="D1105" s="376" t="str">
        <f>IFERROR(VLOOKUP(A1105,JADWAL,9,FALSE),"  ")</f>
        <v xml:space="preserve">  </v>
      </c>
      <c r="E1105" s="376" t="str">
        <f>IFERROR(VLOOKUP(A1105,JADWAL,10,FALSE),"  ")</f>
        <v xml:space="preserve">  </v>
      </c>
      <c r="F1105" s="375" t="str">
        <f>IFERROR(VLOOKUP(A1105,JADWAL,11,FALSE),"  ")</f>
        <v xml:space="preserve">  </v>
      </c>
      <c r="G1105" s="377" t="str">
        <f t="shared" ref="G1105" si="313">IFERROR(VLOOKUP(A1105,JADWAL,6,FALSE),"  ")</f>
        <v xml:space="preserve">  </v>
      </c>
      <c r="H1105" s="378" t="str">
        <f t="shared" ref="H1105" si="314">IFERROR(VLOOKUP(A1105,JADWAL,7,FALSE),"  ")</f>
        <v xml:space="preserve">  </v>
      </c>
      <c r="I1105" s="374"/>
    </row>
    <row r="1108" spans="1:9" ht="15.75">
      <c r="A1108" s="332" t="s">
        <v>333</v>
      </c>
      <c r="H1108" s="379" t="str">
        <f>H20</f>
        <v>Jember, 19 Februari 2021</v>
      </c>
    </row>
    <row r="1109" spans="1:9" ht="15.75">
      <c r="H1109" s="379" t="s">
        <v>331</v>
      </c>
    </row>
    <row r="1110" spans="1:9" ht="15.75">
      <c r="H1110" s="379"/>
    </row>
    <row r="1111" spans="1:9" ht="15.75">
      <c r="H1111" s="379"/>
    </row>
    <row r="1112" spans="1:9" ht="15.75">
      <c r="H1112" s="379"/>
    </row>
    <row r="1113" spans="1:9">
      <c r="H1113" s="336" t="s">
        <v>332</v>
      </c>
    </row>
    <row r="1116" spans="1:9" ht="16.5">
      <c r="A1116" s="356">
        <v>74</v>
      </c>
      <c r="B1116" s="357" t="str">
        <f>IFERROR(VLOOKUP(A1116,NamaSK,2,FALSE),"  ")</f>
        <v>Prof. H. Masdar Hilmy, MA., Ph.D.</v>
      </c>
      <c r="C1116" s="353"/>
      <c r="D1116" s="354"/>
      <c r="F1116" s="358"/>
      <c r="G1116" s="352"/>
    </row>
    <row r="1117" spans="1:9">
      <c r="A1117" s="359"/>
      <c r="B1117" s="360" t="s">
        <v>324</v>
      </c>
      <c r="C1117" s="361" t="s">
        <v>325</v>
      </c>
      <c r="D1117" s="362" t="s">
        <v>326</v>
      </c>
      <c r="E1117" s="362" t="s">
        <v>327</v>
      </c>
      <c r="F1117" s="362" t="s">
        <v>328</v>
      </c>
      <c r="G1117" s="523" t="s">
        <v>329</v>
      </c>
      <c r="H1117" s="524"/>
      <c r="I1117" s="525"/>
    </row>
    <row r="1118" spans="1:9" ht="37.5" customHeight="1">
      <c r="A1118" s="363">
        <f>'REKAP (2)'!J338</f>
        <v>0</v>
      </c>
      <c r="B1118" s="364" t="str">
        <f>IFERROR(VLOOKUP(A1118,JADWAL,4,FALSE),"  ")</f>
        <v xml:space="preserve">  </v>
      </c>
      <c r="C1118" s="365" t="str">
        <f>IFERROR(VLOOKUP(A1118,JADWAL,2,FALSE),"  ")</f>
        <v xml:space="preserve">  </v>
      </c>
      <c r="D1118" s="366" t="str">
        <f>IFERROR(VLOOKUP(A1118,JADWAL,9,FALSE),"  ")</f>
        <v xml:space="preserve">  </v>
      </c>
      <c r="E1118" s="366" t="str">
        <f>IFERROR(VLOOKUP(A1118,JADWAL,10,FALSE),"  ")</f>
        <v xml:space="preserve">  </v>
      </c>
      <c r="F1118" s="365" t="str">
        <f>IFERROR(VLOOKUP(A1118,JADWAL,11,FALSE),"  ")</f>
        <v xml:space="preserve">  </v>
      </c>
      <c r="G1118" s="367" t="str">
        <f t="shared" ref="G1118" si="315">IFERROR(VLOOKUP(A1118,JADWAL,6,FALSE),"  ")</f>
        <v xml:space="preserve">  </v>
      </c>
      <c r="H1118" s="368" t="str">
        <f t="shared" ref="H1118" si="316">IFERROR(VLOOKUP(A1118,JADWAL,7,FALSE),"  ")</f>
        <v xml:space="preserve">  </v>
      </c>
      <c r="I1118" s="388" t="str">
        <f>IFERROR(VLOOKUP(A1118,JADWAL,8,FALSE),"  ")</f>
        <v xml:space="preserve">  </v>
      </c>
    </row>
    <row r="1119" spans="1:9" ht="37.5" customHeight="1">
      <c r="A1119" s="363">
        <f>'REKAP (2)'!J339</f>
        <v>0</v>
      </c>
      <c r="B1119" s="374" t="str">
        <f>IFERROR(VLOOKUP(A1119,JADWAL,4,FALSE),"  ")</f>
        <v xml:space="preserve">  </v>
      </c>
      <c r="C1119" s="375" t="str">
        <f>IFERROR(VLOOKUP(A1119,JADWAL,2,FALSE),"  ")</f>
        <v xml:space="preserve">  </v>
      </c>
      <c r="D1119" s="376" t="str">
        <f>IFERROR(VLOOKUP(A1119,JADWAL,9,FALSE),"  ")</f>
        <v xml:space="preserve">  </v>
      </c>
      <c r="E1119" s="376" t="str">
        <f>IFERROR(VLOOKUP(A1119,JADWAL,10,FALSE),"  ")</f>
        <v xml:space="preserve">  </v>
      </c>
      <c r="F1119" s="375" t="str">
        <f>IFERROR(VLOOKUP(A1119,JADWAL,11,FALSE),"  ")</f>
        <v xml:space="preserve">  </v>
      </c>
      <c r="G1119" s="377" t="str">
        <f t="shared" ref="G1119" si="317">IFERROR(VLOOKUP(A1119,JADWAL,6,FALSE),"  ")</f>
        <v xml:space="preserve">  </v>
      </c>
      <c r="H1119" s="378" t="str">
        <f t="shared" ref="H1119" si="318">IFERROR(VLOOKUP(A1119,JADWAL,7,FALSE),"  ")</f>
        <v xml:space="preserve">  </v>
      </c>
      <c r="I1119" s="393"/>
    </row>
    <row r="1122" spans="1:9" ht="15.75">
      <c r="A1122" s="332" t="s">
        <v>333</v>
      </c>
      <c r="H1122" s="379" t="str">
        <f>H20</f>
        <v>Jember, 19 Februari 2021</v>
      </c>
    </row>
    <row r="1123" spans="1:9" ht="15.75">
      <c r="H1123" s="379" t="s">
        <v>331</v>
      </c>
    </row>
    <row r="1124" spans="1:9" ht="15.75">
      <c r="H1124" s="379"/>
    </row>
    <row r="1125" spans="1:9" ht="15.75">
      <c r="H1125" s="379"/>
    </row>
    <row r="1126" spans="1:9" ht="15.75">
      <c r="H1126" s="379"/>
    </row>
    <row r="1127" spans="1:9">
      <c r="H1127" s="336" t="s">
        <v>332</v>
      </c>
    </row>
    <row r="1130" spans="1:9" ht="16.5">
      <c r="A1130" s="356">
        <v>75</v>
      </c>
      <c r="B1130" s="357" t="str">
        <f>IFERROR(VLOOKUP(A1130,NamaSK,2,FALSE),"  ")</f>
        <v>Dr. H. Imam Syafe’i, M.Pd.</v>
      </c>
      <c r="C1130" s="353"/>
      <c r="D1130" s="354"/>
      <c r="F1130" s="358"/>
      <c r="G1130" s="352"/>
    </row>
    <row r="1131" spans="1:9">
      <c r="A1131" s="359"/>
      <c r="B1131" s="360" t="s">
        <v>324</v>
      </c>
      <c r="C1131" s="361" t="s">
        <v>325</v>
      </c>
      <c r="D1131" s="362" t="s">
        <v>326</v>
      </c>
      <c r="E1131" s="362" t="s">
        <v>327</v>
      </c>
      <c r="F1131" s="362" t="s">
        <v>328</v>
      </c>
      <c r="G1131" s="523" t="s">
        <v>329</v>
      </c>
      <c r="H1131" s="524"/>
      <c r="I1131" s="525"/>
    </row>
    <row r="1132" spans="1:9" ht="37.5" customHeight="1">
      <c r="A1132" s="363">
        <f>'REKAP (2)'!J339</f>
        <v>0</v>
      </c>
      <c r="B1132" s="364" t="str">
        <f>IFERROR(VLOOKUP(A1132,JADWAL,4,FALSE),"  ")</f>
        <v xml:space="preserve">  </v>
      </c>
      <c r="C1132" s="365" t="str">
        <f>IFERROR(VLOOKUP(A1132,JADWAL,2,FALSE),"  ")</f>
        <v xml:space="preserve">  </v>
      </c>
      <c r="D1132" s="366" t="str">
        <f>IFERROR(VLOOKUP(A1132,JADWAL,9,FALSE),"  ")</f>
        <v xml:space="preserve">  </v>
      </c>
      <c r="E1132" s="366" t="str">
        <f>IFERROR(VLOOKUP(A1132,JADWAL,10,FALSE),"  ")</f>
        <v xml:space="preserve">  </v>
      </c>
      <c r="F1132" s="365" t="str">
        <f>IFERROR(VLOOKUP(A1132,JADWAL,11,FALSE),"  ")</f>
        <v xml:space="preserve">  </v>
      </c>
      <c r="G1132" s="367" t="str">
        <f t="shared" ref="G1132" si="319">IFERROR(VLOOKUP(A1132,JADWAL,6,FALSE),"  ")</f>
        <v xml:space="preserve">  </v>
      </c>
      <c r="H1132" s="368" t="str">
        <f t="shared" ref="H1132" si="320">IFERROR(VLOOKUP(A1132,JADWAL,7,FALSE),"  ")</f>
        <v xml:space="preserve">  </v>
      </c>
      <c r="I1132" s="364" t="str">
        <f>IFERROR(VLOOKUP(A1132,JADWAL,8,FALSE),"  ")</f>
        <v xml:space="preserve">  </v>
      </c>
    </row>
    <row r="1133" spans="1:9" ht="37.5" customHeight="1">
      <c r="A1133" s="363"/>
      <c r="B1133" s="374" t="str">
        <f>IFERROR(VLOOKUP(A1133,JADWAL,4,FALSE),"  ")</f>
        <v xml:space="preserve">  </v>
      </c>
      <c r="C1133" s="375" t="str">
        <f>IFERROR(VLOOKUP(A1133,JADWAL,2,FALSE),"  ")</f>
        <v xml:space="preserve">  </v>
      </c>
      <c r="D1133" s="376" t="str">
        <f>IFERROR(VLOOKUP(A1133,JADWAL,9,FALSE),"  ")</f>
        <v xml:space="preserve">  </v>
      </c>
      <c r="E1133" s="376" t="str">
        <f>IFERROR(VLOOKUP(A1133,JADWAL,10,FALSE),"  ")</f>
        <v xml:space="preserve">  </v>
      </c>
      <c r="F1133" s="375" t="str">
        <f>IFERROR(VLOOKUP(A1133,JADWAL,11,FALSE),"  ")</f>
        <v xml:space="preserve">  </v>
      </c>
      <c r="G1133" s="377" t="str">
        <f t="shared" ref="G1133" si="321">IFERROR(VLOOKUP(A1133,JADWAL,6,FALSE),"  ")</f>
        <v xml:space="preserve">  </v>
      </c>
      <c r="H1133" s="378" t="str">
        <f t="shared" ref="H1133" si="322">IFERROR(VLOOKUP(A1133,JADWAL,7,FALSE),"  ")</f>
        <v xml:space="preserve">  </v>
      </c>
      <c r="I1133" s="393"/>
    </row>
    <row r="1136" spans="1:9" ht="15.75">
      <c r="A1136" s="332" t="s">
        <v>333</v>
      </c>
      <c r="H1136" s="379" t="str">
        <f>H20</f>
        <v>Jember, 19 Februari 2021</v>
      </c>
    </row>
    <row r="1137" spans="1:9" ht="15.75">
      <c r="H1137" s="379" t="s">
        <v>331</v>
      </c>
    </row>
    <row r="1138" spans="1:9" ht="15.75">
      <c r="H1138" s="379"/>
    </row>
    <row r="1139" spans="1:9" ht="15.75">
      <c r="H1139" s="379"/>
    </row>
    <row r="1140" spans="1:9" ht="15.75">
      <c r="H1140" s="379"/>
    </row>
    <row r="1141" spans="1:9">
      <c r="H1141" s="336" t="s">
        <v>332</v>
      </c>
    </row>
    <row r="1145" spans="1:9" ht="16.5">
      <c r="A1145" s="356">
        <v>76</v>
      </c>
      <c r="B1145" s="357" t="str">
        <f>IFERROR(VLOOKUP(A1145,NamaSK,2,FALSE),"  ")</f>
        <v>Prof. Dr. H. Ishom Yusqi, M.Ag.</v>
      </c>
      <c r="C1145" s="353"/>
      <c r="D1145" s="354"/>
      <c r="F1145" s="358"/>
      <c r="G1145" s="352"/>
    </row>
    <row r="1146" spans="1:9">
      <c r="A1146" s="359"/>
      <c r="B1146" s="360" t="s">
        <v>324</v>
      </c>
      <c r="C1146" s="361" t="s">
        <v>325</v>
      </c>
      <c r="D1146" s="362" t="s">
        <v>326</v>
      </c>
      <c r="E1146" s="362" t="s">
        <v>327</v>
      </c>
      <c r="F1146" s="362" t="s">
        <v>328</v>
      </c>
      <c r="G1146" s="523" t="s">
        <v>329</v>
      </c>
      <c r="H1146" s="524"/>
      <c r="I1146" s="525"/>
    </row>
    <row r="1147" spans="1:9" ht="37.5" customHeight="1">
      <c r="A1147" s="363">
        <f>'REKAP (2)'!J340</f>
        <v>0</v>
      </c>
      <c r="B1147" s="384" t="str">
        <f>IFERROR(VLOOKUP(A1147,JADWAL,4,FALSE),"  ")</f>
        <v xml:space="preserve">  </v>
      </c>
      <c r="C1147" s="398" t="str">
        <f>IFERROR(VLOOKUP(A1147,JADWAL,2,FALSE),"  ")</f>
        <v xml:space="preserve">  </v>
      </c>
      <c r="D1147" s="399" t="str">
        <f>IFERROR(VLOOKUP(A1147,JADWAL,9,FALSE),"  ")</f>
        <v xml:space="preserve">  </v>
      </c>
      <c r="E1147" s="399" t="str">
        <f>IFERROR(VLOOKUP(A1147,JADWAL,10,FALSE),"  ")</f>
        <v xml:space="preserve">  </v>
      </c>
      <c r="F1147" s="398" t="str">
        <f>IFERROR(VLOOKUP(A1147,JADWAL,11,FALSE),"  ")</f>
        <v xml:space="preserve">  </v>
      </c>
      <c r="G1147" s="389" t="str">
        <f t="shared" ref="G1147:G1148" si="323">IFERROR(VLOOKUP(A1147,JADWAL,6,FALSE),"  ")</f>
        <v xml:space="preserve">  </v>
      </c>
      <c r="H1147" s="411" t="str">
        <f t="shared" ref="H1147:H1148" si="324">IFERROR(VLOOKUP(A1147,JADWAL,7,FALSE),"  ")</f>
        <v xml:space="preserve">  </v>
      </c>
      <c r="I1147" s="384" t="str">
        <f>IFERROR(VLOOKUP(A1147,JADWAL,8,FALSE),"  ")</f>
        <v xml:space="preserve">  </v>
      </c>
    </row>
    <row r="1148" spans="1:9" ht="37.5" customHeight="1">
      <c r="A1148" s="363"/>
      <c r="B1148" s="374" t="str">
        <f>IFERROR(VLOOKUP(A1148,JADWAL,4,FALSE),"  ")</f>
        <v xml:space="preserve">  </v>
      </c>
      <c r="C1148" s="375" t="str">
        <f>IFERROR(VLOOKUP(A1148,JADWAL,2,FALSE),"  ")</f>
        <v xml:space="preserve">  </v>
      </c>
      <c r="D1148" s="376" t="str">
        <f>IFERROR(VLOOKUP(A1148,JADWAL,9,FALSE),"  ")</f>
        <v xml:space="preserve">  </v>
      </c>
      <c r="E1148" s="376" t="str">
        <f>IFERROR(VLOOKUP(A1148,JADWAL,10,FALSE),"  ")</f>
        <v xml:space="preserve">  </v>
      </c>
      <c r="F1148" s="375" t="str">
        <f>IFERROR(VLOOKUP(A1148,JADWAL,11,FALSE),"  ")</f>
        <v xml:space="preserve">  </v>
      </c>
      <c r="G1148" s="377" t="str">
        <f t="shared" si="323"/>
        <v xml:space="preserve">  </v>
      </c>
      <c r="H1148" s="378" t="str">
        <f t="shared" si="324"/>
        <v xml:space="preserve">  </v>
      </c>
      <c r="I1148" s="393"/>
    </row>
    <row r="1151" spans="1:9" ht="15.75">
      <c r="A1151" s="332" t="s">
        <v>333</v>
      </c>
      <c r="H1151" s="379" t="str">
        <f>H20</f>
        <v>Jember, 19 Februari 2021</v>
      </c>
    </row>
    <row r="1152" spans="1:9" ht="15.75">
      <c r="H1152" s="379" t="s">
        <v>331</v>
      </c>
    </row>
    <row r="1153" spans="1:9" ht="15.75">
      <c r="H1153" s="379"/>
    </row>
    <row r="1154" spans="1:9" ht="15.75">
      <c r="H1154" s="379"/>
    </row>
    <row r="1155" spans="1:9" ht="15.75">
      <c r="H1155" s="379"/>
    </row>
    <row r="1156" spans="1:9">
      <c r="H1156" s="336" t="s">
        <v>332</v>
      </c>
    </row>
    <row r="1159" spans="1:9" ht="16.5">
      <c r="A1159" s="356">
        <v>77</v>
      </c>
      <c r="B1159" s="357" t="str">
        <f>IFERROR(VLOOKUP(A1159,NamaSK,2,FALSE),"  ")</f>
        <v>Dr. Hj. Erma Fatmawati, M.Pd.I</v>
      </c>
      <c r="C1159" s="353"/>
      <c r="D1159" s="354"/>
      <c r="F1159" s="358"/>
      <c r="G1159" s="352"/>
    </row>
    <row r="1160" spans="1:9">
      <c r="A1160" s="359"/>
      <c r="B1160" s="360" t="s">
        <v>324</v>
      </c>
      <c r="C1160" s="361" t="s">
        <v>325</v>
      </c>
      <c r="D1160" s="362" t="s">
        <v>326</v>
      </c>
      <c r="E1160" s="362" t="s">
        <v>327</v>
      </c>
      <c r="F1160" s="362" t="s">
        <v>328</v>
      </c>
      <c r="G1160" s="523" t="s">
        <v>329</v>
      </c>
      <c r="H1160" s="524"/>
      <c r="I1160" s="525"/>
    </row>
    <row r="1161" spans="1:9" ht="37.5" customHeight="1">
      <c r="A1161" s="363">
        <f>'REKAP (2)'!J341</f>
        <v>72</v>
      </c>
      <c r="B1161" s="364" t="str">
        <f>IFERROR(VLOOKUP(A1161,JADWAL,4,FALSE),"  ")</f>
        <v>PENGEMBANGAN BAHAN AJAR TEMATIK TERPADU MI</v>
      </c>
      <c r="C1161" s="365" t="str">
        <f>IFERROR(VLOOKUP(A1161,JADWAL,2,FALSE),"  ")</f>
        <v>PGMI-2</v>
      </c>
      <c r="D1161" s="366" t="str">
        <f>IFERROR(VLOOKUP(A1161,JADWAL,9,FALSE),"  ")</f>
        <v>Jumat</v>
      </c>
      <c r="E1161" s="499" t="str">
        <f>IFERROR(VLOOKUP(A1161,JADWAL,10,FALSE),"  ")</f>
        <v>15.30-17.30</v>
      </c>
      <c r="F1161" s="365" t="str">
        <f>IFERROR(VLOOKUP(A1161,JADWAL,11,FALSE),"  ")</f>
        <v>PGMI-2</v>
      </c>
      <c r="G1161" s="384" t="str">
        <f t="shared" ref="G1161:G1162" si="325">IFERROR(VLOOKUP(A1161,JADWAL,6,FALSE),"  ")</f>
        <v>Dr. Hj. Mukni'ah, M.Pd.I.</v>
      </c>
      <c r="H1161" s="385" t="str">
        <f t="shared" ref="H1161:H1162" si="326">IFERROR(VLOOKUP(A1161,JADWAL,7,FALSE),"  ")</f>
        <v>Dr. Hj. Erma Fatmawati, M.Pd.I</v>
      </c>
      <c r="I1161" s="364" t="str">
        <f>IFERROR(VLOOKUP(A1161,JADWAL,8,FALSE),"  ")</f>
        <v>.</v>
      </c>
    </row>
    <row r="1162" spans="1:9" ht="37.5" customHeight="1">
      <c r="A1162" s="363">
        <f>'REKAP (2)'!J342</f>
        <v>7</v>
      </c>
      <c r="B1162" s="374" t="str">
        <f>IFERROR(VLOOKUP(A1162,JADWAL,4,FALSE),"  ")</f>
        <v>MANAJEMEN KURIKULUM DAN PROGRAM PENDIDIKAN</v>
      </c>
      <c r="C1162" s="375" t="str">
        <f>IFERROR(VLOOKUP(A1162,JADWAL,2,FALSE),"  ")</f>
        <v>MPI-2B</v>
      </c>
      <c r="D1162" s="376" t="str">
        <f>IFERROR(VLOOKUP(A1162,JADWAL,9,FALSE),"  ")</f>
        <v>Jumat</v>
      </c>
      <c r="E1162" s="501" t="str">
        <f>IFERROR(VLOOKUP(A1162,JADWAL,10,FALSE),"  ")</f>
        <v>18.30-20.30</v>
      </c>
      <c r="F1162" s="375" t="str">
        <f>IFERROR(VLOOKUP(A1162,JADWAL,11,FALSE),"  ")</f>
        <v>RU24</v>
      </c>
      <c r="G1162" s="377" t="str">
        <f t="shared" si="325"/>
        <v>Dr. Hj. St. Rodliyah, M.Pd.</v>
      </c>
      <c r="H1162" s="395" t="str">
        <f t="shared" si="326"/>
        <v>Dr. Hj. Erma Fatmawati, M.Pd.I</v>
      </c>
      <c r="I1162" s="374"/>
    </row>
    <row r="1163" spans="1:9">
      <c r="A1163" s="363">
        <f>'REKAP (2)'!J343</f>
        <v>0</v>
      </c>
    </row>
    <row r="1165" spans="1:9" ht="15.75">
      <c r="A1165" s="332" t="s">
        <v>333</v>
      </c>
      <c r="H1165" s="379" t="str">
        <f>H20</f>
        <v>Jember, 19 Februari 2021</v>
      </c>
    </row>
    <row r="1166" spans="1:9" ht="15.75">
      <c r="H1166" s="379" t="s">
        <v>331</v>
      </c>
    </row>
    <row r="1167" spans="1:9" ht="15.75">
      <c r="H1167" s="379"/>
    </row>
    <row r="1168" spans="1:9" ht="15.75">
      <c r="H1168" s="379"/>
    </row>
    <row r="1169" spans="1:9" ht="15.75">
      <c r="H1169" s="379"/>
    </row>
    <row r="1170" spans="1:9">
      <c r="H1170" s="336" t="s">
        <v>332</v>
      </c>
    </row>
    <row r="1173" spans="1:9" ht="16.5">
      <c r="A1173" s="356">
        <v>78</v>
      </c>
      <c r="B1173" s="357" t="str">
        <f>IFERROR(VLOOKUP(A1173,NamaSK,2,FALSE),"  ")</f>
        <v>Dr. Hj. Hamdanah, M.Hum.</v>
      </c>
      <c r="C1173" s="353"/>
      <c r="D1173" s="354"/>
      <c r="F1173" s="358"/>
      <c r="G1173" s="352"/>
    </row>
    <row r="1174" spans="1:9">
      <c r="A1174" s="359"/>
      <c r="B1174" s="360" t="s">
        <v>324</v>
      </c>
      <c r="C1174" s="361" t="s">
        <v>325</v>
      </c>
      <c r="D1174" s="362" t="s">
        <v>326</v>
      </c>
      <c r="E1174" s="362" t="s">
        <v>327</v>
      </c>
      <c r="F1174" s="362" t="s">
        <v>328</v>
      </c>
      <c r="G1174" s="523" t="s">
        <v>329</v>
      </c>
      <c r="H1174" s="524"/>
      <c r="I1174" s="525"/>
    </row>
    <row r="1175" spans="1:9" ht="37.5" customHeight="1">
      <c r="A1175" s="363">
        <f>'REKAP (2)'!J344</f>
        <v>18</v>
      </c>
      <c r="B1175" s="384" t="str">
        <f>IFERROR(VLOOKUP(A1175,JADWAL,4,FALSE),"  ")</f>
        <v>SEJARAH SOSIAL PENDIDIKAN ISLAM</v>
      </c>
      <c r="C1175" s="398" t="str">
        <f>IFERROR(VLOOKUP(A1175,JADWAL,2,FALSE),"  ")</f>
        <v>PAI-2A</v>
      </c>
      <c r="D1175" s="399" t="str">
        <f>IFERROR(VLOOKUP(A1175,JADWAL,9,FALSE),"  ")</f>
        <v>Rabu</v>
      </c>
      <c r="E1175" s="502" t="str">
        <f>IFERROR(VLOOKUP(A1175,JADWAL,10,FALSE),"  ")</f>
        <v>15.15-17.15</v>
      </c>
      <c r="F1175" s="398" t="str">
        <f>IFERROR(VLOOKUP(A1175,JADWAL,11,FALSE),"  ")</f>
        <v>R15</v>
      </c>
      <c r="G1175" s="367" t="str">
        <f t="shared" ref="G1175" si="327">IFERROR(VLOOKUP(A1175,JADWAL,6,FALSE),"  ")</f>
        <v>Dr. Hj. Hamdanah, M.Hum.</v>
      </c>
      <c r="H1175" s="368" t="str">
        <f t="shared" ref="H1175" si="328">IFERROR(VLOOKUP(A1175,JADWAL,7,FALSE),"  ")</f>
        <v>Dr. H. Mustajab, S.Ag, M.Pd.I.</v>
      </c>
      <c r="I1175" s="384" t="str">
        <f>IFERROR(VLOOKUP(A1175,JADWAL,8,FALSE),"  ")</f>
        <v>.</v>
      </c>
    </row>
    <row r="1176" spans="1:9" ht="37.5" customHeight="1">
      <c r="A1176" s="363">
        <f>'REKAP (2)'!J345</f>
        <v>22</v>
      </c>
      <c r="B1176" s="380" t="str">
        <f>IFERROR(VLOOKUP(A1176,JADWAL,4,FALSE),"  ")</f>
        <v>SEJARAH SOSIAL PENDIDIKAN ISLAM</v>
      </c>
      <c r="C1176" s="400" t="str">
        <f>IFERROR(VLOOKUP(A1176,JADWAL,2,FALSE),"  ")</f>
        <v>PAI-2B</v>
      </c>
      <c r="D1176" s="401" t="str">
        <f>IFERROR(VLOOKUP(A1176,JADWAL,9,FALSE),"  ")</f>
        <v>Jumat</v>
      </c>
      <c r="E1176" s="503" t="str">
        <f>IFERROR(VLOOKUP(A1176,JADWAL,10,FALSE),"  ")</f>
        <v>13.15-15.30</v>
      </c>
      <c r="F1176" s="400" t="str">
        <f>IFERROR(VLOOKUP(A1176,JADWAL,11,FALSE),"  ")</f>
        <v>RU25</v>
      </c>
      <c r="G1176" s="386" t="str">
        <f t="shared" ref="G1176:G1177" si="329">IFERROR(VLOOKUP(A1176,JADWAL,6,FALSE),"  ")</f>
        <v>Dr. Hj. Hamdanah, M.Hum.</v>
      </c>
      <c r="H1176" s="405" t="str">
        <f t="shared" ref="H1176:H1177" si="330">IFERROR(VLOOKUP(A1176,JADWAL,7,FALSE),"  ")</f>
        <v>Dr. H. Matkur, S.Pd.I, M.SI.</v>
      </c>
      <c r="I1176" s="380" t="str">
        <f>IFERROR(VLOOKUP(A1176,JADWAL,8,FALSE),"  ")</f>
        <v>.</v>
      </c>
    </row>
    <row r="1177" spans="1:9" ht="37.5" customHeight="1">
      <c r="A1177" s="363">
        <f>'REKAP (2)'!J346</f>
        <v>0</v>
      </c>
      <c r="B1177" s="377" t="str">
        <f>IFERROR(VLOOKUP(A1177,JADWAL,4,FALSE),"  ")</f>
        <v xml:space="preserve">  </v>
      </c>
      <c r="C1177" s="402" t="str">
        <f>IFERROR(VLOOKUP(A1177,JADWAL,2,FALSE),"  ")</f>
        <v xml:space="preserve">  </v>
      </c>
      <c r="D1177" s="403" t="str">
        <f>IFERROR(VLOOKUP(A1177,JADWAL,9,FALSE),"  ")</f>
        <v xml:space="preserve">  </v>
      </c>
      <c r="E1177" s="403" t="str">
        <f>IFERROR(VLOOKUP(A1177,JADWAL,10,FALSE),"  ")</f>
        <v xml:space="preserve">  </v>
      </c>
      <c r="F1177" s="402" t="str">
        <f>IFERROR(VLOOKUP(A1177,JADWAL,11,FALSE),"  ")</f>
        <v xml:space="preserve">  </v>
      </c>
      <c r="G1177" s="377" t="str">
        <f t="shared" si="329"/>
        <v xml:space="preserve">  </v>
      </c>
      <c r="H1177" s="404" t="str">
        <f t="shared" si="330"/>
        <v xml:space="preserve">  </v>
      </c>
      <c r="I1177" s="377" t="str">
        <f>IFERROR(VLOOKUP(A1177,JADWAL,8,FALSE),"  ")</f>
        <v xml:space="preserve">  </v>
      </c>
    </row>
    <row r="1179" spans="1:9" ht="16.5" customHeight="1"/>
    <row r="1180" spans="1:9" ht="15.75">
      <c r="A1180" s="332" t="s">
        <v>333</v>
      </c>
      <c r="H1180" s="379" t="str">
        <f>H20</f>
        <v>Jember, 19 Februari 2021</v>
      </c>
    </row>
    <row r="1181" spans="1:9" ht="15.75">
      <c r="H1181" s="379" t="s">
        <v>331</v>
      </c>
    </row>
    <row r="1182" spans="1:9" ht="15.75">
      <c r="H1182" s="379"/>
    </row>
    <row r="1183" spans="1:9" ht="15.75">
      <c r="H1183" s="379"/>
    </row>
    <row r="1184" spans="1:9" ht="15.75">
      <c r="H1184" s="379"/>
    </row>
    <row r="1185" spans="1:9">
      <c r="H1185" s="336" t="s">
        <v>332</v>
      </c>
    </row>
    <row r="1188" spans="1:9" ht="30">
      <c r="A1188" s="356">
        <v>79</v>
      </c>
      <c r="B1188" s="357" t="str">
        <f>IFERROR(VLOOKUP(A1188,NamaSK,2,FALSE),"  ")</f>
        <v>Dr. H. Wildana Wargadinata, Lc., M.Ag.</v>
      </c>
      <c r="C1188" s="353"/>
      <c r="D1188" s="354"/>
      <c r="F1188" s="358"/>
      <c r="G1188" s="352"/>
    </row>
    <row r="1189" spans="1:9">
      <c r="A1189" s="359"/>
      <c r="B1189" s="360" t="s">
        <v>324</v>
      </c>
      <c r="C1189" s="361" t="s">
        <v>325</v>
      </c>
      <c r="D1189" s="362" t="s">
        <v>326</v>
      </c>
      <c r="E1189" s="362" t="s">
        <v>327</v>
      </c>
      <c r="F1189" s="362" t="s">
        <v>328</v>
      </c>
      <c r="G1189" s="523" t="s">
        <v>329</v>
      </c>
      <c r="H1189" s="524"/>
      <c r="I1189" s="525"/>
    </row>
    <row r="1190" spans="1:9" ht="37.5" customHeight="1">
      <c r="A1190" s="363">
        <f>'REKAP (2)'!J347</f>
        <v>82</v>
      </c>
      <c r="B1190" s="407" t="str">
        <f>IFERROR(VLOOKUP(A1190,JADWAL,4,FALSE),"  ")</f>
        <v>PENGEMBANGAN BAHAN AJAR BAHASA ARAB (KITABAH)</v>
      </c>
      <c r="C1190" s="365" t="str">
        <f>IFERROR(VLOOKUP(A1190,JADWAL,2,FALSE),"  ")</f>
        <v>PBAI-2</v>
      </c>
      <c r="D1190" s="366" t="str">
        <f>IFERROR(VLOOKUP(A1190,JADWAL,9,FALSE),"  ")</f>
        <v>Sabtu</v>
      </c>
      <c r="E1190" s="366" t="str">
        <f>IFERROR(VLOOKUP(A1190,JADWAL,10,FALSE),"  ")</f>
        <v>10.00-12.00</v>
      </c>
      <c r="F1190" s="365" t="str">
        <f>IFERROR(VLOOKUP(A1190,JADWAL,11,FALSE),"  ")</f>
        <v>R21</v>
      </c>
      <c r="G1190" s="384" t="str">
        <f t="shared" ref="G1190:G1191" si="331">IFERROR(VLOOKUP(A1190,JADWAL,6,FALSE),"  ")</f>
        <v>Dr. H. Wildana Wargadinata, Lc., M.Ag.</v>
      </c>
      <c r="H1190" s="385" t="str">
        <f t="shared" ref="H1190:H1191" si="332">IFERROR(VLOOKUP(A1190,JADWAL,7,FALSE),"  ")</f>
        <v>Dr. M. Alfan, M.Pd</v>
      </c>
      <c r="I1190" s="388" t="str">
        <f>IFERROR(VLOOKUP(A1190,JADWAL,8,FALSE),"  ")</f>
        <v>.</v>
      </c>
    </row>
    <row r="1191" spans="1:9" ht="37.5" customHeight="1">
      <c r="A1191" s="363">
        <f>'REKAP (2)'!J348</f>
        <v>0</v>
      </c>
      <c r="B1191" s="374" t="str">
        <f>IFERROR(VLOOKUP(A1191,JADWAL,4,FALSE),"  ")</f>
        <v xml:space="preserve">  </v>
      </c>
      <c r="C1191" s="375" t="str">
        <f>IFERROR(VLOOKUP(A1191,JADWAL,2,FALSE),"  ")</f>
        <v xml:space="preserve">  </v>
      </c>
      <c r="D1191" s="376" t="str">
        <f>IFERROR(VLOOKUP(A1191,JADWAL,9,FALSE),"  ")</f>
        <v xml:space="preserve">  </v>
      </c>
      <c r="E1191" s="376" t="str">
        <f>IFERROR(VLOOKUP(A1191,JADWAL,10,FALSE),"  ")</f>
        <v xml:space="preserve">  </v>
      </c>
      <c r="F1191" s="375" t="str">
        <f>IFERROR(VLOOKUP(A1191,JADWAL,11,FALSE),"  ")</f>
        <v xml:space="preserve">  </v>
      </c>
      <c r="G1191" s="377" t="str">
        <f t="shared" si="331"/>
        <v xml:space="preserve">  </v>
      </c>
      <c r="H1191" s="378" t="str">
        <f t="shared" si="332"/>
        <v xml:space="preserve">  </v>
      </c>
      <c r="I1191" s="393"/>
    </row>
    <row r="1192" spans="1:9">
      <c r="A1192" s="363">
        <f>'REKAP (2)'!J349</f>
        <v>82</v>
      </c>
    </row>
    <row r="1194" spans="1:9" ht="15.75">
      <c r="A1194" s="332" t="s">
        <v>333</v>
      </c>
      <c r="H1194" s="379" t="str">
        <f>H20</f>
        <v>Jember, 19 Februari 2021</v>
      </c>
    </row>
    <row r="1195" spans="1:9" ht="15.75">
      <c r="H1195" s="379" t="s">
        <v>331</v>
      </c>
    </row>
    <row r="1196" spans="1:9" ht="15.75">
      <c r="H1196" s="379"/>
    </row>
    <row r="1197" spans="1:9" ht="15.75">
      <c r="H1197" s="379"/>
    </row>
    <row r="1198" spans="1:9" ht="15.75">
      <c r="H1198" s="379"/>
    </row>
    <row r="1199" spans="1:9">
      <c r="H1199" s="336" t="s">
        <v>332</v>
      </c>
    </row>
    <row r="1202" spans="1:9" ht="16.5">
      <c r="A1202" s="356">
        <v>80</v>
      </c>
      <c r="B1202" s="357" t="str">
        <f>IFERROR(VLOOKUP(A1202,NamaSK,2,FALSE),"  ")</f>
        <v>Dr. Nur Hasan, M.A.</v>
      </c>
      <c r="C1202" s="353"/>
      <c r="D1202" s="354"/>
      <c r="F1202" s="358"/>
      <c r="G1202" s="352"/>
    </row>
    <row r="1203" spans="1:9">
      <c r="A1203" s="359"/>
      <c r="B1203" s="360" t="s">
        <v>324</v>
      </c>
      <c r="C1203" s="361" t="s">
        <v>325</v>
      </c>
      <c r="D1203" s="362" t="s">
        <v>326</v>
      </c>
      <c r="E1203" s="362" t="s">
        <v>327</v>
      </c>
      <c r="F1203" s="362" t="s">
        <v>328</v>
      </c>
      <c r="G1203" s="523" t="s">
        <v>329</v>
      </c>
      <c r="H1203" s="524"/>
      <c r="I1203" s="525"/>
    </row>
    <row r="1204" spans="1:9" ht="37.5" customHeight="1">
      <c r="A1204" s="363">
        <f>'REKAP (2)'!J348</f>
        <v>0</v>
      </c>
      <c r="B1204" s="412" t="str">
        <f>IFERROR(VLOOKUP(A1204,JADWAL,4,FALSE),"  ")</f>
        <v xml:space="preserve">  </v>
      </c>
      <c r="C1204" s="398" t="str">
        <f>IFERROR(VLOOKUP(A1204,JADWAL,2,FALSE),"  ")</f>
        <v xml:space="preserve">  </v>
      </c>
      <c r="D1204" s="399" t="str">
        <f>IFERROR(VLOOKUP(A1204,JADWAL,9,FALSE),"  ")</f>
        <v xml:space="preserve">  </v>
      </c>
      <c r="E1204" s="399" t="str">
        <f>IFERROR(VLOOKUP(A1204,JADWAL,10,FALSE),"  ")</f>
        <v xml:space="preserve">  </v>
      </c>
      <c r="F1204" s="398" t="str">
        <f>IFERROR(VLOOKUP(A1204,JADWAL,11,FALSE),"  ")</f>
        <v xml:space="preserve">  </v>
      </c>
      <c r="G1204" s="367" t="str">
        <f t="shared" ref="G1204" si="333">IFERROR(VLOOKUP(A1204,JADWAL,6,FALSE),"  ")</f>
        <v xml:space="preserve">  </v>
      </c>
      <c r="H1204" s="368" t="str">
        <f t="shared" ref="H1204" si="334">IFERROR(VLOOKUP(A1204,JADWAL,7,FALSE),"  ")</f>
        <v xml:space="preserve">  </v>
      </c>
      <c r="I1204" s="384"/>
    </row>
    <row r="1205" spans="1:9" ht="37.5" customHeight="1">
      <c r="A1205" s="363"/>
      <c r="B1205" s="374" t="str">
        <f>IFERROR(VLOOKUP(A1205,JADWAL,4,FALSE),"  ")</f>
        <v xml:space="preserve">  </v>
      </c>
      <c r="C1205" s="375" t="str">
        <f>IFERROR(VLOOKUP(A1205,JADWAL,2,FALSE),"  ")</f>
        <v xml:space="preserve">  </v>
      </c>
      <c r="D1205" s="376" t="str">
        <f>IFERROR(VLOOKUP(A1205,JADWAL,9,FALSE),"  ")</f>
        <v xml:space="preserve">  </v>
      </c>
      <c r="E1205" s="376" t="str">
        <f>IFERROR(VLOOKUP(A1205,JADWAL,10,FALSE),"  ")</f>
        <v xml:space="preserve">  </v>
      </c>
      <c r="F1205" s="375" t="str">
        <f>IFERROR(VLOOKUP(A1205,JADWAL,11,FALSE),"  ")</f>
        <v xml:space="preserve">  </v>
      </c>
      <c r="G1205" s="377" t="str">
        <f t="shared" ref="G1205" si="335">IFERROR(VLOOKUP(A1205,JADWAL,6,FALSE),"  ")</f>
        <v xml:space="preserve">  </v>
      </c>
      <c r="H1205" s="378" t="str">
        <f t="shared" ref="H1205" si="336">IFERROR(VLOOKUP(A1205,JADWAL,7,FALSE),"  ")</f>
        <v xml:space="preserve">  </v>
      </c>
      <c r="I1205" s="393"/>
    </row>
    <row r="1206" spans="1:9">
      <c r="A1206" s="363">
        <f>'REKAP (2)'!J350</f>
        <v>0</v>
      </c>
    </row>
    <row r="1208" spans="1:9" ht="15.75">
      <c r="A1208" s="332" t="s">
        <v>333</v>
      </c>
      <c r="H1208" s="379" t="str">
        <f>H20</f>
        <v>Jember, 19 Februari 2021</v>
      </c>
    </row>
    <row r="1209" spans="1:9" ht="15.75">
      <c r="H1209" s="379" t="s">
        <v>331</v>
      </c>
    </row>
    <row r="1210" spans="1:9" ht="15.75">
      <c r="H1210" s="379"/>
    </row>
    <row r="1211" spans="1:9" ht="15.75">
      <c r="H1211" s="379"/>
    </row>
    <row r="1212" spans="1:9" ht="15.75">
      <c r="H1212" s="379"/>
    </row>
    <row r="1213" spans="1:9">
      <c r="H1213" s="336" t="s">
        <v>332</v>
      </c>
    </row>
    <row r="1216" spans="1:9" ht="16.5">
      <c r="A1216" s="356">
        <v>81</v>
      </c>
      <c r="B1216" s="357" t="str">
        <f>IFERROR(VLOOKUP(A1216,NamaSK,2,FALSE),"  ")</f>
        <v>Dr. M. Alfan, M.Pd</v>
      </c>
      <c r="C1216" s="353"/>
      <c r="D1216" s="354"/>
      <c r="F1216" s="358"/>
      <c r="G1216" s="352"/>
    </row>
    <row r="1217" spans="1:9">
      <c r="A1217" s="359"/>
      <c r="B1217" s="360" t="s">
        <v>324</v>
      </c>
      <c r="C1217" s="361" t="s">
        <v>325</v>
      </c>
      <c r="D1217" s="362" t="s">
        <v>326</v>
      </c>
      <c r="E1217" s="362" t="s">
        <v>327</v>
      </c>
      <c r="F1217" s="362" t="s">
        <v>328</v>
      </c>
      <c r="G1217" s="523" t="s">
        <v>329</v>
      </c>
      <c r="H1217" s="524"/>
      <c r="I1217" s="525"/>
    </row>
    <row r="1218" spans="1:9" ht="37.5" customHeight="1">
      <c r="A1218" s="413">
        <f>'REKAP (2)'!J349</f>
        <v>82</v>
      </c>
      <c r="B1218" s="364" t="str">
        <f>IFERROR(VLOOKUP(A1218,JADWAL,4,FALSE),"  ")</f>
        <v>PENGEMBANGAN BAHAN AJAR BAHASA ARAB (KITABAH)</v>
      </c>
      <c r="C1218" s="365" t="str">
        <f>IFERROR(VLOOKUP(A1218,JADWAL,2,FALSE),"  ")</f>
        <v>PBAI-2</v>
      </c>
      <c r="D1218" s="366" t="str">
        <f>IFERROR(VLOOKUP(A1218,JADWAL,9,FALSE),"  ")</f>
        <v>Sabtu</v>
      </c>
      <c r="E1218" s="366" t="str">
        <f>IFERROR(VLOOKUP(A1218,JADWAL,10,FALSE),"  ")</f>
        <v>10.00-12.00</v>
      </c>
      <c r="F1218" s="365" t="str">
        <f>IFERROR(VLOOKUP(A1218,JADWAL,11,FALSE),"  ")</f>
        <v>R21</v>
      </c>
      <c r="G1218" s="384" t="str">
        <f t="shared" ref="G1218:G1220" si="337">IFERROR(VLOOKUP(A1218,JADWAL,6,FALSE),"  ")</f>
        <v>Dr. H. Wildana Wargadinata, Lc., M.Ag.</v>
      </c>
      <c r="H1218" s="389" t="str">
        <f t="shared" ref="H1218:H1220" si="338">IFERROR(VLOOKUP(A1218,JADWAL,7,FALSE),"  ")</f>
        <v>Dr. M. Alfan, M.Pd</v>
      </c>
      <c r="I1218" s="388"/>
    </row>
    <row r="1219" spans="1:9" ht="37.5" customHeight="1">
      <c r="A1219" s="363">
        <f>'REKAP (2)'!J350</f>
        <v>0</v>
      </c>
      <c r="B1219" s="369" t="str">
        <f>IFERROR(VLOOKUP(A1219,JADWAL,4,FALSE),"  ")</f>
        <v xml:space="preserve">  </v>
      </c>
      <c r="C1219" s="370" t="str">
        <f>IFERROR(VLOOKUP(A1219,JADWAL,2,FALSE),"  ")</f>
        <v xml:space="preserve">  </v>
      </c>
      <c r="D1219" s="371" t="str">
        <f>IFERROR(VLOOKUP(A1219,JADWAL,9,FALSE),"  ")</f>
        <v xml:space="preserve">  </v>
      </c>
      <c r="E1219" s="371" t="str">
        <f>IFERROR(VLOOKUP(A1219,JADWAL,10,FALSE),"  ")</f>
        <v xml:space="preserve">  </v>
      </c>
      <c r="F1219" s="370" t="str">
        <f>IFERROR(VLOOKUP(A1219,JADWAL,11,FALSE),"  ")</f>
        <v xml:space="preserve">  </v>
      </c>
      <c r="G1219" s="380" t="str">
        <f t="shared" si="337"/>
        <v xml:space="preserve">  </v>
      </c>
      <c r="H1219" s="381" t="str">
        <f t="shared" si="338"/>
        <v xml:space="preserve">  </v>
      </c>
      <c r="I1219" s="396"/>
    </row>
    <row r="1220" spans="1:9" ht="37.5" customHeight="1">
      <c r="A1220" s="363">
        <f>'REKAP (2)'!J351</f>
        <v>0</v>
      </c>
      <c r="B1220" s="374" t="str">
        <f>IFERROR(VLOOKUP(A1220,JADWAL,4,FALSE),"  ")</f>
        <v xml:space="preserve">  </v>
      </c>
      <c r="C1220" s="375" t="str">
        <f>IFERROR(VLOOKUP(A1220,JADWAL,2,FALSE),"  ")</f>
        <v xml:space="preserve">  </v>
      </c>
      <c r="D1220" s="376" t="str">
        <f>IFERROR(VLOOKUP(A1220,JADWAL,9,FALSE),"  ")</f>
        <v xml:space="preserve">  </v>
      </c>
      <c r="E1220" s="376" t="str">
        <f>IFERROR(VLOOKUP(A1220,JADWAL,10,FALSE),"  ")</f>
        <v xml:space="preserve">  </v>
      </c>
      <c r="F1220" s="375" t="str">
        <f>IFERROR(VLOOKUP(A1220,JADWAL,11,FALSE),"  ")</f>
        <v xml:space="preserve">  </v>
      </c>
      <c r="G1220" s="377" t="str">
        <f t="shared" si="337"/>
        <v xml:space="preserve">  </v>
      </c>
      <c r="H1220" s="378" t="str">
        <f t="shared" si="338"/>
        <v xml:space="preserve">  </v>
      </c>
      <c r="I1220" s="393"/>
    </row>
    <row r="1223" spans="1:9" ht="15.75">
      <c r="A1223" s="332" t="s">
        <v>333</v>
      </c>
      <c r="H1223" s="379" t="str">
        <f>H20</f>
        <v>Jember, 19 Februari 2021</v>
      </c>
    </row>
    <row r="1224" spans="1:9" ht="15.75">
      <c r="H1224" s="379" t="s">
        <v>331</v>
      </c>
    </row>
    <row r="1225" spans="1:9" ht="15.75">
      <c r="H1225" s="379"/>
    </row>
    <row r="1226" spans="1:9" ht="15.75">
      <c r="H1226" s="379"/>
    </row>
    <row r="1227" spans="1:9" ht="15.75">
      <c r="H1227" s="379"/>
    </row>
    <row r="1228" spans="1:9">
      <c r="H1228" s="336" t="s">
        <v>332</v>
      </c>
    </row>
    <row r="1231" spans="1:9" ht="16.5">
      <c r="A1231" s="356">
        <v>82</v>
      </c>
      <c r="B1231" s="357" t="str">
        <f>IFERROR(VLOOKUP(A1231,NamaSK,2,FALSE),"  ")</f>
        <v>Dr. Susanto, M.Pd.</v>
      </c>
      <c r="C1231" s="353"/>
      <c r="D1231" s="354"/>
      <c r="F1231" s="358"/>
      <c r="G1231" s="352"/>
    </row>
    <row r="1232" spans="1:9">
      <c r="A1232" s="359"/>
      <c r="B1232" s="360" t="s">
        <v>324</v>
      </c>
      <c r="C1232" s="361" t="s">
        <v>325</v>
      </c>
      <c r="D1232" s="362" t="s">
        <v>326</v>
      </c>
      <c r="E1232" s="362" t="s">
        <v>327</v>
      </c>
      <c r="F1232" s="362" t="s">
        <v>328</v>
      </c>
      <c r="G1232" s="523" t="s">
        <v>329</v>
      </c>
      <c r="H1232" s="524"/>
      <c r="I1232" s="525"/>
    </row>
    <row r="1233" spans="1:9" ht="37.5" customHeight="1">
      <c r="A1233" s="363">
        <f>'REKAP (2)'!J351</f>
        <v>0</v>
      </c>
      <c r="B1233" s="407" t="str">
        <f>IFERROR(VLOOKUP(A1233,JADWAL,4,FALSE),"  ")</f>
        <v xml:space="preserve">  </v>
      </c>
      <c r="C1233" s="365" t="str">
        <f>IFERROR(VLOOKUP(A1233,JADWAL,2,FALSE),"  ")</f>
        <v xml:space="preserve">  </v>
      </c>
      <c r="D1233" s="366" t="str">
        <f>IFERROR(VLOOKUP(A1233,JADWAL,9,FALSE),"  ")</f>
        <v xml:space="preserve">  </v>
      </c>
      <c r="E1233" s="366" t="str">
        <f>IFERROR(VLOOKUP(A1233,JADWAL,10,FALSE),"  ")</f>
        <v xml:space="preserve">  </v>
      </c>
      <c r="F1233" s="365" t="str">
        <f>IFERROR(VLOOKUP(A1233,JADWAL,11,FALSE),"  ")</f>
        <v xml:space="preserve">  </v>
      </c>
      <c r="G1233" s="384" t="str">
        <f t="shared" ref="G1233:G1234" si="339">IFERROR(VLOOKUP(A1233,JADWAL,6,FALSE),"  ")</f>
        <v xml:space="preserve">  </v>
      </c>
      <c r="H1233" s="389" t="str">
        <f t="shared" ref="H1233:H1234" si="340">IFERROR(VLOOKUP(A1233,JADWAL,7,FALSE),"  ")</f>
        <v xml:space="preserve">  </v>
      </c>
      <c r="I1233" s="388"/>
    </row>
    <row r="1234" spans="1:9" ht="37.5" customHeight="1">
      <c r="A1234" s="363"/>
      <c r="B1234" s="374" t="str">
        <f>IFERROR(VLOOKUP(A1234,JADWAL,4,FALSE),"  ")</f>
        <v xml:space="preserve">  </v>
      </c>
      <c r="C1234" s="375" t="str">
        <f>IFERROR(VLOOKUP(A1234,JADWAL,2,FALSE),"  ")</f>
        <v xml:space="preserve">  </v>
      </c>
      <c r="D1234" s="376" t="str">
        <f>IFERROR(VLOOKUP(A1234,JADWAL,9,FALSE),"  ")</f>
        <v xml:space="preserve">  </v>
      </c>
      <c r="E1234" s="376" t="str">
        <f>IFERROR(VLOOKUP(A1234,JADWAL,10,FALSE),"  ")</f>
        <v xml:space="preserve">  </v>
      </c>
      <c r="F1234" s="375" t="str">
        <f>IFERROR(VLOOKUP(A1234,JADWAL,11,FALSE),"  ")</f>
        <v xml:space="preserve">  </v>
      </c>
      <c r="G1234" s="377" t="str">
        <f t="shared" si="339"/>
        <v xml:space="preserve">  </v>
      </c>
      <c r="H1234" s="378" t="str">
        <f t="shared" si="340"/>
        <v xml:space="preserve">  </v>
      </c>
      <c r="I1234" s="393"/>
    </row>
    <row r="1235" spans="1:9">
      <c r="A1235" s="363">
        <f>'REKAP (2)'!J353</f>
        <v>0</v>
      </c>
    </row>
    <row r="1237" spans="1:9" ht="15.75">
      <c r="A1237" s="332" t="s">
        <v>333</v>
      </c>
      <c r="H1237" s="379" t="str">
        <f>H20</f>
        <v>Jember, 19 Februari 2021</v>
      </c>
    </row>
    <row r="1238" spans="1:9" ht="15.75">
      <c r="H1238" s="379" t="s">
        <v>331</v>
      </c>
    </row>
    <row r="1239" spans="1:9" ht="15.75">
      <c r="H1239" s="379"/>
    </row>
    <row r="1240" spans="1:9" ht="15.75">
      <c r="H1240" s="379"/>
    </row>
    <row r="1241" spans="1:9" ht="15.75">
      <c r="H1241" s="379"/>
    </row>
    <row r="1242" spans="1:9">
      <c r="H1242" s="336" t="s">
        <v>332</v>
      </c>
    </row>
    <row r="1245" spans="1:9" ht="16.5">
      <c r="A1245" s="356">
        <v>83</v>
      </c>
      <c r="B1245" s="357" t="str">
        <f>IFERROR(VLOOKUP(A1245,NamaSK,2,FALSE),"  ")</f>
        <v>Dr. Syuhud, M.Pd.I</v>
      </c>
      <c r="C1245" s="353"/>
      <c r="D1245" s="354"/>
      <c r="F1245" s="358"/>
      <c r="G1245" s="352"/>
    </row>
    <row r="1246" spans="1:9">
      <c r="A1246" s="359"/>
      <c r="B1246" s="360" t="s">
        <v>324</v>
      </c>
      <c r="C1246" s="361" t="s">
        <v>325</v>
      </c>
      <c r="D1246" s="362" t="s">
        <v>326</v>
      </c>
      <c r="E1246" s="362" t="s">
        <v>327</v>
      </c>
      <c r="F1246" s="362" t="s">
        <v>328</v>
      </c>
      <c r="G1246" s="523" t="s">
        <v>329</v>
      </c>
      <c r="H1246" s="524"/>
      <c r="I1246" s="525"/>
    </row>
    <row r="1247" spans="1:9" ht="37.5" customHeight="1">
      <c r="A1247" s="363">
        <f>'REKAP (2)'!J352</f>
        <v>10</v>
      </c>
      <c r="B1247" s="364" t="str">
        <f>IFERROR(VLOOKUP(A1247,JADWAL,4,FALSE),"  ")</f>
        <v>ANALISIS KEBIJAKAN PENDIDIKAN ISLAM</v>
      </c>
      <c r="C1247" s="365" t="str">
        <f>IFERROR(VLOOKUP(A1247,JADWAL,2,FALSE),"  ")</f>
        <v>MPI-2A</v>
      </c>
      <c r="D1247" s="366" t="str">
        <f>IFERROR(VLOOKUP(A1247,JADWAL,9,FALSE),"  ")</f>
        <v>Kamis</v>
      </c>
      <c r="E1247" s="499" t="str">
        <f>IFERROR(VLOOKUP(A1247,JADWAL,10,FALSE),"  ")</f>
        <v>15.30-17.30</v>
      </c>
      <c r="F1247" s="365" t="str">
        <f>IFERROR(VLOOKUP(A1247,JADWAL,11,FALSE),"  ")</f>
        <v>RU11</v>
      </c>
      <c r="G1247" s="384" t="str">
        <f t="shared" ref="G1247" si="341">IFERROR(VLOOKUP(A1247,JADWAL,6,FALSE),"  ")</f>
        <v>Prof. Dr. H. Moh. Khusnuridlo, M.Pd.</v>
      </c>
      <c r="H1247" s="389" t="str">
        <f t="shared" ref="H1247" si="342">IFERROR(VLOOKUP(A1247,JADWAL,7,FALSE),"  ")</f>
        <v>Dr. Syuhud, M.Pd.I</v>
      </c>
      <c r="I1247" s="364"/>
    </row>
    <row r="1248" spans="1:9" ht="37.5" customHeight="1">
      <c r="A1248" s="363">
        <f>'REKAP (2)'!J353</f>
        <v>0</v>
      </c>
      <c r="B1248" s="374" t="str">
        <f>IFERROR(VLOOKUP(A1248,JADWAL,4,FALSE),"  ")</f>
        <v xml:space="preserve">  </v>
      </c>
      <c r="C1248" s="375" t="str">
        <f>IFERROR(VLOOKUP(A1248,JADWAL,2,FALSE),"  ")</f>
        <v xml:space="preserve">  </v>
      </c>
      <c r="D1248" s="376" t="str">
        <f>IFERROR(VLOOKUP(A1248,JADWAL,9,FALSE),"  ")</f>
        <v xml:space="preserve">  </v>
      </c>
      <c r="E1248" s="376" t="str">
        <f>IFERROR(VLOOKUP(A1248,JADWAL,10,FALSE),"  ")</f>
        <v xml:space="preserve">  </v>
      </c>
      <c r="F1248" s="375" t="str">
        <f>IFERROR(VLOOKUP(A1248,JADWAL,11,FALSE),"  ")</f>
        <v xml:space="preserve">  </v>
      </c>
      <c r="G1248" s="377" t="str">
        <f t="shared" ref="G1248" si="343">IFERROR(VLOOKUP(A1248,JADWAL,6,FALSE),"  ")</f>
        <v xml:space="preserve">  </v>
      </c>
      <c r="H1248" s="378" t="str">
        <f t="shared" ref="H1248" si="344">IFERROR(VLOOKUP(A1248,JADWAL,7,FALSE),"  ")</f>
        <v xml:space="preserve">  </v>
      </c>
      <c r="I1248" s="374"/>
    </row>
    <row r="1252" spans="1:9" ht="15.75">
      <c r="A1252" s="332" t="s">
        <v>333</v>
      </c>
      <c r="H1252" s="379" t="str">
        <f>H20</f>
        <v>Jember, 19 Februari 2021</v>
      </c>
    </row>
    <row r="1253" spans="1:9" ht="15.75">
      <c r="H1253" s="379" t="s">
        <v>331</v>
      </c>
    </row>
    <row r="1254" spans="1:9" ht="15.75">
      <c r="H1254" s="379"/>
    </row>
    <row r="1255" spans="1:9" ht="15.75">
      <c r="H1255" s="379"/>
    </row>
    <row r="1256" spans="1:9" ht="15.75">
      <c r="H1256" s="379"/>
    </row>
    <row r="1257" spans="1:9">
      <c r="H1257" s="336" t="s">
        <v>332</v>
      </c>
    </row>
    <row r="1260" spans="1:9" ht="16.5">
      <c r="A1260" s="356">
        <v>84</v>
      </c>
      <c r="B1260" s="357" t="str">
        <f>IFERROR(VLOOKUP(A1260,NamaSK,2,FALSE),"  ")</f>
        <v>Dr. Ach. Khalid, M.Pd.I.</v>
      </c>
      <c r="C1260" s="353"/>
      <c r="D1260" s="354"/>
      <c r="F1260" s="358"/>
      <c r="G1260" s="352"/>
    </row>
    <row r="1261" spans="1:9">
      <c r="A1261" s="359"/>
      <c r="B1261" s="360" t="s">
        <v>324</v>
      </c>
      <c r="C1261" s="361" t="s">
        <v>325</v>
      </c>
      <c r="D1261" s="362" t="s">
        <v>326</v>
      </c>
      <c r="E1261" s="362" t="s">
        <v>327</v>
      </c>
      <c r="F1261" s="362" t="s">
        <v>328</v>
      </c>
      <c r="G1261" s="523" t="s">
        <v>329</v>
      </c>
      <c r="H1261" s="524"/>
      <c r="I1261" s="525"/>
    </row>
    <row r="1262" spans="1:9" ht="37.5" customHeight="1">
      <c r="A1262" s="363">
        <f>'REKAP (2)'!J353</f>
        <v>0</v>
      </c>
      <c r="B1262" s="364" t="str">
        <f>IFERROR(VLOOKUP(A1262,JADWAL,4,FALSE),"  ")</f>
        <v xml:space="preserve">  </v>
      </c>
      <c r="C1262" s="365" t="str">
        <f>IFERROR(VLOOKUP(A1262,JADWAL,2,FALSE),"  ")</f>
        <v xml:space="preserve">  </v>
      </c>
      <c r="D1262" s="366" t="str">
        <f>IFERROR(VLOOKUP(A1262,JADWAL,9,FALSE),"  ")</f>
        <v xml:space="preserve">  </v>
      </c>
      <c r="E1262" s="366" t="str">
        <f>IFERROR(VLOOKUP(A1262,JADWAL,10,FALSE),"  ")</f>
        <v xml:space="preserve">  </v>
      </c>
      <c r="F1262" s="365" t="str">
        <f>IFERROR(VLOOKUP(A1262,JADWAL,11,FALSE),"  ")</f>
        <v xml:space="preserve">  </v>
      </c>
      <c r="G1262" s="384" t="str">
        <f t="shared" ref="G1262" si="345">IFERROR(VLOOKUP(A1262,JADWAL,6,FALSE),"  ")</f>
        <v xml:space="preserve">  </v>
      </c>
      <c r="H1262" s="389" t="str">
        <f t="shared" ref="H1262" si="346">IFERROR(VLOOKUP(A1262,JADWAL,7,FALSE),"  ")</f>
        <v xml:space="preserve">  </v>
      </c>
      <c r="I1262" s="388"/>
    </row>
    <row r="1263" spans="1:9" ht="37.5" customHeight="1">
      <c r="A1263" s="363"/>
      <c r="B1263" s="374" t="str">
        <f>IFERROR(VLOOKUP(A1263,JADWAL,4,FALSE),"  ")</f>
        <v xml:space="preserve">  </v>
      </c>
      <c r="C1263" s="375" t="str">
        <f>IFERROR(VLOOKUP(A1263,JADWAL,2,FALSE),"  ")</f>
        <v xml:space="preserve">  </v>
      </c>
      <c r="D1263" s="376" t="str">
        <f>IFERROR(VLOOKUP(A1263,JADWAL,9,FALSE),"  ")</f>
        <v xml:space="preserve">  </v>
      </c>
      <c r="E1263" s="376" t="str">
        <f>IFERROR(VLOOKUP(A1263,JADWAL,10,FALSE),"  ")</f>
        <v xml:space="preserve">  </v>
      </c>
      <c r="F1263" s="375" t="str">
        <f>IFERROR(VLOOKUP(A1263,JADWAL,11,FALSE),"  ")</f>
        <v xml:space="preserve">  </v>
      </c>
      <c r="G1263" s="377" t="str">
        <f t="shared" ref="G1263" si="347">IFERROR(VLOOKUP(A1263,JADWAL,6,FALSE),"  ")</f>
        <v xml:space="preserve">  </v>
      </c>
      <c r="H1263" s="378" t="str">
        <f t="shared" ref="H1263" si="348">IFERROR(VLOOKUP(A1263,JADWAL,7,FALSE),"  ")</f>
        <v xml:space="preserve">  </v>
      </c>
      <c r="I1263" s="393"/>
    </row>
    <row r="1266" spans="1:9" ht="15.75">
      <c r="A1266" s="332" t="s">
        <v>333</v>
      </c>
      <c r="H1266" s="379" t="str">
        <f>H20</f>
        <v>Jember, 19 Februari 2021</v>
      </c>
    </row>
    <row r="1267" spans="1:9" ht="15.75">
      <c r="H1267" s="379" t="s">
        <v>331</v>
      </c>
    </row>
    <row r="1268" spans="1:9" ht="15.75">
      <c r="H1268" s="379"/>
    </row>
    <row r="1269" spans="1:9" ht="15.75">
      <c r="H1269" s="379"/>
    </row>
    <row r="1270" spans="1:9" ht="15.75">
      <c r="H1270" s="379"/>
    </row>
    <row r="1271" spans="1:9">
      <c r="H1271" s="336" t="s">
        <v>332</v>
      </c>
    </row>
    <row r="1274" spans="1:9" ht="16.5">
      <c r="A1274" s="356">
        <v>85</v>
      </c>
      <c r="B1274" s="357" t="str">
        <f>IFERROR(VLOOKUP(A1274,NamaSK,2,FALSE),"  ")</f>
        <v>Dr. Khalilur Rahman, M.Pd.I.</v>
      </c>
      <c r="C1274" s="353"/>
      <c r="D1274" s="354"/>
      <c r="F1274" s="358"/>
      <c r="G1274" s="352"/>
    </row>
    <row r="1275" spans="1:9">
      <c r="A1275" s="359"/>
      <c r="B1275" s="360" t="s">
        <v>324</v>
      </c>
      <c r="C1275" s="361" t="s">
        <v>325</v>
      </c>
      <c r="D1275" s="362" t="s">
        <v>326</v>
      </c>
      <c r="E1275" s="362" t="s">
        <v>327</v>
      </c>
      <c r="F1275" s="362" t="s">
        <v>328</v>
      </c>
      <c r="G1275" s="523" t="s">
        <v>329</v>
      </c>
      <c r="H1275" s="524"/>
      <c r="I1275" s="525"/>
    </row>
    <row r="1276" spans="1:9" ht="37.5" customHeight="1">
      <c r="A1276" s="363">
        <f>'REKAP (2)'!J354</f>
        <v>13</v>
      </c>
      <c r="B1276" s="364" t="str">
        <f>IFERROR(VLOOKUP(A1276,JADWAL,4,FALSE),"  ")</f>
        <v>ANALISIS KEBIJAKAN PENDIDIKAN ISLAM</v>
      </c>
      <c r="C1276" s="365" t="str">
        <f>IFERROR(VLOOKUP(A1276,JADWAL,2,FALSE),"  ")</f>
        <v>MPI-2B</v>
      </c>
      <c r="D1276" s="366" t="str">
        <f>IFERROR(VLOOKUP(A1276,JADWAL,9,FALSE),"  ")</f>
        <v>Sabtu</v>
      </c>
      <c r="E1276" s="499" t="str">
        <f>IFERROR(VLOOKUP(A1276,JADWAL,10,FALSE),"  ")</f>
        <v>13.00-15.00</v>
      </c>
      <c r="F1276" s="365" t="str">
        <f>IFERROR(VLOOKUP(A1276,JADWAL,11,FALSE),"  ")</f>
        <v>RU24</v>
      </c>
      <c r="G1276" s="384" t="str">
        <f t="shared" ref="G1276" si="349">IFERROR(VLOOKUP(A1276,JADWAL,6,FALSE),"  ")</f>
        <v>Prof. Dr. Drs. H. Abd. Muis, M.M.</v>
      </c>
      <c r="H1276" s="389" t="str">
        <f t="shared" ref="H1276" si="350">IFERROR(VLOOKUP(A1276,JADWAL,7,FALSE),"  ")</f>
        <v>Dr. Khalilur Rahman, M.Pd.I.</v>
      </c>
      <c r="I1276" s="388"/>
    </row>
    <row r="1277" spans="1:9" ht="37.5" customHeight="1">
      <c r="A1277" s="363">
        <f>'REKAP (2)'!J355</f>
        <v>0</v>
      </c>
      <c r="B1277" s="374" t="str">
        <f>IFERROR(VLOOKUP(A1277,JADWAL,4,FALSE),"  ")</f>
        <v xml:space="preserve">  </v>
      </c>
      <c r="C1277" s="375" t="str">
        <f>IFERROR(VLOOKUP(A1277,JADWAL,2,FALSE),"  ")</f>
        <v xml:space="preserve">  </v>
      </c>
      <c r="D1277" s="376" t="str">
        <f>IFERROR(VLOOKUP(A1277,JADWAL,9,FALSE),"  ")</f>
        <v xml:space="preserve">  </v>
      </c>
      <c r="E1277" s="376" t="str">
        <f>IFERROR(VLOOKUP(A1277,JADWAL,10,FALSE),"  ")</f>
        <v xml:space="preserve">  </v>
      </c>
      <c r="F1277" s="375" t="str">
        <f>IFERROR(VLOOKUP(A1277,JADWAL,11,FALSE),"  ")</f>
        <v xml:space="preserve">  </v>
      </c>
      <c r="G1277" s="377" t="str">
        <f t="shared" ref="G1277" si="351">IFERROR(VLOOKUP(A1277,JADWAL,6,FALSE),"  ")</f>
        <v xml:space="preserve">  </v>
      </c>
      <c r="H1277" s="378" t="str">
        <f t="shared" ref="H1277" si="352">IFERROR(VLOOKUP(A1277,JADWAL,7,FALSE),"  ")</f>
        <v xml:space="preserve">  </v>
      </c>
      <c r="I1277" s="393"/>
    </row>
    <row r="1280" spans="1:9" ht="15.75">
      <c r="A1280" s="332" t="s">
        <v>333</v>
      </c>
      <c r="H1280" s="379" t="str">
        <f>H20</f>
        <v>Jember, 19 Februari 2021</v>
      </c>
    </row>
    <row r="1281" spans="1:9" ht="15.75">
      <c r="H1281" s="379" t="s">
        <v>331</v>
      </c>
    </row>
    <row r="1282" spans="1:9" ht="15.75">
      <c r="H1282" s="379"/>
    </row>
    <row r="1283" spans="1:9" ht="15.75">
      <c r="H1283" s="379"/>
    </row>
    <row r="1284" spans="1:9" ht="15.75">
      <c r="H1284" s="379"/>
    </row>
    <row r="1285" spans="1:9">
      <c r="H1285" s="336" t="s">
        <v>332</v>
      </c>
    </row>
    <row r="1288" spans="1:9" ht="16.5">
      <c r="A1288" s="356">
        <v>86</v>
      </c>
      <c r="B1288" s="357" t="str">
        <f>IFERROR(VLOOKUP(A1288,NamaSK,2,FALSE),"  ")</f>
        <v>Dr. H. Ahmad Zayadi, M.Pd.</v>
      </c>
      <c r="C1288" s="353"/>
      <c r="D1288" s="354"/>
      <c r="F1288" s="358"/>
      <c r="G1288" s="352"/>
    </row>
    <row r="1289" spans="1:9">
      <c r="A1289" s="359"/>
      <c r="B1289" s="360" t="s">
        <v>324</v>
      </c>
      <c r="C1289" s="361" t="s">
        <v>325</v>
      </c>
      <c r="D1289" s="362" t="s">
        <v>326</v>
      </c>
      <c r="E1289" s="362" t="s">
        <v>327</v>
      </c>
      <c r="F1289" s="362" t="s">
        <v>328</v>
      </c>
      <c r="G1289" s="523" t="s">
        <v>329</v>
      </c>
      <c r="H1289" s="524"/>
      <c r="I1289" s="525"/>
    </row>
    <row r="1290" spans="1:9" ht="37.5" customHeight="1">
      <c r="A1290" s="363">
        <f>'REKAP (2)'!J355</f>
        <v>0</v>
      </c>
      <c r="B1290" s="364" t="str">
        <f>IFERROR(VLOOKUP(A1290,JADWAL,4,FALSE),"  ")</f>
        <v xml:space="preserve">  </v>
      </c>
      <c r="C1290" s="365" t="str">
        <f>IFERROR(VLOOKUP(A1290,JADWAL,2,FALSE),"  ")</f>
        <v xml:space="preserve">  </v>
      </c>
      <c r="D1290" s="366" t="str">
        <f>IFERROR(VLOOKUP(A1290,JADWAL,9,FALSE),"  ")</f>
        <v xml:space="preserve">  </v>
      </c>
      <c r="E1290" s="366" t="str">
        <f>IFERROR(VLOOKUP(A1290,JADWAL,10,FALSE),"  ")</f>
        <v xml:space="preserve">  </v>
      </c>
      <c r="F1290" s="365" t="str">
        <f>IFERROR(VLOOKUP(A1290,JADWAL,11,FALSE),"  ")</f>
        <v xml:space="preserve">  </v>
      </c>
      <c r="G1290" s="384" t="str">
        <f t="shared" ref="G1290" si="353">IFERROR(VLOOKUP(A1290,JADWAL,6,FALSE),"  ")</f>
        <v xml:space="preserve">  </v>
      </c>
      <c r="H1290" s="364" t="str">
        <f t="shared" ref="H1290:H1291" si="354">IFERROR(VLOOKUP(A1290,JADWAL,7,FALSE),"  ")</f>
        <v xml:space="preserve">  </v>
      </c>
      <c r="I1290" s="414" t="str">
        <f>IFERROR(VLOOKUP(A1290,JADWAL,8,FALSE),"  ")</f>
        <v xml:space="preserve">  </v>
      </c>
    </row>
    <row r="1291" spans="1:9" ht="37.5" customHeight="1">
      <c r="A1291" s="363"/>
      <c r="B1291" s="374" t="str">
        <f>IFERROR(VLOOKUP(A1291,JADWAL,4,FALSE),"  ")</f>
        <v xml:space="preserve">  </v>
      </c>
      <c r="C1291" s="375" t="str">
        <f>IFERROR(VLOOKUP(A1291,JADWAL,2,FALSE),"  ")</f>
        <v xml:space="preserve">  </v>
      </c>
      <c r="D1291" s="376" t="str">
        <f>IFERROR(VLOOKUP(A1291,JADWAL,9,FALSE),"  ")</f>
        <v xml:space="preserve">  </v>
      </c>
      <c r="E1291" s="376" t="str">
        <f>IFERROR(VLOOKUP(A1291,JADWAL,10,FALSE),"  ")</f>
        <v xml:space="preserve">  </v>
      </c>
      <c r="F1291" s="375" t="str">
        <f>IFERROR(VLOOKUP(A1291,JADWAL,11,FALSE),"  ")</f>
        <v xml:space="preserve">  </v>
      </c>
      <c r="G1291" s="377" t="str">
        <f t="shared" ref="G1291" si="355">IFERROR(VLOOKUP(A1291,JADWAL,6,FALSE),"  ")</f>
        <v xml:space="preserve">  </v>
      </c>
      <c r="H1291" s="378" t="str">
        <f t="shared" si="354"/>
        <v xml:space="preserve">  </v>
      </c>
      <c r="I1291" s="393"/>
    </row>
    <row r="1294" spans="1:9" ht="15.75">
      <c r="A1294" s="332" t="s">
        <v>333</v>
      </c>
      <c r="H1294" s="379" t="str">
        <f>H20</f>
        <v>Jember, 19 Februari 2021</v>
      </c>
    </row>
    <row r="1295" spans="1:9" ht="15.75">
      <c r="H1295" s="379" t="s">
        <v>331</v>
      </c>
    </row>
    <row r="1296" spans="1:9" ht="15.75">
      <c r="H1296" s="379"/>
    </row>
    <row r="1297" spans="1:9" ht="15.75">
      <c r="H1297" s="379"/>
    </row>
    <row r="1298" spans="1:9" ht="15.75">
      <c r="H1298" s="379"/>
    </row>
    <row r="1299" spans="1:9">
      <c r="H1299" s="336" t="s">
        <v>332</v>
      </c>
    </row>
    <row r="1302" spans="1:9" ht="16.5">
      <c r="A1302" s="356">
        <v>87</v>
      </c>
      <c r="B1302" s="357" t="str">
        <f>IFERROR(VLOOKUP(A1302,NamaSK,2,FALSE),"  ")</f>
        <v>Prof. Dr. Moh. Ilyasin, M.Pd.</v>
      </c>
      <c r="C1302" s="353"/>
      <c r="D1302" s="354"/>
      <c r="F1302" s="358"/>
      <c r="G1302" s="352"/>
    </row>
    <row r="1303" spans="1:9">
      <c r="A1303" s="359"/>
      <c r="B1303" s="360" t="s">
        <v>324</v>
      </c>
      <c r="C1303" s="361" t="s">
        <v>325</v>
      </c>
      <c r="D1303" s="362" t="s">
        <v>326</v>
      </c>
      <c r="E1303" s="362" t="s">
        <v>327</v>
      </c>
      <c r="F1303" s="362" t="s">
        <v>328</v>
      </c>
      <c r="G1303" s="523" t="s">
        <v>329</v>
      </c>
      <c r="H1303" s="524"/>
      <c r="I1303" s="525"/>
    </row>
    <row r="1304" spans="1:9" ht="37.5" customHeight="1">
      <c r="A1304" s="363">
        <f>'REKAP (2)'!J356</f>
        <v>0</v>
      </c>
      <c r="B1304" s="364" t="str">
        <f>IFERROR(VLOOKUP(A1304,JADWAL,4,FALSE),"  ")</f>
        <v xml:space="preserve">  </v>
      </c>
      <c r="C1304" s="365" t="str">
        <f>IFERROR(VLOOKUP(A1304,JADWAL,2,FALSE),"  ")</f>
        <v xml:space="preserve">  </v>
      </c>
      <c r="D1304" s="366" t="str">
        <f>IFERROR(VLOOKUP(A1304,JADWAL,9,FALSE),"  ")</f>
        <v xml:space="preserve">  </v>
      </c>
      <c r="E1304" s="366" t="str">
        <f>IFERROR(VLOOKUP(A1304,JADWAL,10,FALSE),"  ")</f>
        <v xml:space="preserve">  </v>
      </c>
      <c r="F1304" s="365" t="str">
        <f>IFERROR(VLOOKUP(A1304,JADWAL,11,FALSE),"  ")</f>
        <v xml:space="preserve">  </v>
      </c>
      <c r="G1304" s="384" t="str">
        <f t="shared" ref="G1304" si="356">IFERROR(VLOOKUP(A1304,JADWAL,6,FALSE),"  ")</f>
        <v xml:space="preserve">  </v>
      </c>
      <c r="H1304" s="414" t="str">
        <f t="shared" ref="H1304:H1305" si="357">IFERROR(VLOOKUP(A1304,JADWAL,7,FALSE),"  ")</f>
        <v xml:space="preserve">  </v>
      </c>
      <c r="I1304" s="384" t="str">
        <f>IFERROR(VLOOKUP(A1304,JADWAL,8,FALSE),"  ")</f>
        <v xml:space="preserve">  </v>
      </c>
    </row>
    <row r="1305" spans="1:9" ht="37.5" customHeight="1">
      <c r="A1305" s="363"/>
      <c r="B1305" s="374" t="str">
        <f>IFERROR(VLOOKUP(A1305,JADWAL,4,FALSE),"  ")</f>
        <v xml:space="preserve">  </v>
      </c>
      <c r="C1305" s="375" t="str">
        <f>IFERROR(VLOOKUP(A1305,JADWAL,2,FALSE),"  ")</f>
        <v xml:space="preserve">  </v>
      </c>
      <c r="D1305" s="376" t="str">
        <f>IFERROR(VLOOKUP(A1305,JADWAL,9,FALSE),"  ")</f>
        <v xml:space="preserve">  </v>
      </c>
      <c r="E1305" s="376" t="str">
        <f>IFERROR(VLOOKUP(A1305,JADWAL,10,FALSE),"  ")</f>
        <v xml:space="preserve">  </v>
      </c>
      <c r="F1305" s="375" t="str">
        <f>IFERROR(VLOOKUP(A1305,JADWAL,11,FALSE),"  ")</f>
        <v xml:space="preserve">  </v>
      </c>
      <c r="G1305" s="377" t="str">
        <f t="shared" ref="G1305" si="358">IFERROR(VLOOKUP(A1305,JADWAL,6,FALSE),"  ")</f>
        <v xml:space="preserve">  </v>
      </c>
      <c r="H1305" s="378" t="str">
        <f t="shared" si="357"/>
        <v xml:space="preserve">  </v>
      </c>
      <c r="I1305" s="393"/>
    </row>
    <row r="1308" spans="1:9" ht="15.75">
      <c r="A1308" s="332" t="s">
        <v>333</v>
      </c>
      <c r="H1308" s="379" t="s">
        <v>335</v>
      </c>
    </row>
    <row r="1309" spans="1:9" ht="15.75">
      <c r="H1309" s="379" t="s">
        <v>331</v>
      </c>
    </row>
    <row r="1310" spans="1:9" ht="15.75">
      <c r="H1310" s="379"/>
    </row>
    <row r="1311" spans="1:9" ht="15.75">
      <c r="H1311" s="379"/>
    </row>
    <row r="1312" spans="1:9" ht="15.75">
      <c r="H1312" s="379"/>
    </row>
    <row r="1313" spans="1:9">
      <c r="H1313" s="336" t="s">
        <v>332</v>
      </c>
    </row>
    <row r="1316" spans="1:9" ht="30">
      <c r="A1316" s="356">
        <v>88</v>
      </c>
      <c r="B1316" s="357" t="str">
        <f>IFERROR(VLOOKUP(A1316,NamaSK,2,FALSE),"  ")</f>
        <v>Prof. Dr. M. Arskal Salim GP, M.Ag.</v>
      </c>
      <c r="C1316" s="353"/>
      <c r="D1316" s="354"/>
      <c r="F1316" s="358"/>
      <c r="G1316" s="352"/>
    </row>
    <row r="1317" spans="1:9">
      <c r="A1317" s="359"/>
      <c r="B1317" s="360" t="s">
        <v>324</v>
      </c>
      <c r="C1317" s="361" t="s">
        <v>325</v>
      </c>
      <c r="D1317" s="362" t="s">
        <v>326</v>
      </c>
      <c r="E1317" s="362" t="s">
        <v>327</v>
      </c>
      <c r="F1317" s="362" t="s">
        <v>328</v>
      </c>
      <c r="G1317" s="523" t="s">
        <v>329</v>
      </c>
      <c r="H1317" s="524"/>
      <c r="I1317" s="525"/>
    </row>
    <row r="1318" spans="1:9" ht="37.5" customHeight="1">
      <c r="A1318" s="363">
        <f>'REKAP (2)'!J357</f>
        <v>0</v>
      </c>
      <c r="B1318" s="364" t="str">
        <f>IFERROR(VLOOKUP(A1318,JADWAL,4,FALSE),"  ")</f>
        <v xml:space="preserve">  </v>
      </c>
      <c r="C1318" s="365" t="str">
        <f>IFERROR(VLOOKUP(A1318,JADWAL,2,FALSE),"  ")</f>
        <v xml:space="preserve">  </v>
      </c>
      <c r="D1318" s="366" t="str">
        <f>IFERROR(VLOOKUP(A1318,JADWAL,9,FALSE),"  ")</f>
        <v xml:space="preserve">  </v>
      </c>
      <c r="E1318" s="366" t="str">
        <f>IFERROR(VLOOKUP(A1318,JADWAL,10,FALSE),"  ")</f>
        <v xml:space="preserve">  </v>
      </c>
      <c r="F1318" s="365" t="str">
        <f>IFERROR(VLOOKUP(A1318,JADWAL,11,FALSE),"  ")</f>
        <v xml:space="preserve">  </v>
      </c>
      <c r="G1318" s="367" t="str">
        <f t="shared" ref="G1318:G1319" si="359">IFERROR(VLOOKUP(A1318,JADWAL,6,FALSE),"  ")</f>
        <v xml:space="preserve">  </v>
      </c>
      <c r="H1318" s="364" t="str">
        <f t="shared" ref="H1318:H1319" si="360">IFERROR(VLOOKUP(A1318,JADWAL,7,FALSE),"  ")</f>
        <v xml:space="preserve">  </v>
      </c>
      <c r="I1318" s="388"/>
    </row>
    <row r="1319" spans="1:9" ht="37.5" customHeight="1">
      <c r="A1319" s="363"/>
      <c r="B1319" s="374" t="str">
        <f>IFERROR(VLOOKUP(A1319,JADWAL,4,FALSE),"  ")</f>
        <v xml:space="preserve">  </v>
      </c>
      <c r="C1319" s="375" t="str">
        <f>IFERROR(VLOOKUP(A1319,JADWAL,2,FALSE),"  ")</f>
        <v xml:space="preserve">  </v>
      </c>
      <c r="D1319" s="376" t="str">
        <f>IFERROR(VLOOKUP(A1319,JADWAL,9,FALSE),"  ")</f>
        <v xml:space="preserve">  </v>
      </c>
      <c r="E1319" s="376" t="str">
        <f>IFERROR(VLOOKUP(A1319,JADWAL,10,FALSE),"  ")</f>
        <v xml:space="preserve">  </v>
      </c>
      <c r="F1319" s="375" t="str">
        <f>IFERROR(VLOOKUP(A1319,JADWAL,11,FALSE),"  ")</f>
        <v xml:space="preserve">  </v>
      </c>
      <c r="G1319" s="377" t="str">
        <f t="shared" si="359"/>
        <v xml:space="preserve">  </v>
      </c>
      <c r="H1319" s="378" t="str">
        <f t="shared" si="360"/>
        <v xml:space="preserve">  </v>
      </c>
      <c r="I1319" s="393"/>
    </row>
    <row r="1322" spans="1:9" ht="15.75">
      <c r="A1322" s="332" t="s">
        <v>333</v>
      </c>
      <c r="H1322" s="379" t="str">
        <f>H20</f>
        <v>Jember, 19 Februari 2021</v>
      </c>
    </row>
    <row r="1323" spans="1:9" ht="15.75">
      <c r="H1323" s="379" t="s">
        <v>331</v>
      </c>
    </row>
    <row r="1324" spans="1:9" ht="15.75">
      <c r="H1324" s="379"/>
    </row>
    <row r="1325" spans="1:9" ht="15.75">
      <c r="H1325" s="379"/>
    </row>
    <row r="1326" spans="1:9" ht="15.75">
      <c r="H1326" s="379"/>
    </row>
    <row r="1327" spans="1:9">
      <c r="H1327" s="336" t="s">
        <v>332</v>
      </c>
    </row>
    <row r="1329" spans="1:9" ht="16.5">
      <c r="A1329" s="356">
        <v>89</v>
      </c>
      <c r="B1329" s="357" t="str">
        <f>IFERROR(VLOOKUP(A1329,NamaSK,2,FALSE),"  ")</f>
        <v>Dr. Lilik Hamidah, S.Ag., M.Si.</v>
      </c>
      <c r="C1329" s="353"/>
      <c r="D1329" s="354"/>
      <c r="F1329" s="358"/>
      <c r="G1329" s="352"/>
    </row>
    <row r="1330" spans="1:9">
      <c r="A1330" s="359"/>
      <c r="B1330" s="360" t="s">
        <v>324</v>
      </c>
      <c r="C1330" s="361" t="s">
        <v>325</v>
      </c>
      <c r="D1330" s="362" t="s">
        <v>326</v>
      </c>
      <c r="E1330" s="362" t="s">
        <v>327</v>
      </c>
      <c r="F1330" s="362" t="s">
        <v>328</v>
      </c>
      <c r="G1330" s="523" t="s">
        <v>329</v>
      </c>
      <c r="H1330" s="524"/>
      <c r="I1330" s="525"/>
    </row>
    <row r="1331" spans="1:9" ht="37.5" customHeight="1">
      <c r="A1331" s="363">
        <f>'REKAP (2)'!J358</f>
        <v>65</v>
      </c>
      <c r="B1331" s="364" t="str">
        <f>IFERROR(VLOOKUP(A1331,JADWAL,4,FALSE),"  ")</f>
        <v>Media Massa dan Isu Kontemporer</v>
      </c>
      <c r="C1331" s="365" t="str">
        <f>IFERROR(VLOOKUP(A1331,JADWAL,2,FALSE),"  ")</f>
        <v>KPI-2</v>
      </c>
      <c r="D1331" s="366" t="str">
        <f>IFERROR(VLOOKUP(A1331,JADWAL,9,FALSE),"  ")</f>
        <v>Jumat</v>
      </c>
      <c r="E1331" s="366" t="str">
        <f>IFERROR(VLOOKUP(A1331,JADWAL,10,FALSE),"  ")</f>
        <v>18.30-20.30</v>
      </c>
      <c r="F1331" s="365" t="str">
        <f>IFERROR(VLOOKUP(A1331,JADWAL,11,FALSE),"  ")</f>
        <v>R11</v>
      </c>
      <c r="G1331" s="384" t="str">
        <f t="shared" ref="G1331:G1332" si="361">IFERROR(VLOOKUP(A1331,JADWAL,6,FALSE),"  ")</f>
        <v>Dr. Kun Wazis, S.Sos, M.I.Kom.</v>
      </c>
      <c r="H1331" s="414" t="str">
        <f t="shared" ref="H1331:H1332" si="362">IFERROR(VLOOKUP(A1331,JADWAL,7,FALSE),"  ")</f>
        <v>Dr. Lilik Hamidah, S.Ag., M.Si.</v>
      </c>
      <c r="I1331" s="388"/>
    </row>
    <row r="1332" spans="1:9" ht="37.5" customHeight="1">
      <c r="A1332" s="363">
        <f>'REKAP (2)'!J359</f>
        <v>0</v>
      </c>
      <c r="B1332" s="374" t="str">
        <f>IFERROR(VLOOKUP(A1332,JADWAL,4,FALSE),"  ")</f>
        <v xml:space="preserve">  </v>
      </c>
      <c r="C1332" s="375" t="str">
        <f>IFERROR(VLOOKUP(A1332,JADWAL,2,FALSE),"  ")</f>
        <v xml:space="preserve">  </v>
      </c>
      <c r="D1332" s="376" t="str">
        <f>IFERROR(VLOOKUP(A1332,JADWAL,9,FALSE),"  ")</f>
        <v xml:space="preserve">  </v>
      </c>
      <c r="E1332" s="376" t="str">
        <f>IFERROR(VLOOKUP(A1332,JADWAL,10,FALSE),"  ")</f>
        <v xml:space="preserve">  </v>
      </c>
      <c r="F1332" s="375" t="str">
        <f>IFERROR(VLOOKUP(A1332,JADWAL,11,FALSE),"  ")</f>
        <v xml:space="preserve">  </v>
      </c>
      <c r="G1332" s="377" t="str">
        <f t="shared" si="361"/>
        <v xml:space="preserve">  </v>
      </c>
      <c r="H1332" s="378" t="str">
        <f t="shared" si="362"/>
        <v xml:space="preserve">  </v>
      </c>
      <c r="I1332" s="393"/>
    </row>
    <row r="1335" spans="1:9" ht="15.75">
      <c r="A1335" s="332" t="s">
        <v>333</v>
      </c>
      <c r="H1335" s="379" t="str">
        <f>H20</f>
        <v>Jember, 19 Februari 2021</v>
      </c>
    </row>
    <row r="1336" spans="1:9" ht="15.75">
      <c r="H1336" s="379" t="s">
        <v>331</v>
      </c>
    </row>
    <row r="1337" spans="1:9" ht="15.75">
      <c r="H1337" s="379"/>
    </row>
    <row r="1338" spans="1:9" ht="15.75">
      <c r="H1338" s="379"/>
    </row>
    <row r="1339" spans="1:9" ht="15.75">
      <c r="H1339" s="379"/>
    </row>
    <row r="1340" spans="1:9">
      <c r="H1340" s="336" t="s">
        <v>332</v>
      </c>
    </row>
    <row r="1343" spans="1:9" ht="16.5">
      <c r="A1343" s="356">
        <v>90</v>
      </c>
      <c r="B1343" s="357" t="str">
        <f>IFERROR(VLOOKUP(A1343,NamaSK,2,FALSE),"  ")</f>
        <v>Prof. Dr. Zurqoni, M. Ag</v>
      </c>
      <c r="C1343" s="353"/>
      <c r="D1343" s="354"/>
      <c r="F1343" s="358"/>
      <c r="G1343" s="352"/>
    </row>
    <row r="1344" spans="1:9">
      <c r="A1344" s="359"/>
      <c r="B1344" s="360" t="s">
        <v>324</v>
      </c>
      <c r="C1344" s="361" t="s">
        <v>325</v>
      </c>
      <c r="D1344" s="362" t="s">
        <v>326</v>
      </c>
      <c r="E1344" s="362" t="s">
        <v>327</v>
      </c>
      <c r="F1344" s="362" t="s">
        <v>328</v>
      </c>
      <c r="G1344" s="523" t="s">
        <v>329</v>
      </c>
      <c r="H1344" s="524"/>
      <c r="I1344" s="525"/>
    </row>
    <row r="1345" spans="1:9" ht="37.5" customHeight="1">
      <c r="A1345" s="363">
        <f>'REKAP (2)'!J359</f>
        <v>0</v>
      </c>
      <c r="B1345" s="364" t="str">
        <f>IFERROR(VLOOKUP(A1345,JADWAL,4,FALSE),"  ")</f>
        <v xml:space="preserve">  </v>
      </c>
      <c r="C1345" s="365" t="str">
        <f>IFERROR(VLOOKUP(A1345,JADWAL,2,FALSE),"  ")</f>
        <v xml:space="preserve">  </v>
      </c>
      <c r="D1345" s="366" t="str">
        <f>IFERROR(VLOOKUP(A1345,JADWAL,9,FALSE),"  ")</f>
        <v xml:space="preserve">  </v>
      </c>
      <c r="E1345" s="366" t="str">
        <f>IFERROR(VLOOKUP(A1345,JADWAL,10,FALSE),"  ")</f>
        <v xml:space="preserve">  </v>
      </c>
      <c r="F1345" s="365" t="str">
        <f>IFERROR(VLOOKUP(A1345,JADWAL,11,FALSE),"  ")</f>
        <v xml:space="preserve">  </v>
      </c>
      <c r="G1345" s="367" t="str">
        <f t="shared" ref="G1345:G1346" si="363">IFERROR(VLOOKUP(A1345,JADWAL,6,FALSE),"  ")</f>
        <v xml:space="preserve">  </v>
      </c>
      <c r="H1345" s="364" t="str">
        <f t="shared" ref="H1345:H1346" si="364">IFERROR(VLOOKUP(A1345,JADWAL,7,FALSE),"  ")</f>
        <v xml:space="preserve">  </v>
      </c>
      <c r="I1345" s="388"/>
    </row>
    <row r="1346" spans="1:9" ht="37.5" customHeight="1">
      <c r="A1346" s="363"/>
      <c r="B1346" s="374" t="str">
        <f>IFERROR(VLOOKUP(A1346,JADWAL,4,FALSE),"  ")</f>
        <v xml:space="preserve">  </v>
      </c>
      <c r="C1346" s="375" t="str">
        <f>IFERROR(VLOOKUP(A1346,JADWAL,2,FALSE),"  ")</f>
        <v xml:space="preserve">  </v>
      </c>
      <c r="D1346" s="376" t="str">
        <f>IFERROR(VLOOKUP(A1346,JADWAL,9,FALSE),"  ")</f>
        <v xml:space="preserve">  </v>
      </c>
      <c r="E1346" s="376" t="str">
        <f>IFERROR(VLOOKUP(A1346,JADWAL,10,FALSE),"  ")</f>
        <v xml:space="preserve">  </v>
      </c>
      <c r="F1346" s="375" t="str">
        <f>IFERROR(VLOOKUP(A1346,JADWAL,11,FALSE),"  ")</f>
        <v xml:space="preserve">  </v>
      </c>
      <c r="G1346" s="377" t="str">
        <f t="shared" si="363"/>
        <v xml:space="preserve">  </v>
      </c>
      <c r="H1346" s="378" t="str">
        <f t="shared" si="364"/>
        <v xml:space="preserve">  </v>
      </c>
      <c r="I1346" s="393"/>
    </row>
    <row r="1349" spans="1:9" ht="15.75">
      <c r="A1349" s="332" t="s">
        <v>333</v>
      </c>
      <c r="H1349" s="379" t="str">
        <f>H20</f>
        <v>Jember, 19 Februari 2021</v>
      </c>
    </row>
    <row r="1350" spans="1:9" ht="15.75">
      <c r="H1350" s="379" t="s">
        <v>331</v>
      </c>
    </row>
    <row r="1351" spans="1:9" ht="15.75">
      <c r="H1351" s="379"/>
    </row>
    <row r="1352" spans="1:9" ht="15.75">
      <c r="H1352" s="379"/>
    </row>
    <row r="1353" spans="1:9" ht="15.75">
      <c r="H1353" s="379"/>
    </row>
    <row r="1354" spans="1:9">
      <c r="H1354" s="336" t="s">
        <v>332</v>
      </c>
    </row>
    <row r="1358" spans="1:9" ht="30">
      <c r="A1358" s="356">
        <v>91</v>
      </c>
      <c r="B1358" s="357" t="str">
        <f>IFERROR(VLOOKUP(A1358,NamaSK,2,FALSE),"  ")</f>
        <v>Prof. Dr. Muhammad Ali Ramdhani, S.TP, M.T.</v>
      </c>
      <c r="C1358" s="353"/>
      <c r="D1358" s="354"/>
      <c r="F1358" s="358"/>
      <c r="G1358" s="352"/>
    </row>
    <row r="1359" spans="1:9">
      <c r="A1359" s="359"/>
      <c r="B1359" s="360" t="s">
        <v>324</v>
      </c>
      <c r="C1359" s="361" t="s">
        <v>325</v>
      </c>
      <c r="D1359" s="362" t="s">
        <v>326</v>
      </c>
      <c r="E1359" s="362" t="s">
        <v>327</v>
      </c>
      <c r="F1359" s="362" t="s">
        <v>328</v>
      </c>
      <c r="G1359" s="523" t="s">
        <v>329</v>
      </c>
      <c r="H1359" s="524"/>
      <c r="I1359" s="525"/>
    </row>
    <row r="1360" spans="1:9" ht="37.5" customHeight="1">
      <c r="A1360" s="363">
        <f>'REKAP (2)'!J360</f>
        <v>89</v>
      </c>
      <c r="B1360" s="364" t="str">
        <f>IFERROR(VLOOKUP(A1360,JADWAL,4,FALSE),"  ")</f>
        <v>METODE PENELITIAN MPI</v>
      </c>
      <c r="C1360" s="365" t="str">
        <f>IFERROR(VLOOKUP(A1360,JADWAL,2,FALSE),"  ")</f>
        <v>MPI3-2A</v>
      </c>
      <c r="D1360" s="366" t="str">
        <f>IFERROR(VLOOKUP(A1360,JADWAL,9,FALSE),"  ")</f>
        <v>Jumat</v>
      </c>
      <c r="E1360" s="499" t="str">
        <f>IFERROR(VLOOKUP(A1360,JADWAL,10,FALSE),"  ")</f>
        <v>12.45-14.45</v>
      </c>
      <c r="F1360" s="365" t="str">
        <f>IFERROR(VLOOKUP(A1360,JADWAL,11,FALSE),"  ")</f>
        <v>RU22</v>
      </c>
      <c r="G1360" s="367" t="str">
        <f t="shared" ref="G1360:G1361" si="365">IFERROR(VLOOKUP(A1360,JADWAL,6,FALSE),"  ")</f>
        <v>Prof. Dr. Muhammad Ali Ramdhani, S.TP, M.T.</v>
      </c>
      <c r="H1360" s="364" t="str">
        <f t="shared" ref="H1360:H1361" si="366">IFERROR(VLOOKUP(A1360,JADWAL,7,FALSE),"  ")</f>
        <v>Prof. Dr. H. Miftah Arifin, M.Ag.</v>
      </c>
      <c r="I1360" s="388"/>
    </row>
    <row r="1361" spans="1:9" ht="37.5" customHeight="1">
      <c r="A1361" s="363">
        <f>'REKAP (2)'!J361</f>
        <v>0</v>
      </c>
      <c r="B1361" s="374" t="str">
        <f>IFERROR(VLOOKUP(A1361,JADWAL,4,FALSE),"  ")</f>
        <v xml:space="preserve">  </v>
      </c>
      <c r="C1361" s="375" t="str">
        <f>IFERROR(VLOOKUP(A1361,JADWAL,2,FALSE),"  ")</f>
        <v xml:space="preserve">  </v>
      </c>
      <c r="D1361" s="376" t="str">
        <f>IFERROR(VLOOKUP(A1361,JADWAL,9,FALSE),"  ")</f>
        <v xml:space="preserve">  </v>
      </c>
      <c r="E1361" s="376" t="str">
        <f>IFERROR(VLOOKUP(A1361,JADWAL,10,FALSE),"  ")</f>
        <v xml:space="preserve">  </v>
      </c>
      <c r="F1361" s="375" t="str">
        <f>IFERROR(VLOOKUP(A1361,JADWAL,11,FALSE),"  ")</f>
        <v xml:space="preserve">  </v>
      </c>
      <c r="G1361" s="377" t="str">
        <f t="shared" si="365"/>
        <v xml:space="preserve">  </v>
      </c>
      <c r="H1361" s="378" t="str">
        <f t="shared" si="366"/>
        <v xml:space="preserve">  </v>
      </c>
      <c r="I1361" s="393"/>
    </row>
    <row r="1364" spans="1:9" ht="15.75">
      <c r="H1364" s="379" t="str">
        <f>H20</f>
        <v>Jember, 19 Februari 2021</v>
      </c>
    </row>
    <row r="1365" spans="1:9" ht="15.75">
      <c r="H1365" s="379" t="s">
        <v>331</v>
      </c>
    </row>
    <row r="1366" spans="1:9" ht="15.75">
      <c r="H1366" s="379"/>
    </row>
    <row r="1367" spans="1:9" ht="15.75">
      <c r="H1367" s="379"/>
    </row>
    <row r="1368" spans="1:9" ht="15.75">
      <c r="H1368" s="379"/>
    </row>
    <row r="1369" spans="1:9">
      <c r="H1369" s="336" t="s">
        <v>332</v>
      </c>
    </row>
  </sheetData>
  <mergeCells count="128">
    <mergeCell ref="G1344:I1344"/>
    <mergeCell ref="G1359:I1359"/>
    <mergeCell ref="G1217:I1217"/>
    <mergeCell ref="G1232:I1232"/>
    <mergeCell ref="G1246:I1246"/>
    <mergeCell ref="G1261:I1261"/>
    <mergeCell ref="G1275:I1275"/>
    <mergeCell ref="G1289:I1289"/>
    <mergeCell ref="G1303:I1303"/>
    <mergeCell ref="G1317:I1317"/>
    <mergeCell ref="G1330:I1330"/>
    <mergeCell ref="G1089:I1089"/>
    <mergeCell ref="G1103:I1103"/>
    <mergeCell ref="G1117:I1117"/>
    <mergeCell ref="G1131:I1131"/>
    <mergeCell ref="G1146:I1146"/>
    <mergeCell ref="G1160:I1160"/>
    <mergeCell ref="G1174:I1174"/>
    <mergeCell ref="G1189:I1189"/>
    <mergeCell ref="G1203:I1203"/>
    <mergeCell ref="G965:I965"/>
    <mergeCell ref="G979:I979"/>
    <mergeCell ref="G992:I992"/>
    <mergeCell ref="G1005:I1005"/>
    <mergeCell ref="G1018:I1018"/>
    <mergeCell ref="G1032:I1032"/>
    <mergeCell ref="G1045:I1045"/>
    <mergeCell ref="G1059:I1059"/>
    <mergeCell ref="G1074:I1074"/>
    <mergeCell ref="G828:I828"/>
    <mergeCell ref="G844:I844"/>
    <mergeCell ref="G859:I859"/>
    <mergeCell ref="G875:I875"/>
    <mergeCell ref="G891:I891"/>
    <mergeCell ref="G907:I907"/>
    <mergeCell ref="G921:I921"/>
    <mergeCell ref="G936:I936"/>
    <mergeCell ref="G950:I950"/>
    <mergeCell ref="G685:I685"/>
    <mergeCell ref="G701:I701"/>
    <mergeCell ref="G716:I716"/>
    <mergeCell ref="G732:I732"/>
    <mergeCell ref="G748:I748"/>
    <mergeCell ref="G764:I764"/>
    <mergeCell ref="G782:I782"/>
    <mergeCell ref="G797:I797"/>
    <mergeCell ref="G813:I813"/>
    <mergeCell ref="G548:I548"/>
    <mergeCell ref="G562:I562"/>
    <mergeCell ref="G578:I578"/>
    <mergeCell ref="G592:I592"/>
    <mergeCell ref="G606:I606"/>
    <mergeCell ref="G621:I621"/>
    <mergeCell ref="G636:I636"/>
    <mergeCell ref="G652:I652"/>
    <mergeCell ref="G669:I669"/>
    <mergeCell ref="H465:I465"/>
    <mergeCell ref="G473:I473"/>
    <mergeCell ref="H481:I481"/>
    <mergeCell ref="G489:I489"/>
    <mergeCell ref="H495:I495"/>
    <mergeCell ref="G503:I503"/>
    <mergeCell ref="H511:I511"/>
    <mergeCell ref="G519:I519"/>
    <mergeCell ref="G533:I533"/>
    <mergeCell ref="G395:I395"/>
    <mergeCell ref="H405:I405"/>
    <mergeCell ref="G412:I412"/>
    <mergeCell ref="H418:I418"/>
    <mergeCell ref="G426:I426"/>
    <mergeCell ref="H434:I434"/>
    <mergeCell ref="G442:I442"/>
    <mergeCell ref="H448:I448"/>
    <mergeCell ref="G456:I456"/>
    <mergeCell ref="H328:I328"/>
    <mergeCell ref="G335:I335"/>
    <mergeCell ref="H344:I344"/>
    <mergeCell ref="G351:I351"/>
    <mergeCell ref="H359:I359"/>
    <mergeCell ref="G366:I366"/>
    <mergeCell ref="H373:I373"/>
    <mergeCell ref="G380:I380"/>
    <mergeCell ref="H387:I387"/>
    <mergeCell ref="G259:I259"/>
    <mergeCell ref="H268:I268"/>
    <mergeCell ref="G275:I275"/>
    <mergeCell ref="H284:I284"/>
    <mergeCell ref="G291:I291"/>
    <mergeCell ref="H298:I298"/>
    <mergeCell ref="G305:I305"/>
    <mergeCell ref="H312:I312"/>
    <mergeCell ref="G319:I319"/>
    <mergeCell ref="H191:I191"/>
    <mergeCell ref="G198:I198"/>
    <mergeCell ref="H206:I206"/>
    <mergeCell ref="G213:I213"/>
    <mergeCell ref="H222:I222"/>
    <mergeCell ref="G229:I229"/>
    <mergeCell ref="H237:I237"/>
    <mergeCell ref="G245:I245"/>
    <mergeCell ref="H252:I252"/>
    <mergeCell ref="G122:I122"/>
    <mergeCell ref="H130:I130"/>
    <mergeCell ref="G137:I137"/>
    <mergeCell ref="H145:I145"/>
    <mergeCell ref="G152:I152"/>
    <mergeCell ref="H161:I161"/>
    <mergeCell ref="G168:I168"/>
    <mergeCell ref="H176:I176"/>
    <mergeCell ref="G183:I183"/>
    <mergeCell ref="H53:I53"/>
    <mergeCell ref="G61:I61"/>
    <mergeCell ref="H69:I69"/>
    <mergeCell ref="G76:I76"/>
    <mergeCell ref="H84:I84"/>
    <mergeCell ref="G91:I91"/>
    <mergeCell ref="H100:I100"/>
    <mergeCell ref="G107:I107"/>
    <mergeCell ref="H115:I115"/>
    <mergeCell ref="B2:D2"/>
    <mergeCell ref="B3:D3"/>
    <mergeCell ref="B4:D4"/>
    <mergeCell ref="B5:D5"/>
    <mergeCell ref="G10:I10"/>
    <mergeCell ref="H20:I20"/>
    <mergeCell ref="G27:I27"/>
    <mergeCell ref="H36:I36"/>
    <mergeCell ref="G43:I43"/>
  </mergeCells>
  <pageMargins left="0.511811023622047" right="0.31496062992126" top="0.74803149606299202" bottom="0.74803149606299202" header="0.31496062992126" footer="0.31496062992126"/>
  <pageSetup paperSize="9" scale="86" orientation="landscape" horizontalDpi="300" verticalDpi="300" r:id="rId1"/>
  <rowBreaks count="90" manualBreakCount="90">
    <brk id="25" max="8" man="1"/>
    <brk id="41" max="8" man="1"/>
    <brk id="58" max="8" man="1"/>
    <brk id="74" max="8" man="1"/>
    <brk id="89" max="8" man="1"/>
    <brk id="105" max="8" man="1"/>
    <brk id="120" max="8" man="1"/>
    <brk id="135" max="8" man="1"/>
    <brk id="150" max="8" man="1"/>
    <brk id="166" max="8" man="1"/>
    <brk id="181" max="8" man="1"/>
    <brk id="196" max="8" man="1"/>
    <brk id="211" max="8" man="1"/>
    <brk id="227" max="8" man="1"/>
    <brk id="243" max="8" man="1"/>
    <brk id="257" max="8" man="1"/>
    <brk id="273" max="8" man="1"/>
    <brk id="289" max="8" man="1"/>
    <brk id="303" max="8" man="1"/>
    <brk id="317" max="8" man="1"/>
    <brk id="333" max="8" man="1"/>
    <brk id="349" max="8" man="1"/>
    <brk id="364" max="8" man="1"/>
    <brk id="378" max="8" man="1"/>
    <brk id="393" max="8" man="1"/>
    <brk id="410" max="8" man="1"/>
    <brk id="424" max="8" man="1"/>
    <brk id="440" max="8" man="1"/>
    <brk id="454" max="8" man="1"/>
    <brk id="471" max="8" man="1"/>
    <brk id="487" max="8" man="1"/>
    <brk id="501" max="8" man="1"/>
    <brk id="517" max="8" man="1"/>
    <brk id="531" max="8" man="1"/>
    <brk id="546" max="8" man="1"/>
    <brk id="560" max="8" man="1"/>
    <brk id="576" max="8" man="1"/>
    <brk id="590" max="8" man="1"/>
    <brk id="604" max="8" man="1"/>
    <brk id="619" max="8" man="1"/>
    <brk id="634" max="8" man="1"/>
    <brk id="650" max="8" man="1"/>
    <brk id="667" max="8" man="1"/>
    <brk id="683" max="8" man="1"/>
    <brk id="699" max="8" man="1"/>
    <brk id="714" max="8" man="1"/>
    <brk id="730" max="8" man="1"/>
    <brk id="746" max="8" man="1"/>
    <brk id="762" max="8" man="1"/>
    <brk id="779" max="8" man="1"/>
    <brk id="795" max="8" man="1"/>
    <brk id="811" max="8" man="1"/>
    <brk id="826" max="8" man="1"/>
    <brk id="842" max="8" man="1"/>
    <brk id="857" max="8" man="1"/>
    <brk id="873" max="8" man="1"/>
    <brk id="889" max="8" man="1"/>
    <brk id="905" max="8" man="1"/>
    <brk id="919" max="8" man="1"/>
    <brk id="934" max="8" man="1"/>
    <brk id="948" max="8" man="1"/>
    <brk id="963" max="8" man="1"/>
    <brk id="977" max="8" man="1"/>
    <brk id="990" max="8" man="1"/>
    <brk id="1003" max="8" man="1"/>
    <brk id="1016" max="8" man="1"/>
    <brk id="1030" max="8" man="1"/>
    <brk id="1043" max="8" man="1"/>
    <brk id="1057" max="8" man="1"/>
    <brk id="1072" max="8" man="1"/>
    <brk id="1087" max="8" man="1"/>
    <brk id="1101" max="8" man="1"/>
    <brk id="1115" max="8" man="1"/>
    <brk id="1129" max="8" man="1"/>
    <brk id="1143" max="8" man="1"/>
    <brk id="1158" max="8" man="1"/>
    <brk id="1172" max="8" man="1"/>
    <brk id="1187" max="8" man="1"/>
    <brk id="1201" max="8" man="1"/>
    <brk id="1215" max="8" man="1"/>
    <brk id="1230" max="8" man="1"/>
    <brk id="1244" max="8" man="1"/>
    <brk id="1259" max="8" man="1"/>
    <brk id="1273" max="8" man="1"/>
    <brk id="1287" max="8" man="1"/>
    <brk id="1301" max="8" man="1"/>
    <brk id="1315" max="8" man="1"/>
    <brk id="1328" max="8" man="1"/>
    <brk id="1342" max="8" man="1"/>
    <brk id="1356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442"/>
  <sheetViews>
    <sheetView topLeftCell="A17" workbookViewId="0">
      <selection activeCell="K21" sqref="K21"/>
    </sheetView>
  </sheetViews>
  <sheetFormatPr defaultColWidth="9.140625" defaultRowHeight="15"/>
  <cols>
    <col min="1" max="1" width="3.7109375" style="235" customWidth="1"/>
    <col min="2" max="2" width="29.42578125" style="236" customWidth="1"/>
    <col min="3" max="3" width="6.28515625" style="235" customWidth="1"/>
    <col min="4" max="6" width="3.7109375" style="235" customWidth="1"/>
    <col min="7" max="7" width="2.85546875" style="235" customWidth="1"/>
    <col min="8" max="8" width="8.28515625" style="235" customWidth="1"/>
    <col min="9" max="9" width="2.140625" style="235" customWidth="1"/>
    <col min="10" max="10" width="4.42578125" style="235" customWidth="1"/>
    <col min="11" max="11" width="43.85546875" style="237" customWidth="1"/>
    <col min="12" max="12" width="8.42578125" style="235" customWidth="1"/>
    <col min="13" max="13" width="7.28515625" style="235" hidden="1" customWidth="1"/>
    <col min="14" max="14" width="11.28515625" style="235" hidden="1" customWidth="1"/>
    <col min="15" max="15" width="7.42578125" style="235" hidden="1" customWidth="1"/>
    <col min="16" max="16" width="22.140625" style="237" customWidth="1"/>
    <col min="17" max="17" width="27" style="237" customWidth="1"/>
    <col min="18" max="18" width="25.85546875" style="237" customWidth="1"/>
    <col min="19" max="19" width="8.7109375" style="235" customWidth="1"/>
    <col min="20" max="20" width="4" style="235" customWidth="1"/>
    <col min="21" max="21" width="8.140625" style="235" customWidth="1"/>
    <col min="22" max="22" width="10.28515625" style="235" customWidth="1"/>
    <col min="23" max="23" width="3" style="235" customWidth="1"/>
    <col min="24" max="24" width="10.5703125" style="235" customWidth="1"/>
    <col min="25" max="25" width="12.28515625" style="235" customWidth="1"/>
    <col min="26" max="26" width="9.140625" style="235" customWidth="1"/>
    <col min="27" max="27" width="4.85546875" style="235" customWidth="1"/>
    <col min="28" max="28" width="41.28515625" style="235" customWidth="1"/>
    <col min="29" max="29" width="8.7109375" style="235" customWidth="1"/>
    <col min="30" max="32" width="9.140625" style="235" customWidth="1"/>
    <col min="33" max="16384" width="9.140625" style="235"/>
  </cols>
  <sheetData>
    <row r="1" spans="1:29" s="232" customFormat="1">
      <c r="A1" s="238" t="s">
        <v>319</v>
      </c>
      <c r="C1" s="239"/>
      <c r="D1" s="236"/>
      <c r="E1" s="236"/>
      <c r="F1" s="240"/>
      <c r="G1" s="241"/>
      <c r="H1" s="242"/>
      <c r="K1" s="151"/>
      <c r="P1" s="151"/>
      <c r="Q1" s="151"/>
      <c r="R1" s="151"/>
    </row>
    <row r="2" spans="1:29" s="232" customFormat="1">
      <c r="A2" s="236" t="s">
        <v>336</v>
      </c>
      <c r="C2" s="239"/>
      <c r="D2" s="236"/>
      <c r="E2" s="236"/>
      <c r="F2" s="243"/>
      <c r="G2" s="244"/>
      <c r="H2" s="242"/>
      <c r="K2" s="151"/>
      <c r="P2" s="151"/>
      <c r="Q2" s="151"/>
      <c r="R2" s="151"/>
    </row>
    <row r="3" spans="1:29" s="232" customFormat="1">
      <c r="A3" s="236" t="s">
        <v>337</v>
      </c>
      <c r="C3" s="239"/>
      <c r="D3" s="236"/>
      <c r="E3" s="236"/>
      <c r="F3" s="243"/>
      <c r="G3" s="244"/>
      <c r="H3" s="242"/>
      <c r="K3" s="151"/>
      <c r="P3" s="151"/>
      <c r="Q3" s="151"/>
      <c r="R3" s="151"/>
    </row>
    <row r="4" spans="1:29" s="232" customFormat="1">
      <c r="A4" s="235" t="s">
        <v>322</v>
      </c>
      <c r="C4" s="239"/>
      <c r="D4" s="236"/>
      <c r="E4" s="236"/>
      <c r="F4" s="245"/>
      <c r="G4" s="246"/>
      <c r="H4" s="242"/>
      <c r="K4" s="151"/>
      <c r="P4" s="151"/>
      <c r="Q4" s="151"/>
      <c r="R4" s="151"/>
    </row>
    <row r="5" spans="1:29" s="232" customFormat="1">
      <c r="A5" s="236" t="s">
        <v>338</v>
      </c>
      <c r="C5" s="239"/>
      <c r="D5" s="236"/>
      <c r="E5" s="236"/>
      <c r="F5" s="245"/>
      <c r="G5" s="246"/>
      <c r="H5" s="242"/>
      <c r="K5" s="151"/>
      <c r="P5" s="151"/>
      <c r="Q5" s="151"/>
      <c r="R5" s="151"/>
    </row>
    <row r="6" spans="1:29">
      <c r="X6" s="277" t="s">
        <v>339</v>
      </c>
      <c r="Y6" s="286">
        <v>248097500</v>
      </c>
    </row>
    <row r="7" spans="1:29" s="233" customFormat="1">
      <c r="A7" s="1" t="s">
        <v>340</v>
      </c>
      <c r="B7" s="2" t="s">
        <v>341</v>
      </c>
      <c r="C7" s="3" t="s">
        <v>342</v>
      </c>
      <c r="D7" s="3" t="s">
        <v>343</v>
      </c>
      <c r="E7" s="3" t="s">
        <v>344</v>
      </c>
      <c r="F7" s="3" t="s">
        <v>345</v>
      </c>
      <c r="G7" s="247" t="s">
        <v>346</v>
      </c>
      <c r="H7" s="248">
        <v>0</v>
      </c>
      <c r="I7" s="264"/>
      <c r="J7" s="265"/>
      <c r="K7" s="266" t="s">
        <v>324</v>
      </c>
      <c r="L7" s="248" t="s">
        <v>347</v>
      </c>
      <c r="M7" s="248" t="s">
        <v>326</v>
      </c>
      <c r="N7" s="248" t="s">
        <v>327</v>
      </c>
      <c r="O7" s="248" t="s">
        <v>328</v>
      </c>
      <c r="P7" s="266" t="s">
        <v>348</v>
      </c>
      <c r="Q7" s="266" t="s">
        <v>349</v>
      </c>
      <c r="R7" s="266" t="s">
        <v>350</v>
      </c>
      <c r="S7" s="278" t="s">
        <v>351</v>
      </c>
      <c r="T7" s="279">
        <v>8</v>
      </c>
      <c r="U7" s="248" t="s">
        <v>352</v>
      </c>
      <c r="V7" s="248" t="s">
        <v>353</v>
      </c>
      <c r="W7" s="248"/>
      <c r="X7" s="248" t="s">
        <v>354</v>
      </c>
      <c r="Y7" s="287">
        <f>SUM(X7:X329)</f>
        <v>630000000</v>
      </c>
      <c r="AA7" s="288" t="s">
        <v>355</v>
      </c>
      <c r="AB7" s="288" t="s">
        <v>356</v>
      </c>
      <c r="AC7" s="289" t="s">
        <v>357</v>
      </c>
    </row>
    <row r="8" spans="1:29" ht="25.5">
      <c r="A8" s="249">
        <v>1</v>
      </c>
      <c r="B8" s="250" t="s">
        <v>358</v>
      </c>
      <c r="C8" s="251" t="s">
        <v>359</v>
      </c>
      <c r="D8" s="14">
        <f>COUNTIF(DSATU,B8)</f>
        <v>3</v>
      </c>
      <c r="E8" s="14">
        <f>COUNTIF(DDUA,B8)</f>
        <v>0</v>
      </c>
      <c r="F8" s="15">
        <f>COUNTIF(DTIGA,B8)</f>
        <v>0</v>
      </c>
      <c r="G8" s="252">
        <f>SUM(D8:F8)</f>
        <v>3</v>
      </c>
      <c r="H8" s="15" t="str">
        <f t="shared" ref="H8:H46" si="0">IFERROR((VLOOKUP(J8,JADWAL,12,FALSE)),"  ")</f>
        <v>S4-MPI</v>
      </c>
      <c r="I8" s="267" t="s">
        <v>116</v>
      </c>
      <c r="J8" s="268">
        <v>90</v>
      </c>
      <c r="K8" s="269" t="str">
        <f t="shared" ref="K8:K46" si="1">IFERROR((VLOOKUP(J8,JADWAL,4,FALSE)),"  ")</f>
        <v>PERILAKU DAN BUDAYA ORGANISASI PENDIDIKAN PADA ERA REVOLUSI INDUSTRI 4.0</v>
      </c>
      <c r="L8" s="270" t="str">
        <f t="shared" ref="L8:L46" si="2">IFERROR((VLOOKUP(J8,JADWAL,2,FALSE))," ")</f>
        <v>MPI3-2A</v>
      </c>
      <c r="M8" s="270" t="str">
        <f t="shared" ref="M8:M46" si="3">IFERROR((VLOOKUP(J8,JADWAL,9,FALSE)),"  ")</f>
        <v>Jumat</v>
      </c>
      <c r="N8" s="505" t="str">
        <f t="shared" ref="N8:N46" si="4">IFERROR((VLOOKUP(J8,JADWAL,10,FALSE)),"  ")</f>
        <v>15.45-17.45</v>
      </c>
      <c r="O8" s="270" t="str">
        <f t="shared" ref="O8:O44" si="5">IFERROR((VLOOKUP(J8,JADWAL,11,FALSE)),"  ")</f>
        <v>RU22</v>
      </c>
      <c r="P8" s="271" t="str">
        <f t="shared" ref="P8:P46" si="6">IFERROR((VLOOKUP(J8,JADWAL,6,FALSE)),"  ")</f>
        <v>Prof. Dr. H. Babun Suharto, S.E., M.M.</v>
      </c>
      <c r="Q8" s="271" t="str">
        <f t="shared" ref="Q8:Q46" si="7">IFERROR((VLOOKUP(J8,JADWAL,7,FALSE)),"  ")</f>
        <v>Prof. Dr. H. Moh. Khusnuridlo, M.Pd.</v>
      </c>
      <c r="R8" s="271" t="str">
        <f>IFERROR((VLOOKUP(J8,JADWAL,8,FALSE)),"  ")</f>
        <v>Dr. H. Suhadi Winoto, M.Pd.</v>
      </c>
      <c r="S8" s="280">
        <f>IFERROR(VLOOKUP(I8,Trf,3,FALSE),"  ")</f>
        <v>300000</v>
      </c>
      <c r="T8" s="281">
        <f>$T$7</f>
        <v>8</v>
      </c>
      <c r="U8" s="15"/>
      <c r="V8" s="15"/>
      <c r="W8" s="15"/>
      <c r="X8" s="282">
        <f t="shared" ref="X8:X46" si="8">(S8*T8)+((U8+V8)*W8)</f>
        <v>2400000</v>
      </c>
      <c r="Y8" s="290">
        <f>SUM(X8:X11)</f>
        <v>10800000</v>
      </c>
      <c r="Z8" s="290"/>
      <c r="AA8" s="291" t="s">
        <v>116</v>
      </c>
      <c r="AB8" s="506" t="s">
        <v>360</v>
      </c>
      <c r="AC8" s="292">
        <v>300000</v>
      </c>
    </row>
    <row r="9" spans="1:29" s="234" customFormat="1" ht="25.5">
      <c r="A9" s="253"/>
      <c r="B9" s="254"/>
      <c r="C9" s="254"/>
      <c r="D9" s="255"/>
      <c r="E9" s="255"/>
      <c r="F9" s="255"/>
      <c r="G9" s="256"/>
      <c r="H9" s="255" t="str">
        <f t="shared" si="0"/>
        <v>S10-MPI</v>
      </c>
      <c r="I9" s="272" t="s">
        <v>116</v>
      </c>
      <c r="J9" s="273">
        <v>9</v>
      </c>
      <c r="K9" s="274" t="str">
        <f t="shared" si="1"/>
        <v>MANAJEMEN PENYELENGGARAAN PENDIDIKAN DAN PELATIHAN</v>
      </c>
      <c r="L9" s="275" t="str">
        <f t="shared" si="2"/>
        <v>MPI-2A</v>
      </c>
      <c r="M9" s="275" t="str">
        <f t="shared" si="3"/>
        <v>Kamis</v>
      </c>
      <c r="N9" s="507" t="str">
        <f t="shared" si="4"/>
        <v>13.00-15.00</v>
      </c>
      <c r="O9" s="275" t="str">
        <f t="shared" si="5"/>
        <v>RU11</v>
      </c>
      <c r="P9" s="276" t="str">
        <f t="shared" si="6"/>
        <v>Prof. Dr. H. Babun Suharto, S.E., M.M.</v>
      </c>
      <c r="Q9" s="276" t="str">
        <f t="shared" si="7"/>
        <v>Dr. H. Sofyan Tsauri, M.M.</v>
      </c>
      <c r="R9" s="276" t="str">
        <f>IFERROR((VLOOKUP(J9,JADWAL,8,FALSE)),"  ")</f>
        <v>.</v>
      </c>
      <c r="S9" s="283">
        <f>IFERROR(VLOOKUP(I9,Trf,3,FALSE),"  ")</f>
        <v>300000</v>
      </c>
      <c r="T9" s="284">
        <f t="shared" ref="T9:T46" si="9">$T$7</f>
        <v>8</v>
      </c>
      <c r="U9" s="255"/>
      <c r="V9" s="255"/>
      <c r="W9" s="255"/>
      <c r="X9" s="285">
        <f t="shared" si="8"/>
        <v>2400000</v>
      </c>
      <c r="AA9" s="293" t="s">
        <v>122</v>
      </c>
      <c r="AB9" s="508" t="s">
        <v>361</v>
      </c>
      <c r="AC9" s="294">
        <v>250000</v>
      </c>
    </row>
    <row r="10" spans="1:29" ht="25.5">
      <c r="A10" s="257"/>
      <c r="B10" s="258"/>
      <c r="C10" s="258"/>
      <c r="D10" s="15"/>
      <c r="E10" s="15"/>
      <c r="F10" s="15"/>
      <c r="G10" s="16"/>
      <c r="H10" s="15" t="str">
        <f t="shared" si="0"/>
        <v>S13-MPI</v>
      </c>
      <c r="I10" s="267" t="s">
        <v>362</v>
      </c>
      <c r="J10" s="268">
        <v>12</v>
      </c>
      <c r="K10" s="269" t="str">
        <f t="shared" si="1"/>
        <v>MANAJEMEN PENYELENGGARAAN PENDIDIKAN DAN PELATIHAN</v>
      </c>
      <c r="L10" s="270" t="str">
        <f t="shared" si="2"/>
        <v>MPI-2B</v>
      </c>
      <c r="M10" s="270" t="str">
        <f t="shared" si="3"/>
        <v>Sabtu</v>
      </c>
      <c r="N10" s="505" t="str">
        <f t="shared" si="4"/>
        <v>10.00-12.00</v>
      </c>
      <c r="O10" s="270" t="str">
        <f t="shared" si="5"/>
        <v>RU24</v>
      </c>
      <c r="P10" s="271" t="str">
        <f t="shared" si="6"/>
        <v>Prof. Dr. H. Babun Suharto, S.E., M.M.</v>
      </c>
      <c r="Q10" s="271" t="str">
        <f t="shared" si="7"/>
        <v>Dr. H. Sofyan Tsauri, M.M.</v>
      </c>
      <c r="R10" s="271" t="str">
        <f>IFERROR((VLOOKUP(J10,JADWAL,8,FALSE)),"  ")</f>
        <v>.</v>
      </c>
      <c r="S10" s="280">
        <f>IFERROR(VLOOKUP(I10,Trf,3,FALSE),"  ")</f>
        <v>375000</v>
      </c>
      <c r="T10" s="281">
        <f t="shared" si="9"/>
        <v>8</v>
      </c>
      <c r="U10" s="15"/>
      <c r="V10" s="15"/>
      <c r="W10" s="15"/>
      <c r="X10" s="282">
        <f t="shared" si="8"/>
        <v>3000000</v>
      </c>
      <c r="AA10" s="291" t="s">
        <v>362</v>
      </c>
      <c r="AB10" s="506" t="s">
        <v>363</v>
      </c>
      <c r="AC10" s="292">
        <v>375000</v>
      </c>
    </row>
    <row r="11" spans="1:29">
      <c r="A11" s="257"/>
      <c r="B11" s="258"/>
      <c r="C11" s="258"/>
      <c r="D11" s="15"/>
      <c r="E11" s="15"/>
      <c r="F11" s="15"/>
      <c r="G11" s="16"/>
      <c r="H11" s="15" t="str">
        <f t="shared" si="0"/>
        <v xml:space="preserve">  </v>
      </c>
      <c r="I11" s="267" t="s">
        <v>362</v>
      </c>
      <c r="J11" s="268"/>
      <c r="K11" s="269" t="str">
        <f t="shared" si="1"/>
        <v xml:space="preserve">  </v>
      </c>
      <c r="L11" s="270" t="str">
        <f t="shared" si="2"/>
        <v xml:space="preserve"> </v>
      </c>
      <c r="M11" s="270" t="str">
        <f t="shared" si="3"/>
        <v xml:space="preserve">  </v>
      </c>
      <c r="N11" s="270" t="str">
        <f t="shared" si="4"/>
        <v xml:space="preserve">  </v>
      </c>
      <c r="O11" s="270" t="str">
        <f t="shared" si="5"/>
        <v xml:space="preserve">  </v>
      </c>
      <c r="P11" s="271" t="str">
        <f t="shared" si="6"/>
        <v xml:space="preserve">  </v>
      </c>
      <c r="Q11" s="271" t="str">
        <f t="shared" si="7"/>
        <v xml:space="preserve">  </v>
      </c>
      <c r="R11" s="271" t="str">
        <f>IFERROR((VLOOKUP(J11,JADWAL,8,FALSE)),"  ")</f>
        <v xml:space="preserve">  </v>
      </c>
      <c r="S11" s="280">
        <f>IFERROR(VLOOKUP(I11,Trf,3,FALSE),"  ")</f>
        <v>375000</v>
      </c>
      <c r="T11" s="281">
        <f t="shared" si="9"/>
        <v>8</v>
      </c>
      <c r="U11" s="15"/>
      <c r="V11" s="15"/>
      <c r="W11" s="15"/>
      <c r="X11" s="282">
        <f t="shared" si="8"/>
        <v>3000000</v>
      </c>
      <c r="AA11" s="291" t="s">
        <v>364</v>
      </c>
      <c r="AB11" s="506" t="s">
        <v>365</v>
      </c>
      <c r="AC11" s="292">
        <v>300000</v>
      </c>
    </row>
    <row r="12" spans="1:29" ht="25.5">
      <c r="A12" s="259">
        <v>2</v>
      </c>
      <c r="B12" s="260" t="s">
        <v>48</v>
      </c>
      <c r="C12" s="261" t="s">
        <v>359</v>
      </c>
      <c r="D12" s="14">
        <f>COUNTIF(DSATU,B12)</f>
        <v>2</v>
      </c>
      <c r="E12" s="14">
        <f>COUNTIF(DDUA,B12)</f>
        <v>2</v>
      </c>
      <c r="F12" s="15">
        <f>COUNTIF(DTIGA,B12)</f>
        <v>0</v>
      </c>
      <c r="G12" s="252">
        <f>SUM(D12:F12)</f>
        <v>4</v>
      </c>
      <c r="H12" s="15" t="str">
        <f t="shared" si="0"/>
        <v>S17-PAI</v>
      </c>
      <c r="I12" s="267" t="s">
        <v>116</v>
      </c>
      <c r="J12" s="268">
        <v>30</v>
      </c>
      <c r="K12" s="269" t="str">
        <f t="shared" si="1"/>
        <v>ANALISIS DAN DESAIN PEMBELAJARAN FIQIH</v>
      </c>
      <c r="L12" s="270" t="str">
        <f t="shared" si="2"/>
        <v>PAI-2B</v>
      </c>
      <c r="M12" s="270" t="str">
        <f t="shared" si="3"/>
        <v>Sabtu</v>
      </c>
      <c r="N12" s="505" t="str">
        <f t="shared" si="4"/>
        <v>15.15-17.15</v>
      </c>
      <c r="O12" s="270" t="str">
        <f t="shared" si="5"/>
        <v>R15</v>
      </c>
      <c r="P12" s="271" t="str">
        <f t="shared" si="6"/>
        <v>Prof. Dr. H. Moh. Khusnuridlo, M.Pd.</v>
      </c>
      <c r="Q12" s="271" t="str">
        <f t="shared" si="7"/>
        <v>Dr. H. Matkur, S.Pd.I, M.SI.</v>
      </c>
      <c r="R12" s="271" t="str">
        <f>IFERROR((VLOOKUP(J12,JADWAL,8,FALSE)),"  ")</f>
        <v>.</v>
      </c>
      <c r="S12" s="280">
        <f>IFERROR(VLOOKUP(I12,Trf,3,FALSE),"  ")</f>
        <v>300000</v>
      </c>
      <c r="T12" s="281">
        <f t="shared" si="9"/>
        <v>8</v>
      </c>
      <c r="U12" s="15"/>
      <c r="V12" s="15"/>
      <c r="W12" s="15"/>
      <c r="X12" s="282">
        <f t="shared" si="8"/>
        <v>2400000</v>
      </c>
      <c r="Y12" s="290">
        <f>SUM(X12:X17)</f>
        <v>16800000</v>
      </c>
      <c r="Z12" s="290"/>
      <c r="AA12" s="12" t="s">
        <v>366</v>
      </c>
      <c r="AB12" s="509" t="s">
        <v>367</v>
      </c>
      <c r="AC12" s="295">
        <v>425000</v>
      </c>
    </row>
    <row r="13" spans="1:29" ht="25.5">
      <c r="A13" s="257"/>
      <c r="B13" s="258"/>
      <c r="C13" s="258"/>
      <c r="D13" s="15"/>
      <c r="E13" s="15"/>
      <c r="F13" s="15"/>
      <c r="G13" s="16"/>
      <c r="H13" s="15" t="str">
        <f t="shared" si="0"/>
        <v>S4-MPI</v>
      </c>
      <c r="I13" s="267" t="s">
        <v>116</v>
      </c>
      <c r="J13" s="268">
        <v>90</v>
      </c>
      <c r="K13" s="269" t="str">
        <f t="shared" ref="K13:K14" si="10">IFERROR((VLOOKUP(J13,JADWAL,4,FALSE)),"  ")</f>
        <v>PERILAKU DAN BUDAYA ORGANISASI PENDIDIKAN PADA ERA REVOLUSI INDUSTRI 4.0</v>
      </c>
      <c r="L13" s="270" t="str">
        <f t="shared" ref="L13:L14" si="11">IFERROR((VLOOKUP(J13,JADWAL,2,FALSE))," ")</f>
        <v>MPI3-2A</v>
      </c>
      <c r="M13" s="270" t="str">
        <f t="shared" ref="M13:M14" si="12">IFERROR((VLOOKUP(J13,JADWAL,9,FALSE)),"  ")</f>
        <v>Jumat</v>
      </c>
      <c r="N13" s="505" t="str">
        <f t="shared" ref="N13:N14" si="13">IFERROR((VLOOKUP(J13,JADWAL,10,FALSE)),"  ")</f>
        <v>15.45-17.45</v>
      </c>
      <c r="O13" s="270" t="str">
        <f t="shared" ref="O13:O14" si="14">IFERROR((VLOOKUP(J13,JADWAL,11,FALSE)),"  ")</f>
        <v>RU22</v>
      </c>
      <c r="P13" s="271" t="str">
        <f t="shared" ref="P13:P14" si="15">IFERROR((VLOOKUP(J13,JADWAL,6,FALSE)),"  ")</f>
        <v>Prof. Dr. H. Babun Suharto, S.E., M.M.</v>
      </c>
      <c r="Q13" s="271" t="str">
        <f t="shared" ref="Q13:Q14" si="16">IFERROR((VLOOKUP(J13,JADWAL,7,FALSE)),"  ")</f>
        <v>Prof. Dr. H. Moh. Khusnuridlo, M.Pd.</v>
      </c>
      <c r="R13" s="271" t="str">
        <f t="shared" ref="R13:R14" si="17">IFERROR((VLOOKUP(J13,JADWAL,8,FALSE)),"  ")</f>
        <v>Dr. H. Suhadi Winoto, M.Pd.</v>
      </c>
      <c r="S13" s="280">
        <f t="shared" ref="S13:S14" si="18">IFERROR(VLOOKUP(I13,Trf,3,FALSE),"  ")</f>
        <v>300000</v>
      </c>
      <c r="T13" s="281">
        <f t="shared" si="9"/>
        <v>8</v>
      </c>
      <c r="U13" s="15"/>
      <c r="V13" s="15"/>
      <c r="W13" s="15"/>
      <c r="X13" s="282">
        <f t="shared" si="8"/>
        <v>2400000</v>
      </c>
      <c r="AA13" s="12" t="s">
        <v>368</v>
      </c>
      <c r="AB13" s="509" t="s">
        <v>369</v>
      </c>
      <c r="AC13" s="295">
        <v>425000</v>
      </c>
    </row>
    <row r="14" spans="1:29" ht="25.5">
      <c r="A14" s="257"/>
      <c r="B14" s="258"/>
      <c r="C14" s="258"/>
      <c r="D14" s="15"/>
      <c r="E14" s="15"/>
      <c r="F14" s="15"/>
      <c r="G14" s="16"/>
      <c r="H14" s="15" t="str">
        <f t="shared" si="0"/>
        <v>S7-MPI</v>
      </c>
      <c r="I14" s="267" t="s">
        <v>362</v>
      </c>
      <c r="J14" s="268">
        <v>93</v>
      </c>
      <c r="K14" s="269" t="str">
        <f t="shared" si="10"/>
        <v>KEPEMIMPINAN SPIRITUAL DALAM PENDIDIKAN</v>
      </c>
      <c r="L14" s="270" t="str">
        <f t="shared" si="11"/>
        <v>MPI3-2A</v>
      </c>
      <c r="M14" s="270" t="str">
        <f t="shared" si="12"/>
        <v>Sabtu</v>
      </c>
      <c r="N14" s="270" t="str">
        <f t="shared" si="13"/>
        <v>09.45-11.45</v>
      </c>
      <c r="O14" s="270" t="str">
        <f t="shared" si="14"/>
        <v>RU22</v>
      </c>
      <c r="P14" s="271" t="str">
        <f t="shared" si="15"/>
        <v>Prof. Dr. H Abd. Halim Soebahar, MA.</v>
      </c>
      <c r="Q14" s="271" t="str">
        <f t="shared" si="16"/>
        <v>Prof. Dr. H. Moh. Khusnuridlo, M.Pd.</v>
      </c>
      <c r="R14" s="271">
        <f t="shared" si="17"/>
        <v>0</v>
      </c>
      <c r="S14" s="280">
        <f t="shared" si="18"/>
        <v>375000</v>
      </c>
      <c r="T14" s="281">
        <f t="shared" si="9"/>
        <v>8</v>
      </c>
      <c r="U14" s="15"/>
      <c r="V14" s="15"/>
      <c r="W14" s="15"/>
      <c r="X14" s="282">
        <f t="shared" si="8"/>
        <v>3000000</v>
      </c>
      <c r="AA14" s="12" t="s">
        <v>370</v>
      </c>
      <c r="AB14" s="509" t="s">
        <v>371</v>
      </c>
      <c r="AC14" s="295">
        <v>600000</v>
      </c>
    </row>
    <row r="15" spans="1:29" ht="25.5">
      <c r="A15" s="257"/>
      <c r="B15" s="258"/>
      <c r="C15" s="258"/>
      <c r="D15" s="15"/>
      <c r="E15" s="15"/>
      <c r="F15" s="15"/>
      <c r="G15" s="16"/>
      <c r="H15" s="15" t="str">
        <f t="shared" si="0"/>
        <v>S11-MPI</v>
      </c>
      <c r="I15" s="267" t="s">
        <v>362</v>
      </c>
      <c r="J15" s="268">
        <v>10</v>
      </c>
      <c r="K15" s="269" t="str">
        <f t="shared" si="1"/>
        <v>ANALISIS KEBIJAKAN PENDIDIKAN ISLAM</v>
      </c>
      <c r="L15" s="270" t="str">
        <f t="shared" si="2"/>
        <v>MPI-2A</v>
      </c>
      <c r="M15" s="270" t="str">
        <f t="shared" si="3"/>
        <v>Kamis</v>
      </c>
      <c r="N15" s="505" t="str">
        <f t="shared" si="4"/>
        <v>15.30-17.30</v>
      </c>
      <c r="O15" s="270" t="str">
        <f t="shared" si="5"/>
        <v>RU11</v>
      </c>
      <c r="P15" s="271" t="str">
        <f t="shared" si="6"/>
        <v>Prof. Dr. H. Moh. Khusnuridlo, M.Pd.</v>
      </c>
      <c r="Q15" s="271" t="str">
        <f t="shared" si="7"/>
        <v>Dr. Syuhud, M.Pd.I</v>
      </c>
      <c r="R15" s="271" t="str">
        <f>IFERROR((VLOOKUP(J15,JADWAL,8,FALSE)),"  ")</f>
        <v>.</v>
      </c>
      <c r="S15" s="280">
        <f>IFERROR(VLOOKUP(I15,Trf,3,FALSE),"  ")</f>
        <v>375000</v>
      </c>
      <c r="T15" s="281">
        <f t="shared" si="9"/>
        <v>8</v>
      </c>
      <c r="U15" s="15"/>
      <c r="V15" s="15"/>
      <c r="W15" s="15"/>
      <c r="X15" s="282">
        <f t="shared" si="8"/>
        <v>3000000</v>
      </c>
      <c r="AA15" s="12" t="s">
        <v>372</v>
      </c>
      <c r="AB15" s="509" t="s">
        <v>369</v>
      </c>
      <c r="AC15" s="295">
        <v>500000</v>
      </c>
    </row>
    <row r="16" spans="1:29">
      <c r="A16" s="257"/>
      <c r="B16" s="258"/>
      <c r="C16" s="258"/>
      <c r="D16" s="15"/>
      <c r="E16" s="15"/>
      <c r="F16" s="15"/>
      <c r="G16" s="16"/>
      <c r="H16" s="15" t="str">
        <f t="shared" si="0"/>
        <v xml:space="preserve">  </v>
      </c>
      <c r="I16" s="267" t="s">
        <v>362</v>
      </c>
      <c r="J16" s="268"/>
      <c r="K16" s="269" t="str">
        <f t="shared" si="1"/>
        <v xml:space="preserve">  </v>
      </c>
      <c r="L16" s="270" t="str">
        <f t="shared" si="2"/>
        <v xml:space="preserve"> </v>
      </c>
      <c r="M16" s="270" t="str">
        <f t="shared" si="3"/>
        <v xml:space="preserve">  </v>
      </c>
      <c r="N16" s="270" t="str">
        <f t="shared" si="4"/>
        <v xml:space="preserve">  </v>
      </c>
      <c r="O16" s="270" t="str">
        <f t="shared" si="5"/>
        <v xml:space="preserve">  </v>
      </c>
      <c r="P16" s="271" t="str">
        <f t="shared" si="6"/>
        <v xml:space="preserve">  </v>
      </c>
      <c r="Q16" s="271" t="str">
        <f t="shared" si="7"/>
        <v xml:space="preserve">  </v>
      </c>
      <c r="R16" s="271" t="str">
        <f>IFERROR((VLOOKUP(J16,JADWAL,8,FALSE)),"  ")</f>
        <v xml:space="preserve">  </v>
      </c>
      <c r="S16" s="280">
        <f>IFERROR(VLOOKUP(I16,Trf,3,FALSE),"  ")</f>
        <v>375000</v>
      </c>
      <c r="T16" s="281">
        <f t="shared" si="9"/>
        <v>8</v>
      </c>
      <c r="U16" s="15"/>
      <c r="V16" s="15"/>
      <c r="W16" s="15"/>
      <c r="X16" s="282">
        <f t="shared" si="8"/>
        <v>3000000</v>
      </c>
      <c r="AA16" s="12"/>
      <c r="AB16" s="12"/>
      <c r="AC16" s="295"/>
    </row>
    <row r="17" spans="1:29">
      <c r="A17" s="257"/>
      <c r="B17" s="258"/>
      <c r="C17" s="258"/>
      <c r="D17" s="15"/>
      <c r="E17" s="15"/>
      <c r="F17" s="15"/>
      <c r="G17" s="16"/>
      <c r="H17" s="15" t="str">
        <f t="shared" si="0"/>
        <v xml:space="preserve">  </v>
      </c>
      <c r="I17" s="267" t="s">
        <v>362</v>
      </c>
      <c r="J17" s="268"/>
      <c r="K17" s="269" t="str">
        <f t="shared" si="1"/>
        <v xml:space="preserve">  </v>
      </c>
      <c r="L17" s="270" t="str">
        <f t="shared" si="2"/>
        <v xml:space="preserve"> </v>
      </c>
      <c r="M17" s="270" t="str">
        <f t="shared" si="3"/>
        <v xml:space="preserve">  </v>
      </c>
      <c r="N17" s="270" t="str">
        <f t="shared" si="4"/>
        <v xml:space="preserve">  </v>
      </c>
      <c r="O17" s="270" t="str">
        <f t="shared" si="5"/>
        <v xml:space="preserve">  </v>
      </c>
      <c r="P17" s="271" t="str">
        <f t="shared" si="6"/>
        <v xml:space="preserve">  </v>
      </c>
      <c r="Q17" s="271" t="str">
        <f t="shared" si="7"/>
        <v xml:space="preserve">  </v>
      </c>
      <c r="R17" s="271" t="str">
        <f>IFERROR((VLOOKUP(J17,JADWAL,8,FALSE)),"  ")</f>
        <v xml:space="preserve">  </v>
      </c>
      <c r="S17" s="280">
        <f>IFERROR(VLOOKUP(I17,Trf,3,FALSE),"  ")</f>
        <v>375000</v>
      </c>
      <c r="T17" s="281">
        <f t="shared" si="9"/>
        <v>8</v>
      </c>
      <c r="U17" s="15"/>
      <c r="V17" s="15"/>
      <c r="W17" s="15"/>
      <c r="X17" s="282">
        <f t="shared" si="8"/>
        <v>3000000</v>
      </c>
      <c r="AA17" s="235">
        <v>0</v>
      </c>
      <c r="AC17" s="295">
        <v>0</v>
      </c>
    </row>
    <row r="18" spans="1:29" ht="25.5">
      <c r="A18" s="249">
        <v>3</v>
      </c>
      <c r="B18" s="262" t="s">
        <v>373</v>
      </c>
      <c r="C18" s="251" t="s">
        <v>359</v>
      </c>
      <c r="D18" s="14">
        <f>COUNTIF(DSATU,B18)</f>
        <v>0</v>
      </c>
      <c r="E18" s="14">
        <f>COUNTIF(DDUA,B18)</f>
        <v>2</v>
      </c>
      <c r="F18" s="15">
        <f>COUNTIF(DTIGA,B18)</f>
        <v>0</v>
      </c>
      <c r="G18" s="252">
        <f>SUM(D18:F18)</f>
        <v>2</v>
      </c>
      <c r="H18" s="15" t="str">
        <f t="shared" si="0"/>
        <v>S13-MPI</v>
      </c>
      <c r="I18" s="267" t="s">
        <v>122</v>
      </c>
      <c r="J18" s="268">
        <v>12</v>
      </c>
      <c r="K18" s="269" t="str">
        <f t="shared" si="1"/>
        <v>MANAJEMEN PENYELENGGARAAN PENDIDIKAN DAN PELATIHAN</v>
      </c>
      <c r="L18" s="270" t="str">
        <f t="shared" si="2"/>
        <v>MPI-2B</v>
      </c>
      <c r="M18" s="270" t="str">
        <f t="shared" si="3"/>
        <v>Sabtu</v>
      </c>
      <c r="N18" s="505" t="str">
        <f t="shared" si="4"/>
        <v>10.00-12.00</v>
      </c>
      <c r="O18" s="270" t="str">
        <f t="shared" si="5"/>
        <v>RU24</v>
      </c>
      <c r="P18" s="271" t="str">
        <f t="shared" si="6"/>
        <v>Prof. Dr. H. Babun Suharto, S.E., M.M.</v>
      </c>
      <c r="Q18" s="271" t="str">
        <f t="shared" si="7"/>
        <v>Dr. H. Sofyan Tsauri, M.M.</v>
      </c>
      <c r="R18" s="271" t="str">
        <f>IFERROR((VLOOKUP(J18,JADWAL,8,FALSE)),"  ")</f>
        <v>.</v>
      </c>
      <c r="S18" s="280">
        <f>IFERROR(VLOOKUP(I18,Trf,3,FALSE),"  ")</f>
        <v>250000</v>
      </c>
      <c r="T18" s="281">
        <f t="shared" si="9"/>
        <v>8</v>
      </c>
      <c r="U18" s="15"/>
      <c r="V18" s="15"/>
      <c r="W18" s="15"/>
      <c r="X18" s="282">
        <f t="shared" si="8"/>
        <v>2000000</v>
      </c>
      <c r="Y18" s="290">
        <f>SUM(X18:X20)</f>
        <v>6000000</v>
      </c>
      <c r="Z18" s="290"/>
    </row>
    <row r="19" spans="1:29" ht="25.5">
      <c r="A19" s="257"/>
      <c r="B19" s="263"/>
      <c r="C19" s="263"/>
      <c r="D19" s="15"/>
      <c r="E19" s="15"/>
      <c r="F19" s="15"/>
      <c r="G19" s="16"/>
      <c r="H19" s="15" t="str">
        <f t="shared" si="0"/>
        <v>S10-MPI</v>
      </c>
      <c r="I19" s="267" t="s">
        <v>122</v>
      </c>
      <c r="J19" s="268">
        <v>9</v>
      </c>
      <c r="K19" s="269" t="str">
        <f t="shared" si="1"/>
        <v>MANAJEMEN PENYELENGGARAAN PENDIDIKAN DAN PELATIHAN</v>
      </c>
      <c r="L19" s="270" t="str">
        <f t="shared" si="2"/>
        <v>MPI-2A</v>
      </c>
      <c r="M19" s="270" t="str">
        <f t="shared" si="3"/>
        <v>Kamis</v>
      </c>
      <c r="N19" s="505" t="str">
        <f t="shared" si="4"/>
        <v>13.00-15.00</v>
      </c>
      <c r="O19" s="270" t="str">
        <f t="shared" si="5"/>
        <v>RU11</v>
      </c>
      <c r="P19" s="271" t="str">
        <f t="shared" si="6"/>
        <v>Prof. Dr. H. Babun Suharto, S.E., M.M.</v>
      </c>
      <c r="Q19" s="271" t="str">
        <f t="shared" si="7"/>
        <v>Dr. H. Sofyan Tsauri, M.M.</v>
      </c>
      <c r="R19" s="271" t="str">
        <f>IFERROR((VLOOKUP(J19,JADWAL,8,FALSE)),"  ")</f>
        <v>.</v>
      </c>
      <c r="S19" s="280">
        <f>IFERROR(VLOOKUP(I19,Trf,3,FALSE),"  ")</f>
        <v>250000</v>
      </c>
      <c r="T19" s="281">
        <f t="shared" si="9"/>
        <v>8</v>
      </c>
      <c r="U19" s="15"/>
      <c r="V19" s="15"/>
      <c r="W19" s="15"/>
      <c r="X19" s="282">
        <f t="shared" si="8"/>
        <v>2000000</v>
      </c>
    </row>
    <row r="20" spans="1:29">
      <c r="A20" s="257"/>
      <c r="B20" s="263"/>
      <c r="C20" s="263"/>
      <c r="D20" s="15"/>
      <c r="E20" s="15"/>
      <c r="F20" s="15"/>
      <c r="G20" s="16"/>
      <c r="H20" s="15" t="str">
        <f t="shared" si="0"/>
        <v xml:space="preserve">  </v>
      </c>
      <c r="I20" s="267" t="s">
        <v>122</v>
      </c>
      <c r="J20" s="268"/>
      <c r="K20" s="269" t="str">
        <f t="shared" ref="K20" si="19">IFERROR((VLOOKUP(J20,JADWAL,4,FALSE)),"  ")</f>
        <v xml:space="preserve">  </v>
      </c>
      <c r="L20" s="270" t="str">
        <f t="shared" ref="L20" si="20">IFERROR((VLOOKUP(J20,JADWAL,2,FALSE))," ")</f>
        <v xml:space="preserve"> </v>
      </c>
      <c r="M20" s="270" t="str">
        <f t="shared" ref="M20" si="21">IFERROR((VLOOKUP(J20,JADWAL,9,FALSE)),"  ")</f>
        <v xml:space="preserve">  </v>
      </c>
      <c r="N20" s="270" t="str">
        <f t="shared" ref="N20" si="22">IFERROR((VLOOKUP(J20,JADWAL,10,FALSE)),"  ")</f>
        <v xml:space="preserve">  </v>
      </c>
      <c r="O20" s="270" t="str">
        <f t="shared" ref="O20" si="23">IFERROR((VLOOKUP(J20,JADWAL,11,FALSE)),"  ")</f>
        <v xml:space="preserve">  </v>
      </c>
      <c r="P20" s="271" t="str">
        <f t="shared" ref="P20" si="24">IFERROR((VLOOKUP(J20,JADWAL,6,FALSE)),"  ")</f>
        <v xml:space="preserve">  </v>
      </c>
      <c r="Q20" s="271" t="str">
        <f t="shared" ref="Q20" si="25">IFERROR((VLOOKUP(J20,JADWAL,7,FALSE)),"  ")</f>
        <v xml:space="preserve">  </v>
      </c>
      <c r="R20" s="271" t="str">
        <f t="shared" ref="R20" si="26">IFERROR((VLOOKUP(J20,JADWAL,8,FALSE)),"  ")</f>
        <v xml:space="preserve">  </v>
      </c>
      <c r="S20" s="280">
        <f t="shared" ref="S20" si="27">IFERROR(VLOOKUP(I20,Trf,3,FALSE),"  ")</f>
        <v>250000</v>
      </c>
      <c r="T20" s="281">
        <f t="shared" si="9"/>
        <v>8</v>
      </c>
      <c r="U20" s="15"/>
      <c r="V20" s="15"/>
      <c r="W20" s="15"/>
      <c r="X20" s="282">
        <f t="shared" si="8"/>
        <v>2000000</v>
      </c>
    </row>
    <row r="21" spans="1:29" ht="25.5">
      <c r="A21" s="249">
        <v>4</v>
      </c>
      <c r="B21" s="262" t="s">
        <v>374</v>
      </c>
      <c r="C21" s="251" t="s">
        <v>359</v>
      </c>
      <c r="D21" s="14">
        <f>COUNTIF(DSATU,B21)</f>
        <v>3</v>
      </c>
      <c r="E21" s="14">
        <f>COUNTIF(DDUA,B21)</f>
        <v>1</v>
      </c>
      <c r="F21" s="15">
        <f>COUNTIF(DTIGA,B21)</f>
        <v>0</v>
      </c>
      <c r="G21" s="252">
        <f>SUM(D21:F21)</f>
        <v>4</v>
      </c>
      <c r="H21" s="15" t="str">
        <f t="shared" si="0"/>
        <v>S5-MPI</v>
      </c>
      <c r="I21" s="267" t="s">
        <v>116</v>
      </c>
      <c r="J21" s="268">
        <v>4</v>
      </c>
      <c r="K21" s="269" t="str">
        <f t="shared" si="1"/>
        <v>MANAJEMEN MUTU TERPADU PENDIDIKAN</v>
      </c>
      <c r="L21" s="270" t="str">
        <f t="shared" si="2"/>
        <v>MPI-2A</v>
      </c>
      <c r="M21" s="270" t="str">
        <f t="shared" si="3"/>
        <v>Rabu</v>
      </c>
      <c r="N21" s="505" t="str">
        <f t="shared" si="4"/>
        <v>15.30-17.30</v>
      </c>
      <c r="O21" s="270" t="str">
        <f t="shared" si="5"/>
        <v>RU11</v>
      </c>
      <c r="P21" s="271" t="str">
        <f t="shared" si="6"/>
        <v>Prof. Dr. Drs. H. Abd. Muis, M.M.</v>
      </c>
      <c r="Q21" s="271" t="str">
        <f t="shared" si="7"/>
        <v>Dr. H. Abd. Muhith, S.Ag, M.Pd.I.</v>
      </c>
      <c r="R21" s="271" t="str">
        <f>IFERROR((VLOOKUP(J21,JADWAL,8,FALSE)),"  ")</f>
        <v>.</v>
      </c>
      <c r="S21" s="280">
        <f>IFERROR(VLOOKUP(I21,Trf,3,FALSE),"  ")</f>
        <v>300000</v>
      </c>
      <c r="T21" s="281">
        <f t="shared" si="9"/>
        <v>8</v>
      </c>
      <c r="U21" s="15"/>
      <c r="V21" s="15"/>
      <c r="W21" s="15"/>
      <c r="X21" s="282">
        <f t="shared" si="8"/>
        <v>2400000</v>
      </c>
      <c r="Y21" s="290">
        <f>SUM(X21:X21)</f>
        <v>2400000</v>
      </c>
      <c r="Z21" s="290"/>
    </row>
    <row r="22" spans="1:29" ht="25.5">
      <c r="A22" s="257"/>
      <c r="B22" s="263"/>
      <c r="C22" s="263"/>
      <c r="D22" s="15"/>
      <c r="E22" s="15"/>
      <c r="F22" s="15"/>
      <c r="G22" s="16"/>
      <c r="H22" s="15" t="str">
        <f t="shared" si="0"/>
        <v>S14-MPI</v>
      </c>
      <c r="I22" s="267" t="s">
        <v>122</v>
      </c>
      <c r="J22" s="268">
        <v>13</v>
      </c>
      <c r="K22" s="269" t="str">
        <f t="shared" si="1"/>
        <v>ANALISIS KEBIJAKAN PENDIDIKAN ISLAM</v>
      </c>
      <c r="L22" s="270" t="str">
        <f t="shared" si="2"/>
        <v>MPI-2B</v>
      </c>
      <c r="M22" s="270" t="str">
        <f t="shared" si="3"/>
        <v>Sabtu</v>
      </c>
      <c r="N22" s="505" t="str">
        <f t="shared" si="4"/>
        <v>13.00-15.00</v>
      </c>
      <c r="O22" s="270" t="str">
        <f t="shared" si="5"/>
        <v>RU24</v>
      </c>
      <c r="P22" s="271" t="str">
        <f t="shared" si="6"/>
        <v>Prof. Dr. Drs. H. Abd. Muis, M.M.</v>
      </c>
      <c r="Q22" s="271" t="str">
        <f t="shared" si="7"/>
        <v>Dr. Khalilur Rahman, M.Pd.I.</v>
      </c>
      <c r="R22" s="271" t="str">
        <f>IFERROR((VLOOKUP(J22,JADWAL,8,FALSE)),"  ")</f>
        <v>.</v>
      </c>
      <c r="S22" s="280">
        <f>IFERROR(VLOOKUP(I22,Trf,3,FALSE),"  ")</f>
        <v>250000</v>
      </c>
      <c r="T22" s="281">
        <f t="shared" si="9"/>
        <v>8</v>
      </c>
      <c r="U22" s="15"/>
      <c r="V22" s="15"/>
      <c r="W22" s="15"/>
      <c r="X22" s="282">
        <f t="shared" si="8"/>
        <v>2000000</v>
      </c>
    </row>
    <row r="23" spans="1:29" ht="25.5">
      <c r="A23" s="257"/>
      <c r="B23" s="263"/>
      <c r="C23" s="263"/>
      <c r="D23" s="15"/>
      <c r="E23" s="15"/>
      <c r="F23" s="15"/>
      <c r="G23" s="16"/>
      <c r="H23" s="15" t="str">
        <f t="shared" ref="H23" si="28">IFERROR((VLOOKUP(J23,JADWAL,12,FALSE)),"  ")</f>
        <v>S5-MPI</v>
      </c>
      <c r="I23" s="267" t="s">
        <v>122</v>
      </c>
      <c r="J23" s="268">
        <v>91</v>
      </c>
      <c r="K23" s="269" t="str">
        <f t="shared" ref="K23" si="29">IFERROR((VLOOKUP(J23,JADWAL,4,FALSE)),"  ")</f>
        <v>STUDI KRITIS KEBIJAKAN PENDIDIKAN ISLAM</v>
      </c>
      <c r="L23" s="270" t="str">
        <f t="shared" ref="L23" si="30">IFERROR((VLOOKUP(J23,JADWAL,2,FALSE))," ")</f>
        <v>MPI3-2A</v>
      </c>
      <c r="M23" s="270" t="str">
        <f t="shared" ref="M23" si="31">IFERROR((VLOOKUP(J23,JADWAL,9,FALSE)),"  ")</f>
        <v>Sabtu</v>
      </c>
      <c r="N23" s="505" t="str">
        <f t="shared" ref="N23" si="32">IFERROR((VLOOKUP(J23,JADWAL,10,FALSE)),"  ")</f>
        <v>07.45-09.45</v>
      </c>
      <c r="O23" s="270" t="str">
        <f t="shared" ref="O23" si="33">IFERROR((VLOOKUP(J23,JADWAL,11,FALSE)),"  ")</f>
        <v>RU22</v>
      </c>
      <c r="P23" s="271" t="str">
        <f t="shared" ref="P23" si="34">IFERROR((VLOOKUP(J23,JADWAL,6,FALSE)),"  ")</f>
        <v>Prof. Dr. H Abd. Halim Soebahar, MA.</v>
      </c>
      <c r="Q23" s="271" t="str">
        <f t="shared" ref="Q23" si="35">IFERROR((VLOOKUP(J23,JADWAL,7,FALSE)),"  ")</f>
        <v>Prof. Dr. Drs. H. Abd. Muis, M.M.</v>
      </c>
      <c r="R23" s="271" t="str">
        <f t="shared" ref="R23" si="36">IFERROR((VLOOKUP(J23,JADWAL,8,FALSE)),"  ")</f>
        <v>Dr. H. Aminullah, M.Ag.</v>
      </c>
      <c r="S23" s="280">
        <f t="shared" ref="S23" si="37">IFERROR(VLOOKUP(I23,Trf,3,FALSE),"  ")</f>
        <v>250000</v>
      </c>
      <c r="T23" s="281">
        <f t="shared" si="9"/>
        <v>8</v>
      </c>
      <c r="U23" s="15"/>
      <c r="V23" s="15"/>
      <c r="W23" s="15"/>
      <c r="X23" s="282">
        <f t="shared" ref="X23" si="38">(S23*T23)+((U23+V23)*W23)</f>
        <v>2000000</v>
      </c>
    </row>
    <row r="24" spans="1:29" ht="25.5">
      <c r="A24" s="257"/>
      <c r="B24" s="263"/>
      <c r="C24" s="263"/>
      <c r="D24" s="15"/>
      <c r="E24" s="15"/>
      <c r="F24" s="15"/>
      <c r="G24" s="16"/>
      <c r="H24" s="15" t="str">
        <f t="shared" ref="H24:H25" si="39">IFERROR((VLOOKUP(J24,JADWAL,12,FALSE)),"  ")</f>
        <v>S3-PAI</v>
      </c>
      <c r="I24" s="267" t="s">
        <v>122</v>
      </c>
      <c r="J24" s="268">
        <v>94</v>
      </c>
      <c r="K24" s="269" t="str">
        <f t="shared" ref="K24:K25" si="40">IFERROR((VLOOKUP(J24,JADWAL,4,FALSE)),"  ")</f>
        <v>INOVASI KURIKULUM DAN PEMBELAJARAN PAI</v>
      </c>
      <c r="L24" s="270" t="str">
        <f t="shared" ref="L24:L25" si="41">IFERROR((VLOOKUP(J24,JADWAL,2,FALSE))," ")</f>
        <v>PAI3-2A</v>
      </c>
      <c r="M24" s="270" t="str">
        <f t="shared" ref="M24:M25" si="42">IFERROR((VLOOKUP(J24,JADWAL,9,FALSE)),"  ")</f>
        <v>Jumat</v>
      </c>
      <c r="N24" s="505" t="str">
        <f t="shared" ref="N24:N25" si="43">IFERROR((VLOOKUP(J24,JADWAL,10,FALSE)),"  ")</f>
        <v>13.30-15.30</v>
      </c>
      <c r="O24" s="270" t="str">
        <f t="shared" ref="O24:O25" si="44">IFERROR((VLOOKUP(J24,JADWAL,11,FALSE)),"  ")</f>
        <v>RU22</v>
      </c>
      <c r="P24" s="271" t="str">
        <f t="shared" ref="P24:P25" si="45">IFERROR((VLOOKUP(J24,JADWAL,6,FALSE)),"  ")</f>
        <v>Prof. Dr. Drs. H. Abd. Muis, M.M.</v>
      </c>
      <c r="Q24" s="271" t="str">
        <f t="shared" ref="Q24:Q25" si="46">IFERROR((VLOOKUP(J24,JADWAL,7,FALSE)),"  ")</f>
        <v>Dr. H. Mashudi, M.Pd.</v>
      </c>
      <c r="R24" s="271" t="str">
        <f t="shared" ref="R24:R25" si="47">IFERROR((VLOOKUP(J24,JADWAL,8,FALSE)),"  ")</f>
        <v>Dr. Dyah Nawangsari, M.Ag.</v>
      </c>
      <c r="S24" s="280">
        <f t="shared" ref="S24:S25" si="48">IFERROR(VLOOKUP(I24,Trf,3,FALSE),"  ")</f>
        <v>250000</v>
      </c>
      <c r="T24" s="281">
        <f t="shared" si="9"/>
        <v>8</v>
      </c>
      <c r="U24" s="15"/>
      <c r="V24" s="15"/>
      <c r="W24" s="15"/>
      <c r="X24" s="282">
        <f t="shared" ref="X24:X25" si="49">(S24*T24)+((U24+V24)*W24)</f>
        <v>2000000</v>
      </c>
    </row>
    <row r="25" spans="1:29" ht="25.5">
      <c r="A25" s="257"/>
      <c r="B25" s="263"/>
      <c r="C25" s="263"/>
      <c r="D25" s="15"/>
      <c r="E25" s="15"/>
      <c r="F25" s="15"/>
      <c r="G25" s="16"/>
      <c r="H25" s="15" t="str">
        <f t="shared" si="39"/>
        <v>S5-PAI</v>
      </c>
      <c r="I25" s="267" t="s">
        <v>122</v>
      </c>
      <c r="J25" s="268">
        <v>96</v>
      </c>
      <c r="K25" s="269" t="str">
        <f t="shared" si="40"/>
        <v>PENDEKATAN PENDIDIKAN AGAMA ISLAM INTERDISIPLINER DAN MULTIDISIPLINER</v>
      </c>
      <c r="L25" s="270" t="str">
        <f t="shared" si="41"/>
        <v>PAI3-2A</v>
      </c>
      <c r="M25" s="270" t="str">
        <f t="shared" si="42"/>
        <v>Sabtu</v>
      </c>
      <c r="N25" s="270" t="str">
        <f t="shared" si="43"/>
        <v>10.00-12.00</v>
      </c>
      <c r="O25" s="270" t="str">
        <f t="shared" si="44"/>
        <v>RU22</v>
      </c>
      <c r="P25" s="271" t="str">
        <f t="shared" si="45"/>
        <v>Prof. Dr. H Abd. Halim Soebahar, MA.</v>
      </c>
      <c r="Q25" s="271" t="str">
        <f t="shared" si="46"/>
        <v>Dr. H. Aminullah, M.Ag.</v>
      </c>
      <c r="R25" s="271" t="str">
        <f t="shared" si="47"/>
        <v>Dr. H. Hepni, S.Ag., M.M.</v>
      </c>
      <c r="S25" s="280">
        <f t="shared" si="48"/>
        <v>250000</v>
      </c>
      <c r="T25" s="281">
        <f t="shared" si="9"/>
        <v>8</v>
      </c>
      <c r="U25" s="15"/>
      <c r="V25" s="15"/>
      <c r="W25" s="15"/>
      <c r="X25" s="282">
        <f t="shared" si="49"/>
        <v>2000000</v>
      </c>
    </row>
    <row r="26" spans="1:29">
      <c r="A26" s="257"/>
      <c r="B26" s="263"/>
      <c r="C26" s="263"/>
      <c r="D26" s="15"/>
      <c r="E26" s="15"/>
      <c r="F26" s="15"/>
      <c r="G26" s="16"/>
      <c r="H26" s="15" t="str">
        <f t="shared" si="0"/>
        <v xml:space="preserve">  </v>
      </c>
      <c r="I26" s="267" t="s">
        <v>122</v>
      </c>
      <c r="J26" s="268"/>
      <c r="K26" s="269" t="str">
        <f t="shared" si="1"/>
        <v xml:space="preserve">  </v>
      </c>
      <c r="L26" s="270" t="str">
        <f t="shared" si="2"/>
        <v xml:space="preserve"> </v>
      </c>
      <c r="M26" s="270" t="str">
        <f t="shared" si="3"/>
        <v xml:space="preserve">  </v>
      </c>
      <c r="N26" s="270" t="str">
        <f t="shared" si="4"/>
        <v xml:space="preserve">  </v>
      </c>
      <c r="O26" s="270" t="str">
        <f t="shared" si="5"/>
        <v xml:space="preserve">  </v>
      </c>
      <c r="P26" s="271" t="str">
        <f t="shared" si="6"/>
        <v xml:space="preserve">  </v>
      </c>
      <c r="Q26" s="271" t="str">
        <f t="shared" si="7"/>
        <v xml:space="preserve">  </v>
      </c>
      <c r="R26" s="271" t="str">
        <f>IFERROR((VLOOKUP(J26,JADWAL,8,FALSE)),"  ")</f>
        <v xml:space="preserve">  </v>
      </c>
      <c r="S26" s="280">
        <f>IFERROR(VLOOKUP(I26,Trf,3,FALSE),"  ")</f>
        <v>250000</v>
      </c>
      <c r="T26" s="281">
        <f t="shared" si="9"/>
        <v>8</v>
      </c>
      <c r="U26" s="15"/>
      <c r="V26" s="15"/>
      <c r="W26" s="15"/>
      <c r="X26" s="282">
        <f t="shared" si="8"/>
        <v>2000000</v>
      </c>
    </row>
    <row r="27" spans="1:29">
      <c r="A27" s="257"/>
      <c r="B27" s="263"/>
      <c r="C27" s="263"/>
      <c r="D27" s="15"/>
      <c r="E27" s="15"/>
      <c r="F27" s="15"/>
      <c r="G27" s="16"/>
      <c r="H27" s="15" t="str">
        <f t="shared" ref="H27" si="50">IFERROR((VLOOKUP(J27,JADWAL,12,FALSE)),"  ")</f>
        <v xml:space="preserve">  </v>
      </c>
      <c r="I27" s="267" t="s">
        <v>122</v>
      </c>
      <c r="J27" s="268"/>
      <c r="K27" s="269" t="str">
        <f t="shared" ref="K27" si="51">IFERROR((VLOOKUP(J27,JADWAL,4,FALSE)),"  ")</f>
        <v xml:space="preserve">  </v>
      </c>
      <c r="L27" s="270" t="str">
        <f t="shared" ref="L27" si="52">IFERROR((VLOOKUP(J27,JADWAL,2,FALSE))," ")</f>
        <v xml:space="preserve"> </v>
      </c>
      <c r="M27" s="270" t="str">
        <f t="shared" ref="M27" si="53">IFERROR((VLOOKUP(J27,JADWAL,9,FALSE)),"  ")</f>
        <v xml:space="preserve">  </v>
      </c>
      <c r="N27" s="270" t="str">
        <f t="shared" ref="N27" si="54">IFERROR((VLOOKUP(J27,JADWAL,10,FALSE)),"  ")</f>
        <v xml:space="preserve">  </v>
      </c>
      <c r="O27" s="270" t="str">
        <f t="shared" ref="O27" si="55">IFERROR((VLOOKUP(J27,JADWAL,11,FALSE)),"  ")</f>
        <v xml:space="preserve">  </v>
      </c>
      <c r="P27" s="271" t="str">
        <f t="shared" ref="P27" si="56">IFERROR((VLOOKUP(J27,JADWAL,6,FALSE)),"  ")</f>
        <v xml:space="preserve">  </v>
      </c>
      <c r="Q27" s="271" t="str">
        <f t="shared" ref="Q27" si="57">IFERROR((VLOOKUP(J27,JADWAL,7,FALSE)),"  ")</f>
        <v xml:space="preserve">  </v>
      </c>
      <c r="R27" s="271" t="str">
        <f t="shared" ref="R27" si="58">IFERROR((VLOOKUP(J27,JADWAL,8,FALSE)),"  ")</f>
        <v xml:space="preserve">  </v>
      </c>
      <c r="S27" s="280">
        <f t="shared" ref="S27" si="59">IFERROR(VLOOKUP(I27,Trf,3,FALSE),"  ")</f>
        <v>250000</v>
      </c>
      <c r="T27" s="281">
        <f t="shared" si="9"/>
        <v>8</v>
      </c>
      <c r="U27" s="15"/>
      <c r="V27" s="15"/>
      <c r="W27" s="15"/>
      <c r="X27" s="282">
        <f t="shared" ref="X27" si="60">(S27*T27)+((U27+V27)*W27)</f>
        <v>2000000</v>
      </c>
    </row>
    <row r="28" spans="1:29" ht="25.5">
      <c r="A28" s="249">
        <v>5</v>
      </c>
      <c r="B28" s="250" t="s">
        <v>375</v>
      </c>
      <c r="C28" s="251" t="s">
        <v>359</v>
      </c>
      <c r="D28" s="14">
        <f>COUNTIF(DSATU,B28)</f>
        <v>3</v>
      </c>
      <c r="E28" s="14">
        <f>COUNTIF(DDUA,B28)</f>
        <v>0</v>
      </c>
      <c r="F28" s="15">
        <f>COUNTIF(DTIGA,B28)</f>
        <v>1</v>
      </c>
      <c r="G28" s="252">
        <f>SUM(D28:F28)</f>
        <v>4</v>
      </c>
      <c r="H28" s="15" t="str">
        <f t="shared" si="0"/>
        <v>S6-MPI</v>
      </c>
      <c r="I28" s="267" t="s">
        <v>122</v>
      </c>
      <c r="J28" s="268">
        <v>5</v>
      </c>
      <c r="K28" s="269" t="str">
        <f t="shared" si="1"/>
        <v>METODOLOGI PENELITIAN MPI</v>
      </c>
      <c r="L28" s="270" t="str">
        <f t="shared" si="2"/>
        <v>MPI-2B</v>
      </c>
      <c r="M28" s="270" t="str">
        <f t="shared" si="3"/>
        <v>Jumat</v>
      </c>
      <c r="N28" s="505" t="str">
        <f t="shared" si="4"/>
        <v>15.30-17.30</v>
      </c>
      <c r="O28" s="270" t="str">
        <f t="shared" si="5"/>
        <v>RU24</v>
      </c>
      <c r="P28" s="271" t="str">
        <f t="shared" si="6"/>
        <v>Dr. H. Hepni, S.Ag., M.M.</v>
      </c>
      <c r="Q28" s="271" t="str">
        <f t="shared" si="7"/>
        <v>Dr. H. Ubaidillah, M.Ag.</v>
      </c>
      <c r="R28" s="271" t="str">
        <f>IFERROR((VLOOKUP(J28,JADWAL,8,FALSE)),"  ")</f>
        <v>.</v>
      </c>
      <c r="S28" s="280">
        <f>IFERROR(VLOOKUP(I28,Trf,3,FALSE),"  ")</f>
        <v>250000</v>
      </c>
      <c r="T28" s="281">
        <f t="shared" si="9"/>
        <v>8</v>
      </c>
      <c r="U28" s="15"/>
      <c r="V28" s="15"/>
      <c r="W28" s="15"/>
      <c r="X28" s="282">
        <f t="shared" si="8"/>
        <v>2000000</v>
      </c>
      <c r="Y28" s="290">
        <f>SUM(X28:X33)</f>
        <v>12000000</v>
      </c>
      <c r="Z28" s="290"/>
    </row>
    <row r="29" spans="1:29" ht="25.5">
      <c r="A29" s="257"/>
      <c r="B29" s="258"/>
      <c r="C29" s="258"/>
      <c r="D29" s="15"/>
      <c r="E29" s="15"/>
      <c r="F29" s="15"/>
      <c r="G29" s="16"/>
      <c r="H29" s="15" t="str">
        <f t="shared" si="0"/>
        <v>S6-KPI</v>
      </c>
      <c r="I29" s="267" t="s">
        <v>122</v>
      </c>
      <c r="J29" s="268">
        <v>67</v>
      </c>
      <c r="K29" s="269" t="str">
        <f t="shared" si="1"/>
        <v>Manajemen Industri Media Islam</v>
      </c>
      <c r="L29" s="270" t="str">
        <f t="shared" si="2"/>
        <v>KPI-3</v>
      </c>
      <c r="M29" s="270" t="str">
        <f t="shared" si="3"/>
        <v>Sabtu</v>
      </c>
      <c r="N29" s="270" t="str">
        <f t="shared" si="4"/>
        <v>09.30-11-30</v>
      </c>
      <c r="O29" s="270" t="str">
        <f t="shared" si="5"/>
        <v>R12</v>
      </c>
      <c r="P29" s="271" t="str">
        <f t="shared" si="6"/>
        <v>Dr. H. Hepni, S.Ag., M.M.</v>
      </c>
      <c r="Q29" s="271" t="str">
        <f t="shared" si="7"/>
        <v>Dr. Nurul Widyawati Islami Rahayu, S,Sos, M.Si</v>
      </c>
      <c r="R29" s="271" t="str">
        <f t="shared" ref="R29:R33" si="61">IFERROR((VLOOKUP(J29,JADWAL,8,FALSE)),"  ")</f>
        <v>.</v>
      </c>
      <c r="S29" s="280">
        <f>IFERROR(VLOOKUP(I29,Trf,3,FALSE),"  ")</f>
        <v>250000</v>
      </c>
      <c r="T29" s="281">
        <f t="shared" si="9"/>
        <v>8</v>
      </c>
      <c r="U29" s="15"/>
      <c r="V29" s="15"/>
      <c r="W29" s="15"/>
      <c r="X29" s="282">
        <f t="shared" si="8"/>
        <v>2000000</v>
      </c>
    </row>
    <row r="30" spans="1:29" ht="25.5">
      <c r="A30" s="257"/>
      <c r="B30" s="258"/>
      <c r="C30" s="258"/>
      <c r="D30" s="15"/>
      <c r="E30" s="15"/>
      <c r="F30" s="15"/>
      <c r="G30" s="16"/>
      <c r="H30" s="15" t="str">
        <f t="shared" ref="H30:H31" si="62">IFERROR((VLOOKUP(J30,JADWAL,12,FALSE)),"  ")</f>
        <v>S5-PAI</v>
      </c>
      <c r="I30" s="267" t="s">
        <v>122</v>
      </c>
      <c r="J30" s="268">
        <v>96</v>
      </c>
      <c r="K30" s="269" t="str">
        <f t="shared" ref="K30:K31" si="63">IFERROR((VLOOKUP(J30,JADWAL,4,FALSE)),"  ")</f>
        <v>PENDEKATAN PENDIDIKAN AGAMA ISLAM INTERDISIPLINER DAN MULTIDISIPLINER</v>
      </c>
      <c r="L30" s="270" t="str">
        <f t="shared" ref="L30:L31" si="64">IFERROR((VLOOKUP(J30,JADWAL,2,FALSE))," ")</f>
        <v>PAI3-2A</v>
      </c>
      <c r="M30" s="270" t="str">
        <f t="shared" ref="M30:M31" si="65">IFERROR((VLOOKUP(J30,JADWAL,9,FALSE)),"  ")</f>
        <v>Sabtu</v>
      </c>
      <c r="N30" s="270" t="str">
        <f t="shared" ref="N30:N31" si="66">IFERROR((VLOOKUP(J30,JADWAL,10,FALSE)),"  ")</f>
        <v>10.00-12.00</v>
      </c>
      <c r="O30" s="270" t="str">
        <f t="shared" ref="O30:O31" si="67">IFERROR((VLOOKUP(J30,JADWAL,11,FALSE)),"  ")</f>
        <v>RU22</v>
      </c>
      <c r="P30" s="271" t="str">
        <f t="shared" ref="P30:P31" si="68">IFERROR((VLOOKUP(J30,JADWAL,6,FALSE)),"  ")</f>
        <v>Prof. Dr. H Abd. Halim Soebahar, MA.</v>
      </c>
      <c r="Q30" s="271" t="str">
        <f t="shared" ref="Q30:Q31" si="69">IFERROR((VLOOKUP(J30,JADWAL,7,FALSE)),"  ")</f>
        <v>Dr. H. Aminullah, M.Ag.</v>
      </c>
      <c r="R30" s="271" t="str">
        <f t="shared" ref="R30:R31" si="70">IFERROR((VLOOKUP(J30,JADWAL,8,FALSE)),"  ")</f>
        <v>Dr. H. Hepni, S.Ag., M.M.</v>
      </c>
      <c r="S30" s="280">
        <f t="shared" ref="S30:S31" si="71">IFERROR(VLOOKUP(I30,Trf,3,FALSE),"  ")</f>
        <v>250000</v>
      </c>
      <c r="T30" s="281">
        <f t="shared" si="9"/>
        <v>8</v>
      </c>
      <c r="U30" s="15"/>
      <c r="V30" s="15"/>
      <c r="W30" s="15"/>
      <c r="X30" s="282">
        <f t="shared" si="8"/>
        <v>2000000</v>
      </c>
    </row>
    <row r="31" spans="1:29">
      <c r="A31" s="257"/>
      <c r="B31" s="258"/>
      <c r="C31" s="258"/>
      <c r="D31" s="15"/>
      <c r="E31" s="15"/>
      <c r="F31" s="15"/>
      <c r="G31" s="16"/>
      <c r="H31" s="15" t="str">
        <f t="shared" si="62"/>
        <v>S2-MPI</v>
      </c>
      <c r="I31" s="267" t="s">
        <v>122</v>
      </c>
      <c r="J31" s="268">
        <v>1</v>
      </c>
      <c r="K31" s="269" t="str">
        <f t="shared" si="63"/>
        <v>METODOLOGI PENELITIAN MPI</v>
      </c>
      <c r="L31" s="270" t="str">
        <f t="shared" si="64"/>
        <v>MPI-2A</v>
      </c>
      <c r="M31" s="270" t="str">
        <f t="shared" si="65"/>
        <v>Selasa</v>
      </c>
      <c r="N31" s="505" t="str">
        <f t="shared" si="66"/>
        <v>15.30-17.30</v>
      </c>
      <c r="O31" s="270" t="str">
        <f t="shared" si="67"/>
        <v>RU11</v>
      </c>
      <c r="P31" s="271" t="str">
        <f t="shared" si="68"/>
        <v>Dr. H. Hepni, S.Ag., M.M.</v>
      </c>
      <c r="Q31" s="271" t="str">
        <f t="shared" si="69"/>
        <v>Dr. H. Ubaidillah, M.Ag.</v>
      </c>
      <c r="R31" s="271" t="str">
        <f t="shared" si="70"/>
        <v>.</v>
      </c>
      <c r="S31" s="280">
        <f t="shared" si="71"/>
        <v>250000</v>
      </c>
      <c r="T31" s="281">
        <f t="shared" si="9"/>
        <v>8</v>
      </c>
      <c r="U31" s="15"/>
      <c r="V31" s="15"/>
      <c r="W31" s="15"/>
      <c r="X31" s="282">
        <f t="shared" ref="X31:X32" si="72">(S31*T31)+((U31+V31)*W31)</f>
        <v>2000000</v>
      </c>
    </row>
    <row r="32" spans="1:29">
      <c r="A32" s="257"/>
      <c r="B32" s="258"/>
      <c r="C32" s="258"/>
      <c r="D32" s="15"/>
      <c r="E32" s="15"/>
      <c r="F32" s="15"/>
      <c r="G32" s="16"/>
      <c r="H32" s="15" t="str">
        <f t="shared" ref="H32" si="73">IFERROR((VLOOKUP(J32,JADWAL,12,FALSE)),"  ")</f>
        <v xml:space="preserve">  </v>
      </c>
      <c r="I32" s="267" t="s">
        <v>122</v>
      </c>
      <c r="J32" s="268"/>
      <c r="K32" s="269" t="str">
        <f t="shared" ref="K32" si="74">IFERROR((VLOOKUP(J32,JADWAL,4,FALSE)),"  ")</f>
        <v xml:space="preserve">  </v>
      </c>
      <c r="L32" s="270" t="str">
        <f t="shared" ref="L32" si="75">IFERROR((VLOOKUP(J32,JADWAL,2,FALSE))," ")</f>
        <v xml:space="preserve"> </v>
      </c>
      <c r="M32" s="270" t="str">
        <f t="shared" ref="M32" si="76">IFERROR((VLOOKUP(J32,JADWAL,9,FALSE)),"  ")</f>
        <v xml:space="preserve">  </v>
      </c>
      <c r="N32" s="270" t="str">
        <f t="shared" ref="N32" si="77">IFERROR((VLOOKUP(J32,JADWAL,10,FALSE)),"  ")</f>
        <v xml:space="preserve">  </v>
      </c>
      <c r="O32" s="270" t="str">
        <f t="shared" ref="O32" si="78">IFERROR((VLOOKUP(J32,JADWAL,11,FALSE)),"  ")</f>
        <v xml:space="preserve">  </v>
      </c>
      <c r="P32" s="271" t="str">
        <f t="shared" ref="P32" si="79">IFERROR((VLOOKUP(J32,JADWAL,6,FALSE)),"  ")</f>
        <v xml:space="preserve">  </v>
      </c>
      <c r="Q32" s="271" t="str">
        <f t="shared" ref="Q32" si="80">IFERROR((VLOOKUP(J32,JADWAL,7,FALSE)),"  ")</f>
        <v xml:space="preserve">  </v>
      </c>
      <c r="R32" s="271" t="str">
        <f t="shared" ref="R32" si="81">IFERROR((VLOOKUP(J32,JADWAL,8,FALSE)),"  ")</f>
        <v xml:space="preserve">  </v>
      </c>
      <c r="S32" s="280">
        <f t="shared" ref="S32" si="82">IFERROR(VLOOKUP(I32,Trf,3,FALSE),"  ")</f>
        <v>250000</v>
      </c>
      <c r="T32" s="281">
        <f t="shared" si="9"/>
        <v>8</v>
      </c>
      <c r="U32" s="15"/>
      <c r="V32" s="15"/>
      <c r="W32" s="15"/>
      <c r="X32" s="282">
        <f t="shared" si="72"/>
        <v>2000000</v>
      </c>
    </row>
    <row r="33" spans="1:26">
      <c r="A33" s="257"/>
      <c r="B33" s="258"/>
      <c r="C33" s="258"/>
      <c r="D33" s="15"/>
      <c r="E33" s="15"/>
      <c r="F33" s="15"/>
      <c r="G33" s="16"/>
      <c r="H33" s="15" t="str">
        <f t="shared" si="0"/>
        <v xml:space="preserve">  </v>
      </c>
      <c r="I33" s="267" t="s">
        <v>122</v>
      </c>
      <c r="J33" s="268"/>
      <c r="K33" s="269" t="str">
        <f t="shared" si="1"/>
        <v xml:space="preserve">  </v>
      </c>
      <c r="L33" s="270" t="str">
        <f t="shared" si="2"/>
        <v xml:space="preserve"> </v>
      </c>
      <c r="M33" s="270" t="str">
        <f t="shared" si="3"/>
        <v xml:space="preserve">  </v>
      </c>
      <c r="N33" s="270" t="str">
        <f t="shared" si="4"/>
        <v xml:space="preserve">  </v>
      </c>
      <c r="O33" s="270" t="str">
        <f t="shared" si="5"/>
        <v xml:space="preserve">  </v>
      </c>
      <c r="P33" s="271" t="str">
        <f t="shared" si="6"/>
        <v xml:space="preserve">  </v>
      </c>
      <c r="Q33" s="271" t="str">
        <f t="shared" si="7"/>
        <v xml:space="preserve">  </v>
      </c>
      <c r="R33" s="271" t="str">
        <f t="shared" si="61"/>
        <v xml:space="preserve">  </v>
      </c>
      <c r="S33" s="280">
        <f>IFERROR(VLOOKUP(I33,Trf,3,FALSE),"  ")</f>
        <v>250000</v>
      </c>
      <c r="T33" s="281">
        <f t="shared" si="9"/>
        <v>8</v>
      </c>
      <c r="U33" s="15"/>
      <c r="V33" s="15"/>
      <c r="W33" s="15"/>
      <c r="X33" s="282">
        <f t="shared" si="8"/>
        <v>2000000</v>
      </c>
    </row>
    <row r="34" spans="1:26" ht="25.5">
      <c r="A34" s="259">
        <v>6</v>
      </c>
      <c r="B34" s="260" t="s">
        <v>376</v>
      </c>
      <c r="C34" s="261" t="s">
        <v>377</v>
      </c>
      <c r="D34" s="14">
        <f>COUNTIF(DSATU,B34)</f>
        <v>4</v>
      </c>
      <c r="E34" s="14">
        <f>COUNTIF(DDUA,B34)</f>
        <v>0</v>
      </c>
      <c r="F34" s="15">
        <f>COUNTIF(DTIGA,B34)</f>
        <v>0</v>
      </c>
      <c r="G34" s="252">
        <f t="shared" ref="G34:G40" si="83">SUM(D34:F34)</f>
        <v>4</v>
      </c>
      <c r="H34" s="15" t="str">
        <f t="shared" si="0"/>
        <v>S5-MPI</v>
      </c>
      <c r="I34" s="267" t="s">
        <v>122</v>
      </c>
      <c r="J34" s="268">
        <v>91</v>
      </c>
      <c r="K34" s="269" t="str">
        <f t="shared" si="1"/>
        <v>STUDI KRITIS KEBIJAKAN PENDIDIKAN ISLAM</v>
      </c>
      <c r="L34" s="270" t="str">
        <f t="shared" si="2"/>
        <v>MPI3-2A</v>
      </c>
      <c r="M34" s="270" t="str">
        <f t="shared" si="3"/>
        <v>Sabtu</v>
      </c>
      <c r="N34" s="505" t="str">
        <f t="shared" si="4"/>
        <v>07.45-09.45</v>
      </c>
      <c r="O34" s="270" t="str">
        <f t="shared" si="5"/>
        <v>RU22</v>
      </c>
      <c r="P34" s="271" t="str">
        <f t="shared" si="6"/>
        <v>Prof. Dr. H Abd. Halim Soebahar, MA.</v>
      </c>
      <c r="Q34" s="271" t="str">
        <f t="shared" si="7"/>
        <v>Prof. Dr. Drs. H. Abd. Muis, M.M.</v>
      </c>
      <c r="R34" s="271" t="str">
        <f>IFERROR((VLOOKUP(J34,JADWAL,8,FALSE)),"  ")</f>
        <v>Dr. H. Aminullah, M.Ag.</v>
      </c>
      <c r="S34" s="280">
        <f>IFERROR(VLOOKUP(I34,Trf,3,FALSE),"  ")</f>
        <v>250000</v>
      </c>
      <c r="T34" s="281">
        <f t="shared" si="9"/>
        <v>8</v>
      </c>
      <c r="U34" s="15"/>
      <c r="V34" s="15"/>
      <c r="W34" s="15"/>
      <c r="X34" s="282">
        <f t="shared" si="8"/>
        <v>2000000</v>
      </c>
      <c r="Y34" s="290">
        <f>SUM(X34:X39)</f>
        <v>16000000</v>
      </c>
      <c r="Z34" s="290"/>
    </row>
    <row r="35" spans="1:26" ht="25.5">
      <c r="A35" s="257"/>
      <c r="B35" s="258"/>
      <c r="C35" s="258"/>
      <c r="D35" s="15"/>
      <c r="E35" s="15"/>
      <c r="F35" s="15"/>
      <c r="G35" s="16"/>
      <c r="H35" s="15" t="str">
        <f t="shared" si="0"/>
        <v>S7-MPI</v>
      </c>
      <c r="I35" s="267" t="s">
        <v>362</v>
      </c>
      <c r="J35" s="268">
        <v>93</v>
      </c>
      <c r="K35" s="269" t="str">
        <f t="shared" ref="K35:K37" si="84">IFERROR((VLOOKUP(J35,JADWAL,4,FALSE)),"  ")</f>
        <v>KEPEMIMPINAN SPIRITUAL DALAM PENDIDIKAN</v>
      </c>
      <c r="L35" s="270" t="str">
        <f t="shared" ref="L35:L37" si="85">IFERROR((VLOOKUP(J35,JADWAL,2,FALSE))," ")</f>
        <v>MPI3-2A</v>
      </c>
      <c r="M35" s="270" t="str">
        <f t="shared" ref="M35:M37" si="86">IFERROR((VLOOKUP(J35,JADWAL,9,FALSE)),"  ")</f>
        <v>Sabtu</v>
      </c>
      <c r="N35" s="270" t="str">
        <f t="shared" ref="N35:N37" si="87">IFERROR((VLOOKUP(J35,JADWAL,10,FALSE)),"  ")</f>
        <v>09.45-11.45</v>
      </c>
      <c r="O35" s="270" t="str">
        <f t="shared" ref="O35:O37" si="88">IFERROR((VLOOKUP(J35,JADWAL,11,FALSE)),"  ")</f>
        <v>RU22</v>
      </c>
      <c r="P35" s="271" t="str">
        <f t="shared" ref="P35:P37" si="89">IFERROR((VLOOKUP(J35,JADWAL,6,FALSE)),"  ")</f>
        <v>Prof. Dr. H Abd. Halim Soebahar, MA.</v>
      </c>
      <c r="Q35" s="271" t="str">
        <f t="shared" ref="Q35:Q37" si="90">IFERROR((VLOOKUP(J35,JADWAL,7,FALSE)),"  ")</f>
        <v>Prof. Dr. H. Moh. Khusnuridlo, M.Pd.</v>
      </c>
      <c r="R35" s="271">
        <f>IFERROR((VLOOKUP(J35,JADWAL,8,FALSE)),"  ")</f>
        <v>0</v>
      </c>
      <c r="S35" s="280">
        <f t="shared" ref="S35:S37" si="91">IFERROR(VLOOKUP(I35,Trf,3,FALSE),"  ")</f>
        <v>375000</v>
      </c>
      <c r="T35" s="281">
        <f t="shared" si="9"/>
        <v>8</v>
      </c>
      <c r="U35" s="15"/>
      <c r="V35" s="15"/>
      <c r="W35" s="15"/>
      <c r="X35" s="282">
        <f t="shared" si="8"/>
        <v>3000000</v>
      </c>
    </row>
    <row r="36" spans="1:26" ht="25.5">
      <c r="A36" s="257"/>
      <c r="B36" s="258"/>
      <c r="C36" s="258"/>
      <c r="D36" s="15"/>
      <c r="E36" s="15"/>
      <c r="F36" s="15"/>
      <c r="G36" s="16"/>
      <c r="H36" s="15" t="str">
        <f t="shared" si="0"/>
        <v>S5-PAI</v>
      </c>
      <c r="I36" s="267" t="s">
        <v>362</v>
      </c>
      <c r="J36" s="268">
        <v>96</v>
      </c>
      <c r="K36" s="269" t="str">
        <f t="shared" ref="K36" si="92">IFERROR((VLOOKUP(J36,JADWAL,4,FALSE)),"  ")</f>
        <v>PENDEKATAN PENDIDIKAN AGAMA ISLAM INTERDISIPLINER DAN MULTIDISIPLINER</v>
      </c>
      <c r="L36" s="270" t="str">
        <f t="shared" ref="L36" si="93">IFERROR((VLOOKUP(J36,JADWAL,2,FALSE))," ")</f>
        <v>PAI3-2A</v>
      </c>
      <c r="M36" s="270" t="str">
        <f t="shared" ref="M36" si="94">IFERROR((VLOOKUP(J36,JADWAL,9,FALSE)),"  ")</f>
        <v>Sabtu</v>
      </c>
      <c r="N36" s="270" t="str">
        <f t="shared" ref="N36" si="95">IFERROR((VLOOKUP(J36,JADWAL,10,FALSE)),"  ")</f>
        <v>10.00-12.00</v>
      </c>
      <c r="O36" s="270" t="str">
        <f t="shared" ref="O36" si="96">IFERROR((VLOOKUP(J36,JADWAL,11,FALSE)),"  ")</f>
        <v>RU22</v>
      </c>
      <c r="P36" s="271" t="str">
        <f t="shared" ref="P36" si="97">IFERROR((VLOOKUP(J36,JADWAL,6,FALSE)),"  ")</f>
        <v>Prof. Dr. H Abd. Halim Soebahar, MA.</v>
      </c>
      <c r="Q36" s="271" t="str">
        <f t="shared" ref="Q36" si="98">IFERROR((VLOOKUP(J36,JADWAL,7,FALSE)),"  ")</f>
        <v>Dr. H. Aminullah, M.Ag.</v>
      </c>
      <c r="R36" s="271" t="str">
        <f t="shared" ref="R36" si="99">IFERROR((VLOOKUP(J36,JADWAL,8,FALSE)),"  ")</f>
        <v>Dr. H. Hepni, S.Ag., M.M.</v>
      </c>
      <c r="S36" s="280">
        <f t="shared" ref="S36" si="100">IFERROR(VLOOKUP(I36,Trf,3,FALSE),"  ")</f>
        <v>375000</v>
      </c>
      <c r="T36" s="281">
        <f t="shared" si="9"/>
        <v>8</v>
      </c>
      <c r="U36" s="15"/>
      <c r="V36" s="15"/>
      <c r="W36" s="15"/>
      <c r="X36" s="282">
        <f t="shared" si="8"/>
        <v>3000000</v>
      </c>
    </row>
    <row r="37" spans="1:26" ht="25.5">
      <c r="A37" s="257"/>
      <c r="B37" s="258"/>
      <c r="C37" s="258"/>
      <c r="D37" s="15"/>
      <c r="E37" s="15"/>
      <c r="F37" s="15"/>
      <c r="G37" s="16"/>
      <c r="H37" s="15" t="str">
        <f t="shared" si="0"/>
        <v>S6-PAI</v>
      </c>
      <c r="I37" s="267" t="s">
        <v>362</v>
      </c>
      <c r="J37" s="268">
        <v>97</v>
      </c>
      <c r="K37" s="269" t="str">
        <f t="shared" si="84"/>
        <v>ANALISIS KEBIJAKAN PENDIDIKAN AGAMA ISLAM DARI MASA KE MASA</v>
      </c>
      <c r="L37" s="270" t="str">
        <f t="shared" si="85"/>
        <v>PAI3-2A</v>
      </c>
      <c r="M37" s="270" t="str">
        <f t="shared" si="86"/>
        <v>Sabtu</v>
      </c>
      <c r="N37" s="505" t="str">
        <f t="shared" si="87"/>
        <v>07.30-09.30</v>
      </c>
      <c r="O37" s="270" t="str">
        <f t="shared" si="88"/>
        <v>RU22</v>
      </c>
      <c r="P37" s="271" t="str">
        <f t="shared" si="89"/>
        <v>Prof. Dr. H Abd. Halim Soebahar, MA.</v>
      </c>
      <c r="Q37" s="271" t="str">
        <f t="shared" si="90"/>
        <v>Dr. H. Aminullah, M.Ag.</v>
      </c>
      <c r="R37" s="271" t="str">
        <f>IFERROR((VLOOKUP(J37,JADWAL,8,FALSE)),"  ")</f>
        <v>Dr. Moch. Chotib, S.Ag., M.M.</v>
      </c>
      <c r="S37" s="280">
        <f t="shared" si="91"/>
        <v>375000</v>
      </c>
      <c r="T37" s="281">
        <f t="shared" si="9"/>
        <v>8</v>
      </c>
      <c r="U37" s="15"/>
      <c r="V37" s="15"/>
      <c r="W37" s="15"/>
      <c r="X37" s="282">
        <f t="shared" si="8"/>
        <v>3000000</v>
      </c>
    </row>
    <row r="38" spans="1:26">
      <c r="A38" s="257"/>
      <c r="B38" s="258"/>
      <c r="C38" s="258"/>
      <c r="D38" s="15"/>
      <c r="E38" s="15"/>
      <c r="F38" s="15"/>
      <c r="G38" s="16"/>
      <c r="H38" s="15" t="str">
        <f t="shared" si="0"/>
        <v xml:space="preserve">  </v>
      </c>
      <c r="I38" s="267" t="s">
        <v>362</v>
      </c>
      <c r="J38" s="268"/>
      <c r="K38" s="269" t="str">
        <f t="shared" si="1"/>
        <v xml:space="preserve">  </v>
      </c>
      <c r="L38" s="270" t="str">
        <f t="shared" si="2"/>
        <v xml:space="preserve"> </v>
      </c>
      <c r="M38" s="270" t="str">
        <f t="shared" si="3"/>
        <v xml:space="preserve">  </v>
      </c>
      <c r="N38" s="270" t="str">
        <f t="shared" si="4"/>
        <v xml:space="preserve">  </v>
      </c>
      <c r="O38" s="270" t="str">
        <f t="shared" si="5"/>
        <v xml:space="preserve">  </v>
      </c>
      <c r="P38" s="271" t="str">
        <f t="shared" si="6"/>
        <v xml:space="preserve">  </v>
      </c>
      <c r="Q38" s="271" t="str">
        <f t="shared" si="7"/>
        <v xml:space="preserve">  </v>
      </c>
      <c r="R38" s="271" t="str">
        <f t="shared" ref="R38:R39" si="101">IFERROR((VLOOKUP(J38,JADWAL,8,FALSE)),"  ")</f>
        <v xml:space="preserve">  </v>
      </c>
      <c r="S38" s="280">
        <f>IFERROR(VLOOKUP(I38,Trf,3,FALSE),"  ")</f>
        <v>375000</v>
      </c>
      <c r="T38" s="281">
        <f t="shared" si="9"/>
        <v>8</v>
      </c>
      <c r="U38" s="15"/>
      <c r="V38" s="15"/>
      <c r="W38" s="15"/>
      <c r="X38" s="282">
        <f t="shared" si="8"/>
        <v>3000000</v>
      </c>
    </row>
    <row r="39" spans="1:26">
      <c r="A39" s="257"/>
      <c r="B39" s="258"/>
      <c r="C39" s="258"/>
      <c r="D39" s="15"/>
      <c r="E39" s="15"/>
      <c r="F39" s="15"/>
      <c r="G39" s="16"/>
      <c r="H39" s="15" t="str">
        <f t="shared" si="0"/>
        <v xml:space="preserve">  </v>
      </c>
      <c r="I39" s="267" t="s">
        <v>122</v>
      </c>
      <c r="J39" s="268"/>
      <c r="K39" s="269" t="str">
        <f t="shared" ref="K39" si="102">IFERROR((VLOOKUP(J39,JADWAL,4,FALSE)),"  ")</f>
        <v xml:space="preserve">  </v>
      </c>
      <c r="L39" s="270" t="str">
        <f t="shared" ref="L39" si="103">IFERROR((VLOOKUP(J39,JADWAL,2,FALSE))," ")</f>
        <v xml:space="preserve"> </v>
      </c>
      <c r="M39" s="270" t="str">
        <f t="shared" ref="M39" si="104">IFERROR((VLOOKUP(J39,JADWAL,9,FALSE)),"  ")</f>
        <v xml:space="preserve">  </v>
      </c>
      <c r="N39" s="270" t="str">
        <f t="shared" ref="N39" si="105">IFERROR((VLOOKUP(J39,JADWAL,10,FALSE)),"  ")</f>
        <v xml:space="preserve">  </v>
      </c>
      <c r="O39" s="270" t="str">
        <f t="shared" ref="O39" si="106">IFERROR((VLOOKUP(J39,JADWAL,11,FALSE)),"  ")</f>
        <v xml:space="preserve">  </v>
      </c>
      <c r="P39" s="271" t="str">
        <f t="shared" ref="P39" si="107">IFERROR((VLOOKUP(J39,JADWAL,6,FALSE)),"  ")</f>
        <v xml:space="preserve">  </v>
      </c>
      <c r="Q39" s="271" t="str">
        <f t="shared" ref="Q39" si="108">IFERROR((VLOOKUP(J39,JADWAL,7,FALSE)),"  ")</f>
        <v xml:space="preserve">  </v>
      </c>
      <c r="R39" s="271" t="str">
        <f t="shared" si="101"/>
        <v xml:space="preserve">  </v>
      </c>
      <c r="S39" s="280">
        <f t="shared" ref="S39" si="109">IFERROR(VLOOKUP(I39,Trf,3,FALSE),"  ")</f>
        <v>250000</v>
      </c>
      <c r="T39" s="281">
        <f t="shared" si="9"/>
        <v>8</v>
      </c>
      <c r="U39" s="15"/>
      <c r="V39" s="15"/>
      <c r="W39" s="15"/>
      <c r="X39" s="282">
        <f t="shared" si="8"/>
        <v>2000000</v>
      </c>
    </row>
    <row r="40" spans="1:26" ht="25.5">
      <c r="A40" s="249">
        <v>7</v>
      </c>
      <c r="B40" s="250" t="s">
        <v>275</v>
      </c>
      <c r="C40" s="251" t="s">
        <v>377</v>
      </c>
      <c r="D40" s="14">
        <f>COUNTIF(DSATU,B40)</f>
        <v>2</v>
      </c>
      <c r="E40" s="14">
        <f>COUNTIF(DDUA,B40)</f>
        <v>1</v>
      </c>
      <c r="F40" s="15">
        <f>COUNTIF(DTIGA,B40)</f>
        <v>0</v>
      </c>
      <c r="G40" s="252">
        <f t="shared" si="83"/>
        <v>3</v>
      </c>
      <c r="H40" s="15" t="str">
        <f t="shared" si="0"/>
        <v>S3-MPI</v>
      </c>
      <c r="I40" s="267" t="s">
        <v>116</v>
      </c>
      <c r="J40" s="268">
        <v>89</v>
      </c>
      <c r="K40" s="269" t="str">
        <f t="shared" si="1"/>
        <v>METODE PENELITIAN MPI</v>
      </c>
      <c r="L40" s="270" t="str">
        <f t="shared" si="2"/>
        <v>MPI3-2A</v>
      </c>
      <c r="M40" s="270" t="str">
        <f t="shared" si="3"/>
        <v>Jumat</v>
      </c>
      <c r="N40" s="505" t="str">
        <f t="shared" si="4"/>
        <v>12.45-14.45</v>
      </c>
      <c r="O40" s="270" t="str">
        <f t="shared" si="5"/>
        <v>RU22</v>
      </c>
      <c r="P40" s="271" t="str">
        <f t="shared" si="6"/>
        <v>Prof. Dr. Muhammad Ali Ramdhani, S.TP, M.T.</v>
      </c>
      <c r="Q40" s="271" t="str">
        <f t="shared" si="7"/>
        <v>Prof. Dr. H. Miftah Arifin, M.Ag.</v>
      </c>
      <c r="R40" s="271" t="str">
        <f>IFERROR((VLOOKUP(J40,JADWAL,8,FALSE)),"  ")</f>
        <v>Dr. M. Khusna Amal, S.Ag., Msi.</v>
      </c>
      <c r="S40" s="280">
        <f t="shared" ref="S40:S46" si="110">IFERROR(VLOOKUP(I40,Trf,3,FALSE),"  ")</f>
        <v>300000</v>
      </c>
      <c r="T40" s="281">
        <f t="shared" si="9"/>
        <v>8</v>
      </c>
      <c r="U40" s="15"/>
      <c r="V40" s="15"/>
      <c r="W40" s="15"/>
      <c r="X40" s="282">
        <f t="shared" si="8"/>
        <v>2400000</v>
      </c>
      <c r="Y40" s="290">
        <f>SUM(X40:X44)</f>
        <v>11600000</v>
      </c>
      <c r="Z40" s="290"/>
    </row>
    <row r="41" spans="1:26" ht="25.5">
      <c r="A41" s="257"/>
      <c r="B41" s="263"/>
      <c r="C41" s="263"/>
      <c r="D41" s="15"/>
      <c r="E41" s="15"/>
      <c r="F41" s="15"/>
      <c r="G41" s="16"/>
      <c r="H41" s="15" t="str">
        <f t="shared" si="0"/>
        <v>S4-PAI</v>
      </c>
      <c r="I41" s="267" t="s">
        <v>122</v>
      </c>
      <c r="J41" s="268">
        <v>95</v>
      </c>
      <c r="K41" s="269" t="str">
        <f>IFERROR((VLOOKUP(J41,JADWAL,4,FALSE)),"  ")</f>
        <v>METODOLOGI PENELITIAN PENDIDIKAN AGAMA ISLAM</v>
      </c>
      <c r="L41" s="270" t="str">
        <f>IFERROR((VLOOKUP(J41,JADWAL,2,FALSE))," ")</f>
        <v>PAI3-2A</v>
      </c>
      <c r="M41" s="270" t="str">
        <f>IFERROR((VLOOKUP(J41,JADWAL,9,FALSE)),"  ")</f>
        <v>Jumat</v>
      </c>
      <c r="N41" s="505" t="str">
        <f>IFERROR((VLOOKUP(J41,JADWAL,10,FALSE)),"  ")</f>
        <v>15.30-17.30</v>
      </c>
      <c r="O41" s="270" t="str">
        <f>IFERROR((VLOOKUP(J41,JADWAL,11,FALSE)),"  ")</f>
        <v>RU22</v>
      </c>
      <c r="P41" s="271" t="str">
        <f>IFERROR((VLOOKUP(J41,JADWAL,6,FALSE)),"  ")</f>
        <v>Prof. Dr. H. Miftah Arifin, M.Ag.</v>
      </c>
      <c r="Q41" s="271" t="str">
        <f>IFERROR((VLOOKUP(J41,JADWAL,7,FALSE)),"  ")</f>
        <v>Dr. H. Mundir, M.Pd.</v>
      </c>
      <c r="R41" s="271" t="str">
        <f>IFERROR((VLOOKUP(J41,JADWAL,8,FALSE)),"  ")</f>
        <v>Dr. H. Ubaidillah, M.Ag.</v>
      </c>
      <c r="S41" s="280">
        <f t="shared" si="110"/>
        <v>250000</v>
      </c>
      <c r="T41" s="281">
        <f t="shared" si="9"/>
        <v>8</v>
      </c>
      <c r="U41" s="15"/>
      <c r="V41" s="15"/>
      <c r="W41" s="15"/>
      <c r="X41" s="282">
        <f t="shared" si="8"/>
        <v>2000000</v>
      </c>
    </row>
    <row r="42" spans="1:26" ht="25.5">
      <c r="A42" s="257"/>
      <c r="B42" s="258"/>
      <c r="C42" s="258"/>
      <c r="D42" s="15"/>
      <c r="E42" s="15"/>
      <c r="F42" s="15"/>
      <c r="G42" s="16"/>
      <c r="H42" s="15" t="str">
        <f t="shared" si="0"/>
        <v>S13-PAI</v>
      </c>
      <c r="I42" s="267" t="s">
        <v>116</v>
      </c>
      <c r="J42" s="268">
        <v>26</v>
      </c>
      <c r="K42" s="269" t="str">
        <f>IFERROR((VLOOKUP(J42,JADWAL,4,FALSE)),"  ")</f>
        <v>SEJARAH SOSIAL PENDIDIKAN ISLAM</v>
      </c>
      <c r="L42" s="270" t="str">
        <f>IFERROR((VLOOKUP(J42,JADWAL,2,FALSE))," ")</f>
        <v>PAI-2C</v>
      </c>
      <c r="M42" s="235" t="str">
        <f>IFERROR((VLOOKUP(J42,JADWAL,9,FALSE)),"  ")</f>
        <v>Sabtu</v>
      </c>
      <c r="N42" s="505" t="str">
        <f>IFERROR((VLOOKUP(J42,JADWAL,10,FALSE)),"  ")</f>
        <v>07.30-09.30</v>
      </c>
      <c r="O42" s="270" t="str">
        <f>IFERROR((VLOOKUP(J42,JADWAL,11,FALSE)),"  ")</f>
        <v>RU26</v>
      </c>
      <c r="P42" s="271" t="str">
        <f>IFERROR((VLOOKUP(J42,JADWAL,6,FALSE)),"  ")</f>
        <v>Prof. Dr. H. Miftah Arifin, M.Ag.</v>
      </c>
      <c r="Q42" s="271" t="str">
        <f>IFERROR((VLOOKUP(J42,JADWAL,7,FALSE)),"  ")</f>
        <v>Dr. H. Mustajab, S.Ag, M.Pd.I.</v>
      </c>
      <c r="R42" s="271" t="str">
        <f t="shared" ref="R42:R43" si="111">IFERROR((VLOOKUP(J42,JADWAL,8,FALSE)),"  ")</f>
        <v>.</v>
      </c>
      <c r="S42" s="280">
        <f t="shared" si="110"/>
        <v>300000</v>
      </c>
      <c r="T42" s="281">
        <f t="shared" si="9"/>
        <v>8</v>
      </c>
      <c r="U42" s="15"/>
      <c r="V42" s="15"/>
      <c r="W42" s="15"/>
      <c r="X42" s="282">
        <f t="shared" si="8"/>
        <v>2400000</v>
      </c>
    </row>
    <row r="43" spans="1:26">
      <c r="A43" s="257"/>
      <c r="B43" s="258"/>
      <c r="C43" s="258"/>
      <c r="D43" s="15"/>
      <c r="E43" s="15"/>
      <c r="F43" s="15"/>
      <c r="G43" s="16"/>
      <c r="H43" s="15" t="str">
        <f t="shared" si="0"/>
        <v xml:space="preserve">  </v>
      </c>
      <c r="I43" s="267" t="s">
        <v>116</v>
      </c>
      <c r="J43" s="268"/>
      <c r="K43" s="269" t="str">
        <f>IFERROR((VLOOKUP(J43,JADWAL,4,FALSE)),"  ")</f>
        <v xml:space="preserve">  </v>
      </c>
      <c r="L43" s="270" t="str">
        <f>IFERROR((VLOOKUP(J43,JADWAL,2,FALSE))," ")</f>
        <v xml:space="preserve"> </v>
      </c>
      <c r="M43" s="235" t="str">
        <f>IFERROR((VLOOKUP(J43,JADWAL,9,FALSE)),"  ")</f>
        <v xml:space="preserve">  </v>
      </c>
      <c r="N43" s="270" t="str">
        <f>IFERROR((VLOOKUP(J43,JADWAL,10,FALSE)),"  ")</f>
        <v xml:space="preserve">  </v>
      </c>
      <c r="O43" s="270" t="str">
        <f>IFERROR((VLOOKUP(J43,JADWAL,11,FALSE)),"  ")</f>
        <v xml:space="preserve">  </v>
      </c>
      <c r="P43" s="271" t="str">
        <f>IFERROR((VLOOKUP(J43,JADWAL,6,FALSE)),"  ")</f>
        <v xml:space="preserve">  </v>
      </c>
      <c r="Q43" s="271" t="str">
        <f>IFERROR((VLOOKUP(J43,JADWAL,7,FALSE)),"  ")</f>
        <v xml:space="preserve">  </v>
      </c>
      <c r="R43" s="271" t="str">
        <f t="shared" si="111"/>
        <v xml:space="preserve">  </v>
      </c>
      <c r="S43" s="280">
        <f t="shared" si="110"/>
        <v>300000</v>
      </c>
      <c r="T43" s="281">
        <f t="shared" si="9"/>
        <v>8</v>
      </c>
      <c r="U43" s="15"/>
      <c r="V43" s="15"/>
      <c r="W43" s="15"/>
      <c r="X43" s="282">
        <f t="shared" si="8"/>
        <v>2400000</v>
      </c>
    </row>
    <row r="44" spans="1:26">
      <c r="A44" s="257"/>
      <c r="B44" s="258"/>
      <c r="C44" s="258"/>
      <c r="D44" s="15"/>
      <c r="E44" s="15"/>
      <c r="F44" s="15"/>
      <c r="G44" s="16"/>
      <c r="H44" s="15" t="str">
        <f t="shared" si="0"/>
        <v xml:space="preserve">  </v>
      </c>
      <c r="I44" s="267" t="s">
        <v>116</v>
      </c>
      <c r="J44" s="268"/>
      <c r="K44" s="269" t="str">
        <f t="shared" si="1"/>
        <v xml:space="preserve">  </v>
      </c>
      <c r="L44" s="270" t="str">
        <f t="shared" si="2"/>
        <v xml:space="preserve"> </v>
      </c>
      <c r="M44" s="270" t="str">
        <f t="shared" si="3"/>
        <v xml:space="preserve">  </v>
      </c>
      <c r="N44" s="270" t="str">
        <f t="shared" si="4"/>
        <v xml:space="preserve">  </v>
      </c>
      <c r="O44" s="270" t="str">
        <f t="shared" si="5"/>
        <v xml:space="preserve">  </v>
      </c>
      <c r="P44" s="271" t="str">
        <f t="shared" si="6"/>
        <v xml:space="preserve">  </v>
      </c>
      <c r="Q44" s="271" t="str">
        <f t="shared" si="7"/>
        <v xml:space="preserve">  </v>
      </c>
      <c r="R44" s="271" t="str">
        <f>IFERROR((VLOOKUP(J44,JADWAL,8,FALSE)),"  ")</f>
        <v xml:space="preserve">  </v>
      </c>
      <c r="S44" s="280">
        <f t="shared" si="110"/>
        <v>300000</v>
      </c>
      <c r="T44" s="281">
        <f t="shared" si="9"/>
        <v>8</v>
      </c>
      <c r="U44" s="15"/>
      <c r="V44" s="15"/>
      <c r="W44" s="15"/>
      <c r="X44" s="282">
        <f t="shared" si="8"/>
        <v>2400000</v>
      </c>
    </row>
    <row r="45" spans="1:26" ht="25.5">
      <c r="A45" s="249">
        <v>8</v>
      </c>
      <c r="B45" s="250" t="s">
        <v>378</v>
      </c>
      <c r="C45" s="251" t="s">
        <v>377</v>
      </c>
      <c r="D45" s="14">
        <f>COUNTIF(DSATU,B45)</f>
        <v>2</v>
      </c>
      <c r="E45" s="14">
        <f>COUNTIF(DDUA,B45)</f>
        <v>2</v>
      </c>
      <c r="F45" s="15">
        <f>COUNTIF(DTIGA,B45)</f>
        <v>0</v>
      </c>
      <c r="G45" s="252">
        <f>SUM(D45:F45)</f>
        <v>4</v>
      </c>
      <c r="H45" s="15" t="str">
        <f t="shared" si="0"/>
        <v>S3-PAI</v>
      </c>
      <c r="I45" s="267" t="s">
        <v>122</v>
      </c>
      <c r="J45" s="268">
        <v>94</v>
      </c>
      <c r="K45" s="269" t="str">
        <f t="shared" si="1"/>
        <v>INOVASI KURIKULUM DAN PEMBELAJARAN PAI</v>
      </c>
      <c r="L45" s="270" t="str">
        <f t="shared" si="2"/>
        <v>PAI3-2A</v>
      </c>
      <c r="M45" s="270" t="str">
        <f t="shared" si="3"/>
        <v>Jumat</v>
      </c>
      <c r="N45" s="505" t="str">
        <f t="shared" si="4"/>
        <v>13.30-15.30</v>
      </c>
      <c r="O45" s="270" t="str">
        <f>IFERROR((VLOOKUP(J45,JADWAL,11,FALSE)),"  ")</f>
        <v>RU22</v>
      </c>
      <c r="P45" s="271" t="str">
        <f t="shared" si="6"/>
        <v>Prof. Dr. Drs. H. Abd. Muis, M.M.</v>
      </c>
      <c r="Q45" s="271" t="str">
        <f t="shared" si="7"/>
        <v>Dr. H. Mashudi, M.Pd.</v>
      </c>
      <c r="R45" s="271" t="str">
        <f>IFERROR((VLOOKUP(J45,JADWAL,8,FALSE)),"  ")</f>
        <v>Dr. Dyah Nawangsari, M.Ag.</v>
      </c>
      <c r="S45" s="280">
        <f t="shared" si="110"/>
        <v>250000</v>
      </c>
      <c r="T45" s="281">
        <f t="shared" si="9"/>
        <v>8</v>
      </c>
      <c r="U45" s="15"/>
      <c r="V45" s="15"/>
      <c r="W45" s="15"/>
      <c r="X45" s="282">
        <f t="shared" si="8"/>
        <v>2000000</v>
      </c>
      <c r="Y45" s="290">
        <f>SUM(X45:X49)</f>
        <v>8400000</v>
      </c>
      <c r="Z45" s="290"/>
    </row>
    <row r="46" spans="1:26">
      <c r="A46" s="257"/>
      <c r="B46" s="258"/>
      <c r="C46" s="258"/>
      <c r="D46" s="15"/>
      <c r="E46" s="15"/>
      <c r="F46" s="15"/>
      <c r="G46" s="16"/>
      <c r="H46" s="15" t="str">
        <f t="shared" si="0"/>
        <v>S6-PAI</v>
      </c>
      <c r="I46" s="267" t="s">
        <v>122</v>
      </c>
      <c r="J46" s="268">
        <v>19</v>
      </c>
      <c r="K46" s="269" t="str">
        <f t="shared" si="1"/>
        <v>PENGEMBANGAN KURIKULUM</v>
      </c>
      <c r="L46" s="270" t="str">
        <f t="shared" si="2"/>
        <v>PAI-2B</v>
      </c>
      <c r="M46" s="270" t="str">
        <f t="shared" si="3"/>
        <v>Jumat</v>
      </c>
      <c r="N46" s="505" t="str">
        <f t="shared" si="4"/>
        <v>15.15-15.30</v>
      </c>
      <c r="O46" s="270" t="str">
        <f>IFERROR((VLOOKUP(J46,JADWAL,11,FALSE)),"  ")</f>
        <v>RU25</v>
      </c>
      <c r="P46" s="271" t="str">
        <f t="shared" si="6"/>
        <v>Dr. H. Mashudi, M.Pd.</v>
      </c>
      <c r="Q46" s="271" t="str">
        <f t="shared" si="7"/>
        <v>Dr. Moh. Sutomo, M.Pd.</v>
      </c>
      <c r="R46" s="271" t="str">
        <f>IFERROR((VLOOKUP(J46,JADWAL,8,FALSE)),"  ")</f>
        <v>.</v>
      </c>
      <c r="S46" s="280">
        <f t="shared" si="110"/>
        <v>250000</v>
      </c>
      <c r="T46" s="281">
        <f t="shared" si="9"/>
        <v>8</v>
      </c>
      <c r="U46" s="15"/>
      <c r="V46" s="15"/>
      <c r="W46" s="15"/>
      <c r="X46" s="282">
        <f t="shared" si="8"/>
        <v>2000000</v>
      </c>
    </row>
    <row r="47" spans="1:26" ht="25.5">
      <c r="A47" s="257"/>
      <c r="B47" s="258"/>
      <c r="C47" s="258"/>
      <c r="D47" s="15"/>
      <c r="E47" s="15"/>
      <c r="F47" s="15"/>
      <c r="G47" s="16"/>
      <c r="H47" s="15" t="s">
        <v>379</v>
      </c>
      <c r="I47" s="267" t="s">
        <v>364</v>
      </c>
      <c r="J47" s="268">
        <v>23</v>
      </c>
      <c r="K47" s="269" t="s">
        <v>380</v>
      </c>
      <c r="L47" s="270" t="s">
        <v>92</v>
      </c>
      <c r="M47" s="270" t="s">
        <v>43</v>
      </c>
      <c r="N47" s="270" t="s">
        <v>381</v>
      </c>
      <c r="O47" s="270" t="s">
        <v>382</v>
      </c>
      <c r="P47" s="271" t="s">
        <v>383</v>
      </c>
      <c r="Q47" s="271" t="s">
        <v>378</v>
      </c>
      <c r="R47" s="271" t="s">
        <v>384</v>
      </c>
      <c r="S47" s="280">
        <v>300000</v>
      </c>
      <c r="T47" s="281">
        <v>8</v>
      </c>
      <c r="U47" s="15"/>
      <c r="V47" s="15"/>
      <c r="W47" s="15"/>
      <c r="X47" s="282">
        <v>2400000</v>
      </c>
    </row>
    <row r="48" spans="1:26" ht="25.5">
      <c r="A48" s="257"/>
      <c r="B48" s="258"/>
      <c r="C48" s="258"/>
      <c r="D48" s="15"/>
      <c r="E48" s="15"/>
      <c r="F48" s="15"/>
      <c r="G48" s="16"/>
      <c r="H48" s="15" t="str">
        <f>IFERROR((VLOOKUP(J48,JADWAL,12,FALSE)),"  ")</f>
        <v>S18-PAI</v>
      </c>
      <c r="I48" s="267" t="s">
        <v>122</v>
      </c>
      <c r="J48" s="268">
        <v>31</v>
      </c>
      <c r="K48" s="269" t="str">
        <f t="shared" ref="K48" si="112">IFERROR((VLOOKUP(J48,JADWAL,4,FALSE)),"  ")</f>
        <v>ANALISIS DAN DESAIN PEMBELAJARAN PAI</v>
      </c>
      <c r="L48" s="270" t="str">
        <f t="shared" ref="L48" si="113">IFERROR((VLOOKUP(J48,JADWAL,2,FALSE))," ")</f>
        <v>PAI-2C</v>
      </c>
      <c r="M48" s="270" t="str">
        <f t="shared" ref="M48" si="114">IFERROR((VLOOKUP(J48,JADWAL,9,FALSE)),"  ")</f>
        <v>Sabtu</v>
      </c>
      <c r="N48" s="505" t="str">
        <f t="shared" ref="N48" si="115">IFERROR((VLOOKUP(J48,JADWAL,10,FALSE)),"  ")</f>
        <v>12.45-14.45</v>
      </c>
      <c r="O48" s="270" t="str">
        <f t="shared" ref="O48" si="116">IFERROR((VLOOKUP(J48,JADWAL,11,FALSE)),"  ")</f>
        <v>R15</v>
      </c>
      <c r="P48" s="271" t="str">
        <f t="shared" ref="P48" si="117">IFERROR((VLOOKUP(J48,JADWAL,6,FALSE)),"  ")</f>
        <v>Dr. Dyah Nawangsari, M.Ag.</v>
      </c>
      <c r="Q48" s="271" t="str">
        <f t="shared" ref="Q48" si="118">IFERROR((VLOOKUP(J48,JADWAL,7,FALSE)),"  ")</f>
        <v>Dr. H. Mashudi, M.Pd.</v>
      </c>
      <c r="R48" s="271" t="str">
        <f t="shared" ref="R48" si="119">IFERROR((VLOOKUP(J48,JADWAL,8,FALSE)),"  ")</f>
        <v>.</v>
      </c>
      <c r="S48" s="280">
        <f t="shared" ref="S48" si="120">IFERROR(VLOOKUP(I48,Trf,3,FALSE),"  ")</f>
        <v>250000</v>
      </c>
      <c r="T48" s="281">
        <f>$T$7</f>
        <v>8</v>
      </c>
      <c r="U48" s="15"/>
      <c r="V48" s="15"/>
      <c r="W48" s="15"/>
      <c r="X48" s="282">
        <f t="shared" ref="X48:X75" si="121">(S48*T48)+((U48+V48)*W48)</f>
        <v>2000000</v>
      </c>
    </row>
    <row r="49" spans="1:26">
      <c r="A49" s="257"/>
      <c r="B49" s="258"/>
      <c r="C49" s="258"/>
      <c r="D49" s="15"/>
      <c r="E49" s="15"/>
      <c r="F49" s="15"/>
      <c r="G49" s="16"/>
      <c r="H49" s="15"/>
      <c r="I49" s="267"/>
      <c r="J49" s="268"/>
      <c r="K49" s="269"/>
      <c r="L49" s="270"/>
      <c r="M49" s="270"/>
      <c r="N49" s="270"/>
      <c r="O49" s="270"/>
      <c r="P49" s="271"/>
      <c r="Q49" s="271"/>
      <c r="R49" s="271"/>
      <c r="S49" s="280"/>
      <c r="T49" s="281"/>
      <c r="U49" s="15"/>
      <c r="V49" s="15"/>
      <c r="W49" s="15"/>
      <c r="X49" s="282"/>
    </row>
    <row r="50" spans="1:26" ht="25.5">
      <c r="A50" s="259">
        <v>9</v>
      </c>
      <c r="B50" s="260" t="s">
        <v>385</v>
      </c>
      <c r="C50" s="261" t="s">
        <v>377</v>
      </c>
      <c r="D50" s="14">
        <f>COUNTIF(DSATU,B50)</f>
        <v>1</v>
      </c>
      <c r="E50" s="14">
        <f>COUNTIF(DDUA,B50)</f>
        <v>2</v>
      </c>
      <c r="F50" s="15">
        <f>COUNTIF(DTIGA,B50)</f>
        <v>0</v>
      </c>
      <c r="G50" s="252">
        <f>SUM(D50:F50)</f>
        <v>3</v>
      </c>
      <c r="H50" s="15" t="str">
        <f t="shared" ref="H50:H76" si="122">IFERROR((VLOOKUP(J50,JADWAL,12,FALSE)),"  ")</f>
        <v>S6-PGMI</v>
      </c>
      <c r="I50" s="267" t="s">
        <v>122</v>
      </c>
      <c r="J50" s="268">
        <v>73</v>
      </c>
      <c r="K50" s="269" t="str">
        <f t="shared" ref="K50" si="123">IFERROR((VLOOKUP(J50,JADWAL,4,FALSE)),"  ")</f>
        <v>METODOLOGI PENELITIAN PENDIDIKAN</v>
      </c>
      <c r="L50" s="270" t="str">
        <f t="shared" ref="L50" si="124">IFERROR((VLOOKUP(J50,JADWAL,2,FALSE))," ")</f>
        <v>PGMI-2</v>
      </c>
      <c r="M50" s="270" t="str">
        <f t="shared" ref="M50" si="125">IFERROR((VLOOKUP(J50,JADWAL,9,FALSE)),"  ")</f>
        <v>Jumat</v>
      </c>
      <c r="N50" s="505" t="str">
        <f t="shared" ref="N50" si="126">IFERROR((VLOOKUP(J50,JADWAL,10,FALSE)),"  ")</f>
        <v>18.00-20.00</v>
      </c>
      <c r="O50" s="270" t="str">
        <f t="shared" ref="O50" si="127">IFERROR((VLOOKUP(J50,JADWAL,11,FALSE)),"  ")</f>
        <v>PGMI-2</v>
      </c>
      <c r="P50" s="271" t="str">
        <f t="shared" ref="P50" si="128">IFERROR((VLOOKUP(J50,JADWAL,6,FALSE)),"  ")</f>
        <v>Dr. H. Mundir, M.Pd.</v>
      </c>
      <c r="Q50" s="271" t="str">
        <f t="shared" ref="Q50" si="129">IFERROR((VLOOKUP(J50,JADWAL,7,FALSE)),"  ")</f>
        <v>Dra. Sofkhatin Khumaidah, M.Pd., Ph.D.</v>
      </c>
      <c r="R50" s="271" t="str">
        <f t="shared" ref="R50:R93" si="130">IFERROR((VLOOKUP(J50,JADWAL,8,FALSE)),"  ")</f>
        <v>.</v>
      </c>
      <c r="S50" s="280">
        <f t="shared" ref="S50" si="131">IFERROR(VLOOKUP(I50,Trf,3,FALSE),"  ")</f>
        <v>250000</v>
      </c>
      <c r="T50" s="281">
        <f t="shared" ref="T50:T73" si="132">$T$7</f>
        <v>8</v>
      </c>
      <c r="U50" s="15"/>
      <c r="V50" s="15"/>
      <c r="W50" s="15"/>
      <c r="X50" s="282">
        <f t="shared" si="121"/>
        <v>2000000</v>
      </c>
      <c r="Y50" s="290">
        <f>SUM(X50:X50)</f>
        <v>2000000</v>
      </c>
      <c r="Z50" s="290"/>
    </row>
    <row r="51" spans="1:26" ht="25.5">
      <c r="A51" s="257"/>
      <c r="B51" s="258"/>
      <c r="C51" s="258"/>
      <c r="D51" s="15"/>
      <c r="E51" s="15"/>
      <c r="F51" s="15"/>
      <c r="G51" s="16"/>
      <c r="H51" s="15" t="str">
        <f t="shared" si="122"/>
        <v>S4-PAI</v>
      </c>
      <c r="I51" s="267" t="s">
        <v>122</v>
      </c>
      <c r="J51" s="268">
        <v>95</v>
      </c>
      <c r="K51" s="269" t="str">
        <f t="shared" ref="K51:K53" si="133">IFERROR((VLOOKUP(J51,JADWAL,4,FALSE)),"  ")</f>
        <v>METODOLOGI PENELITIAN PENDIDIKAN AGAMA ISLAM</v>
      </c>
      <c r="L51" s="270" t="str">
        <f t="shared" ref="L51:L53" si="134">IFERROR((VLOOKUP(J51,JADWAL,2,FALSE))," ")</f>
        <v>PAI3-2A</v>
      </c>
      <c r="M51" s="270" t="str">
        <f t="shared" ref="M51:M53" si="135">IFERROR((VLOOKUP(J51,JADWAL,9,FALSE)),"  ")</f>
        <v>Jumat</v>
      </c>
      <c r="N51" s="505" t="str">
        <f t="shared" ref="N51:N53" si="136">IFERROR((VLOOKUP(J51,JADWAL,10,FALSE)),"  ")</f>
        <v>15.30-17.30</v>
      </c>
      <c r="O51" s="270" t="str">
        <f t="shared" ref="O51" si="137">IFERROR((VLOOKUP(J51,JADWAL,11,FALSE)),"  ")</f>
        <v>RU22</v>
      </c>
      <c r="P51" s="271" t="str">
        <f t="shared" ref="P51" si="138">IFERROR((VLOOKUP(J51,JADWAL,6,FALSE)),"  ")</f>
        <v>Prof. Dr. H. Miftah Arifin, M.Ag.</v>
      </c>
      <c r="Q51" s="271" t="str">
        <f t="shared" ref="Q51" si="139">IFERROR((VLOOKUP(J51,JADWAL,7,FALSE)),"  ")</f>
        <v>Dr. H. Mundir, M.Pd.</v>
      </c>
      <c r="R51" s="271" t="str">
        <f t="shared" si="130"/>
        <v>Dr. H. Ubaidillah, M.Ag.</v>
      </c>
      <c r="S51" s="280">
        <f t="shared" ref="S51" si="140">IFERROR(VLOOKUP(I51,Trf,3,FALSE),"  ")</f>
        <v>250000</v>
      </c>
      <c r="T51" s="281">
        <f t="shared" si="132"/>
        <v>8</v>
      </c>
      <c r="U51" s="15"/>
      <c r="V51" s="15"/>
      <c r="W51" s="15"/>
      <c r="X51" s="282">
        <f t="shared" si="121"/>
        <v>2000000</v>
      </c>
    </row>
    <row r="52" spans="1:26">
      <c r="A52" s="257"/>
      <c r="B52" s="258"/>
      <c r="C52" s="258"/>
      <c r="D52" s="15"/>
      <c r="E52" s="15"/>
      <c r="F52" s="15"/>
      <c r="G52" s="16"/>
      <c r="H52" s="15" t="str">
        <f t="shared" si="122"/>
        <v>S11-PAI</v>
      </c>
      <c r="I52" s="267" t="s">
        <v>122</v>
      </c>
      <c r="J52" s="268">
        <v>24</v>
      </c>
      <c r="K52" s="269" t="str">
        <f t="shared" si="133"/>
        <v>METODOLOGI PENELITIAN PAI</v>
      </c>
      <c r="L52" s="270" t="str">
        <f t="shared" si="134"/>
        <v>PAI-2C</v>
      </c>
      <c r="M52" s="270" t="str">
        <f t="shared" si="135"/>
        <v>Sabtu</v>
      </c>
      <c r="N52" s="505" t="str">
        <f t="shared" si="136"/>
        <v>07.30-09.30</v>
      </c>
      <c r="O52" s="270" t="str">
        <f t="shared" ref="O52:O54" si="141">IFERROR((VLOOKUP(J52,JADWAL,11,FALSE)),"  ")</f>
        <v>RU26</v>
      </c>
      <c r="P52" s="271" t="str">
        <f t="shared" ref="P52:P54" si="142">IFERROR((VLOOKUP(J52,JADWAL,6,FALSE)),"  ")</f>
        <v>Dr. H. Ubaidillah, M.Ag.</v>
      </c>
      <c r="Q52" s="271" t="str">
        <f t="shared" ref="Q52:Q54" si="143">IFERROR((VLOOKUP(J52,JADWAL,7,FALSE)),"  ")</f>
        <v>Dr. H. Mundir, M.Pd.</v>
      </c>
      <c r="R52" s="271" t="str">
        <f t="shared" si="130"/>
        <v>.</v>
      </c>
      <c r="S52" s="280">
        <f t="shared" ref="S52:S54" si="144">IFERROR(VLOOKUP(I52,Trf,3,FALSE),"  ")</f>
        <v>250000</v>
      </c>
      <c r="T52" s="281">
        <f t="shared" si="132"/>
        <v>8</v>
      </c>
      <c r="U52" s="15"/>
      <c r="V52" s="15"/>
      <c r="W52" s="15"/>
      <c r="X52" s="282">
        <f t="shared" si="121"/>
        <v>2000000</v>
      </c>
    </row>
    <row r="53" spans="1:26">
      <c r="A53" s="257"/>
      <c r="B53" s="258"/>
      <c r="C53" s="258"/>
      <c r="D53" s="15"/>
      <c r="E53" s="15"/>
      <c r="F53" s="15"/>
      <c r="G53" s="16"/>
      <c r="H53" s="15" t="str">
        <f t="shared" si="122"/>
        <v xml:space="preserve">  </v>
      </c>
      <c r="I53" s="267" t="s">
        <v>122</v>
      </c>
      <c r="J53" s="268"/>
      <c r="K53" s="269" t="str">
        <f t="shared" si="133"/>
        <v xml:space="preserve">  </v>
      </c>
      <c r="L53" s="270" t="str">
        <f t="shared" si="134"/>
        <v xml:space="preserve"> </v>
      </c>
      <c r="M53" s="270" t="str">
        <f t="shared" si="135"/>
        <v xml:space="preserve">  </v>
      </c>
      <c r="N53" s="270" t="str">
        <f t="shared" si="136"/>
        <v xml:space="preserve">  </v>
      </c>
      <c r="O53" s="270" t="str">
        <f t="shared" si="141"/>
        <v xml:space="preserve">  </v>
      </c>
      <c r="P53" s="271" t="str">
        <f t="shared" si="142"/>
        <v xml:space="preserve">  </v>
      </c>
      <c r="Q53" s="271" t="str">
        <f t="shared" si="143"/>
        <v xml:space="preserve">  </v>
      </c>
      <c r="R53" s="271" t="str">
        <f t="shared" si="130"/>
        <v xml:space="preserve">  </v>
      </c>
      <c r="S53" s="280">
        <f t="shared" si="144"/>
        <v>250000</v>
      </c>
      <c r="T53" s="281">
        <f t="shared" si="132"/>
        <v>8</v>
      </c>
      <c r="U53" s="15"/>
      <c r="V53" s="15"/>
      <c r="W53" s="15"/>
      <c r="X53" s="282">
        <f t="shared" si="121"/>
        <v>2000000</v>
      </c>
    </row>
    <row r="54" spans="1:26">
      <c r="A54" s="257"/>
      <c r="B54" s="258"/>
      <c r="C54" s="258"/>
      <c r="D54" s="15"/>
      <c r="E54" s="15"/>
      <c r="F54" s="15"/>
      <c r="G54" s="16"/>
      <c r="H54" s="15" t="str">
        <f t="shared" si="122"/>
        <v xml:space="preserve">  </v>
      </c>
      <c r="I54" s="267" t="s">
        <v>122</v>
      </c>
      <c r="J54" s="268"/>
      <c r="K54" s="269" t="str">
        <f t="shared" ref="K54" si="145">IFERROR((VLOOKUP(J54,JADWAL,4,FALSE)),"  ")</f>
        <v xml:space="preserve">  </v>
      </c>
      <c r="L54" s="270" t="str">
        <f t="shared" ref="L54" si="146">IFERROR((VLOOKUP(J54,JADWAL,2,FALSE))," ")</f>
        <v xml:space="preserve"> </v>
      </c>
      <c r="M54" s="270" t="str">
        <f t="shared" ref="M54" si="147">IFERROR((VLOOKUP(J54,JADWAL,9,FALSE)),"  ")</f>
        <v xml:space="preserve">  </v>
      </c>
      <c r="N54" s="270" t="str">
        <f t="shared" ref="N54" si="148">IFERROR((VLOOKUP(J54,JADWAL,10,FALSE)),"  ")</f>
        <v xml:space="preserve">  </v>
      </c>
      <c r="O54" s="270" t="str">
        <f t="shared" si="141"/>
        <v xml:space="preserve">  </v>
      </c>
      <c r="P54" s="271" t="str">
        <f t="shared" si="142"/>
        <v xml:space="preserve">  </v>
      </c>
      <c r="Q54" s="271" t="str">
        <f t="shared" si="143"/>
        <v xml:space="preserve">  </v>
      </c>
      <c r="R54" s="271" t="str">
        <f t="shared" si="130"/>
        <v xml:space="preserve">  </v>
      </c>
      <c r="S54" s="280">
        <f t="shared" si="144"/>
        <v>250000</v>
      </c>
      <c r="T54" s="281">
        <f t="shared" si="132"/>
        <v>8</v>
      </c>
      <c r="U54" s="15"/>
      <c r="V54" s="15"/>
      <c r="W54" s="15"/>
      <c r="X54" s="282">
        <f t="shared" si="121"/>
        <v>2000000</v>
      </c>
    </row>
    <row r="55" spans="1:26" ht="25.5">
      <c r="A55" s="249">
        <v>10</v>
      </c>
      <c r="B55" s="250" t="s">
        <v>168</v>
      </c>
      <c r="C55" s="251" t="s">
        <v>377</v>
      </c>
      <c r="D55" s="14">
        <f>COUNTIF(DSATU,B55)</f>
        <v>1</v>
      </c>
      <c r="E55" s="14">
        <f>COUNTIF(DDUA,B55)</f>
        <v>2</v>
      </c>
      <c r="F55" s="15">
        <f>COUNTIF(DTIGA,B55)</f>
        <v>1</v>
      </c>
      <c r="G55" s="252">
        <f>SUM(D55:F55)</f>
        <v>4</v>
      </c>
      <c r="H55" s="15" t="str">
        <f t="shared" si="122"/>
        <v>S4-PAI</v>
      </c>
      <c r="I55" s="267" t="s">
        <v>122</v>
      </c>
      <c r="J55" s="268">
        <v>95</v>
      </c>
      <c r="K55" s="269" t="str">
        <f>IFERROR((VLOOKUP(J55,JADWAL,4,FALSE)),"  ")</f>
        <v>METODOLOGI PENELITIAN PENDIDIKAN AGAMA ISLAM</v>
      </c>
      <c r="L55" s="270" t="str">
        <f>IFERROR((VLOOKUP(J55,JADWAL,2,FALSE))," ")</f>
        <v>PAI3-2A</v>
      </c>
      <c r="M55" s="270" t="str">
        <f>IFERROR((VLOOKUP(J55,JADWAL,9,FALSE)),"  ")</f>
        <v>Jumat</v>
      </c>
      <c r="N55" s="505" t="str">
        <f>IFERROR((VLOOKUP(J55,JADWAL,10,FALSE)),"  ")</f>
        <v>15.30-17.30</v>
      </c>
      <c r="O55" s="270" t="str">
        <f t="shared" ref="O55:O68" si="149">IFERROR((VLOOKUP(J55,JADWAL,11,FALSE)),"  ")</f>
        <v>RU22</v>
      </c>
      <c r="P55" s="271" t="str">
        <f>IFERROR((VLOOKUP(J55,JADWAL,6,FALSE)),"  ")</f>
        <v>Prof. Dr. H. Miftah Arifin, M.Ag.</v>
      </c>
      <c r="Q55" s="271" t="str">
        <f>IFERROR((VLOOKUP(J55,JADWAL,7,FALSE)),"  ")</f>
        <v>Dr. H. Mundir, M.Pd.</v>
      </c>
      <c r="R55" s="271" t="str">
        <f t="shared" si="130"/>
        <v>Dr. H. Ubaidillah, M.Ag.</v>
      </c>
      <c r="S55" s="280">
        <f t="shared" ref="S55:S93" si="150">IFERROR(VLOOKUP(I55,Trf,3,FALSE),"  ")</f>
        <v>250000</v>
      </c>
      <c r="T55" s="281">
        <f t="shared" si="132"/>
        <v>8</v>
      </c>
      <c r="U55" s="15"/>
      <c r="V55" s="15"/>
      <c r="W55" s="15"/>
      <c r="X55" s="282">
        <f t="shared" si="121"/>
        <v>2000000</v>
      </c>
      <c r="Y55" s="290">
        <f>SUM(X55:X59)</f>
        <v>10000000</v>
      </c>
      <c r="Z55" s="290"/>
    </row>
    <row r="56" spans="1:26">
      <c r="A56" s="257"/>
      <c r="B56" s="258"/>
      <c r="C56" s="258"/>
      <c r="D56" s="15"/>
      <c r="E56" s="15"/>
      <c r="F56" s="15"/>
      <c r="G56" s="16"/>
      <c r="H56" s="15" t="str">
        <f t="shared" si="122"/>
        <v>S2-MPI</v>
      </c>
      <c r="I56" s="267" t="s">
        <v>122</v>
      </c>
      <c r="J56" s="268">
        <v>1</v>
      </c>
      <c r="K56" s="269" t="str">
        <f t="shared" ref="K56:K58" si="151">IFERROR((VLOOKUP(J56,JADWAL,4,FALSE)),"  ")</f>
        <v>METODOLOGI PENELITIAN MPI</v>
      </c>
      <c r="L56" s="270" t="str">
        <f t="shared" ref="L56:L58" si="152">IFERROR((VLOOKUP(J56,JADWAL,2,FALSE))," ")</f>
        <v>MPI-2A</v>
      </c>
      <c r="M56" s="270" t="str">
        <f t="shared" ref="M56:M58" si="153">IFERROR((VLOOKUP(J56,JADWAL,9,FALSE)),"  ")</f>
        <v>Selasa</v>
      </c>
      <c r="N56" s="505" t="str">
        <f t="shared" ref="N56:N58" si="154">IFERROR((VLOOKUP(J56,JADWAL,10,FALSE)),"  ")</f>
        <v>15.30-17.30</v>
      </c>
      <c r="O56" s="270" t="str">
        <f t="shared" ref="O56:O58" si="155">IFERROR((VLOOKUP(J56,JADWAL,11,FALSE)),"  ")</f>
        <v>RU11</v>
      </c>
      <c r="P56" s="271" t="str">
        <f t="shared" ref="P56:P58" si="156">IFERROR((VLOOKUP(J56,JADWAL,6,FALSE)),"  ")</f>
        <v>Dr. H. Hepni, S.Ag., M.M.</v>
      </c>
      <c r="Q56" s="271" t="str">
        <f t="shared" ref="Q56:Q58" si="157">IFERROR((VLOOKUP(J56,JADWAL,7,FALSE)),"  ")</f>
        <v>Dr. H. Ubaidillah, M.Ag.</v>
      </c>
      <c r="R56" s="271" t="str">
        <f t="shared" ref="R56:R58" si="158">IFERROR((VLOOKUP(J56,JADWAL,8,FALSE)),"  ")</f>
        <v>.</v>
      </c>
      <c r="S56" s="280">
        <f t="shared" ref="S56:S58" si="159">IFERROR(VLOOKUP(I56,Trf,3,FALSE),"  ")</f>
        <v>250000</v>
      </c>
      <c r="T56" s="281">
        <f t="shared" si="132"/>
        <v>8</v>
      </c>
      <c r="U56" s="15"/>
      <c r="V56" s="15"/>
      <c r="W56" s="15"/>
      <c r="X56" s="282">
        <f t="shared" si="121"/>
        <v>2000000</v>
      </c>
    </row>
    <row r="57" spans="1:26">
      <c r="A57" s="257"/>
      <c r="B57" s="258"/>
      <c r="C57" s="258"/>
      <c r="D57" s="15"/>
      <c r="E57" s="15"/>
      <c r="F57" s="15"/>
      <c r="G57" s="16"/>
      <c r="H57" s="15" t="str">
        <f t="shared" si="122"/>
        <v>S6-MPI</v>
      </c>
      <c r="I57" s="267" t="s">
        <v>122</v>
      </c>
      <c r="J57" s="268">
        <v>5</v>
      </c>
      <c r="K57" s="269" t="str">
        <f t="shared" si="151"/>
        <v>METODOLOGI PENELITIAN MPI</v>
      </c>
      <c r="L57" s="270" t="str">
        <f t="shared" si="152"/>
        <v>MPI-2B</v>
      </c>
      <c r="M57" s="270" t="str">
        <f t="shared" si="153"/>
        <v>Jumat</v>
      </c>
      <c r="N57" s="505" t="str">
        <f t="shared" si="154"/>
        <v>15.30-17.30</v>
      </c>
      <c r="O57" s="270" t="str">
        <f t="shared" si="155"/>
        <v>RU24</v>
      </c>
      <c r="P57" s="271" t="str">
        <f t="shared" si="156"/>
        <v>Dr. H. Hepni, S.Ag., M.M.</v>
      </c>
      <c r="Q57" s="271" t="str">
        <f t="shared" si="157"/>
        <v>Dr. H. Ubaidillah, M.Ag.</v>
      </c>
      <c r="R57" s="271" t="str">
        <f t="shared" si="158"/>
        <v>.</v>
      </c>
      <c r="S57" s="280">
        <f t="shared" si="159"/>
        <v>250000</v>
      </c>
      <c r="T57" s="281">
        <f t="shared" si="132"/>
        <v>8</v>
      </c>
      <c r="U57" s="15"/>
      <c r="V57" s="15"/>
      <c r="W57" s="15"/>
      <c r="X57" s="282">
        <f t="shared" si="121"/>
        <v>2000000</v>
      </c>
    </row>
    <row r="58" spans="1:26">
      <c r="A58" s="257"/>
      <c r="B58" s="258"/>
      <c r="C58" s="258"/>
      <c r="D58" s="15"/>
      <c r="E58" s="15"/>
      <c r="F58" s="15"/>
      <c r="G58" s="16"/>
      <c r="H58" s="15" t="str">
        <f t="shared" si="122"/>
        <v>S11-PAI</v>
      </c>
      <c r="I58" s="267" t="s">
        <v>122</v>
      </c>
      <c r="J58" s="268">
        <v>24</v>
      </c>
      <c r="K58" s="269" t="str">
        <f t="shared" si="151"/>
        <v>METODOLOGI PENELITIAN PAI</v>
      </c>
      <c r="L58" s="270" t="str">
        <f t="shared" si="152"/>
        <v>PAI-2C</v>
      </c>
      <c r="M58" s="270" t="str">
        <f t="shared" si="153"/>
        <v>Sabtu</v>
      </c>
      <c r="N58" s="505" t="str">
        <f t="shared" si="154"/>
        <v>07.30-09.30</v>
      </c>
      <c r="O58" s="270" t="str">
        <f t="shared" si="155"/>
        <v>RU26</v>
      </c>
      <c r="P58" s="271" t="str">
        <f t="shared" si="156"/>
        <v>Dr. H. Ubaidillah, M.Ag.</v>
      </c>
      <c r="Q58" s="271" t="str">
        <f t="shared" si="157"/>
        <v>Dr. H. Mundir, M.Pd.</v>
      </c>
      <c r="R58" s="271" t="str">
        <f t="shared" si="158"/>
        <v>.</v>
      </c>
      <c r="S58" s="280">
        <f t="shared" si="159"/>
        <v>250000</v>
      </c>
      <c r="T58" s="281">
        <f t="shared" si="132"/>
        <v>8</v>
      </c>
      <c r="U58" s="15"/>
      <c r="V58" s="15"/>
      <c r="W58" s="15"/>
      <c r="X58" s="282">
        <f t="shared" si="121"/>
        <v>2000000</v>
      </c>
    </row>
    <row r="59" spans="1:26">
      <c r="A59" s="257"/>
      <c r="B59" s="258"/>
      <c r="C59" s="258"/>
      <c r="D59" s="15"/>
      <c r="E59" s="15"/>
      <c r="F59" s="15"/>
      <c r="G59" s="16"/>
      <c r="H59" s="15" t="str">
        <f t="shared" si="122"/>
        <v xml:space="preserve">  </v>
      </c>
      <c r="I59" s="267" t="s">
        <v>122</v>
      </c>
      <c r="J59" s="268"/>
      <c r="K59" s="269" t="str">
        <f t="shared" ref="K59" si="160">IFERROR((VLOOKUP(J59,JADWAL,4,FALSE)),"  ")</f>
        <v xml:space="preserve">  </v>
      </c>
      <c r="L59" s="270" t="str">
        <f t="shared" ref="L59" si="161">IFERROR((VLOOKUP(J59,JADWAL,2,FALSE))," ")</f>
        <v xml:space="preserve"> </v>
      </c>
      <c r="M59" s="270" t="str">
        <f t="shared" ref="M59" si="162">IFERROR((VLOOKUP(J59,JADWAL,9,FALSE)),"  ")</f>
        <v xml:space="preserve">  </v>
      </c>
      <c r="N59" s="270" t="str">
        <f t="shared" ref="N59" si="163">IFERROR((VLOOKUP(J59,JADWAL,10,FALSE)),"  ")</f>
        <v xml:space="preserve">  </v>
      </c>
      <c r="O59" s="270" t="str">
        <f t="shared" ref="O59" si="164">IFERROR((VLOOKUP(J59,JADWAL,11,FALSE)),"  ")</f>
        <v xml:space="preserve">  </v>
      </c>
      <c r="P59" s="271" t="str">
        <f t="shared" ref="P59" si="165">IFERROR((VLOOKUP(J59,JADWAL,6,FALSE)),"  ")</f>
        <v xml:space="preserve">  </v>
      </c>
      <c r="Q59" s="271" t="str">
        <f t="shared" ref="Q59" si="166">IFERROR((VLOOKUP(J59,JADWAL,7,FALSE)),"  ")</f>
        <v xml:space="preserve">  </v>
      </c>
      <c r="R59" s="271" t="str">
        <f t="shared" si="130"/>
        <v xml:space="preserve">  </v>
      </c>
      <c r="S59" s="280">
        <f t="shared" si="150"/>
        <v>250000</v>
      </c>
      <c r="T59" s="281">
        <f t="shared" si="132"/>
        <v>8</v>
      </c>
      <c r="U59" s="15"/>
      <c r="V59" s="15"/>
      <c r="W59" s="15"/>
      <c r="X59" s="282">
        <f t="shared" si="121"/>
        <v>2000000</v>
      </c>
    </row>
    <row r="60" spans="1:26" ht="25.5">
      <c r="A60" s="249">
        <v>11</v>
      </c>
      <c r="B60" s="12" t="s">
        <v>386</v>
      </c>
      <c r="C60" s="251" t="s">
        <v>377</v>
      </c>
      <c r="D60" s="14">
        <f>COUNTIF(DSATU,B60)</f>
        <v>1</v>
      </c>
      <c r="E60" s="14">
        <f>COUNTIF(DDUA,B60)</f>
        <v>1</v>
      </c>
      <c r="F60" s="15">
        <f>COUNTIF(DTIGA,B60)</f>
        <v>0</v>
      </c>
      <c r="G60" s="252">
        <f>SUM(D60:F60)</f>
        <v>2</v>
      </c>
      <c r="H60" s="15" t="str">
        <f t="shared" si="122"/>
        <v>S3-PAI</v>
      </c>
      <c r="I60" s="267" t="s">
        <v>122</v>
      </c>
      <c r="J60" s="268">
        <v>16</v>
      </c>
      <c r="K60" s="269" t="str">
        <f t="shared" ref="K60:K65" si="167">IFERROR((VLOOKUP(J60,JADWAL,4,FALSE)),"  ")</f>
        <v>METODOLOGI PENELITIAN PAI</v>
      </c>
      <c r="L60" s="270" t="str">
        <f t="shared" ref="L60:L65" si="168">IFERROR((VLOOKUP(J60,JADWAL,2,FALSE))," ")</f>
        <v>PAI-2A</v>
      </c>
      <c r="M60" s="270" t="str">
        <f t="shared" ref="M60:M65" si="169">IFERROR((VLOOKUP(J60,JADWAL,9,FALSE)),"  ")</f>
        <v>Selasa</v>
      </c>
      <c r="N60" s="505" t="str">
        <f t="shared" ref="N60:N65" si="170">IFERROR((VLOOKUP(J60,JADWAL,10,FALSE)),"  ")</f>
        <v>15.15-17.15</v>
      </c>
      <c r="O60" s="270" t="str">
        <f t="shared" si="149"/>
        <v>R15</v>
      </c>
      <c r="P60" s="271" t="str">
        <f t="shared" ref="P60:P65" si="171">IFERROR((VLOOKUP(J60,JADWAL,6,FALSE)),"  ")</f>
        <v>Dr. Dyah Nawangsari, M.Ag.</v>
      </c>
      <c r="Q60" s="271" t="str">
        <f t="shared" ref="Q60:Q65" si="172">IFERROR((VLOOKUP(J60,JADWAL,7,FALSE)),"  ")</f>
        <v>H. Moch. Imam Machfudi, S.S., M.Pd. Ph.D.</v>
      </c>
      <c r="R60" s="271" t="str">
        <f t="shared" si="130"/>
        <v>.</v>
      </c>
      <c r="S60" s="280">
        <f t="shared" si="150"/>
        <v>250000</v>
      </c>
      <c r="T60" s="281">
        <f t="shared" si="132"/>
        <v>8</v>
      </c>
      <c r="U60" s="15"/>
      <c r="V60" s="15"/>
      <c r="W60" s="15"/>
      <c r="X60" s="282">
        <f t="shared" si="121"/>
        <v>2000000</v>
      </c>
      <c r="Y60" s="290">
        <f>SUM(X60:X63)</f>
        <v>8000000</v>
      </c>
      <c r="Z60" s="290"/>
    </row>
    <row r="61" spans="1:26" ht="25.5">
      <c r="A61" s="257"/>
      <c r="B61" s="258"/>
      <c r="C61" s="258"/>
      <c r="D61" s="15"/>
      <c r="E61" s="15"/>
      <c r="F61" s="15"/>
      <c r="G61" s="16"/>
      <c r="H61" s="15" t="str">
        <f t="shared" si="122"/>
        <v>S7-PAI</v>
      </c>
      <c r="I61" s="267" t="s">
        <v>122</v>
      </c>
      <c r="J61" s="268">
        <v>20</v>
      </c>
      <c r="K61" s="269" t="str">
        <f t="shared" si="167"/>
        <v>METODOLOGI PENELITIAN PAI</v>
      </c>
      <c r="L61" s="270" t="str">
        <f t="shared" si="168"/>
        <v>PAI-2B</v>
      </c>
      <c r="M61" s="270" t="str">
        <f t="shared" si="169"/>
        <v>Jumat</v>
      </c>
      <c r="N61" s="505" t="str">
        <f t="shared" si="170"/>
        <v>18.00-20.20</v>
      </c>
      <c r="O61" s="270" t="str">
        <f t="shared" si="149"/>
        <v>RU25</v>
      </c>
      <c r="P61" s="271" t="str">
        <f t="shared" si="171"/>
        <v>H. Moch. Imam Machfudi, S.S., M.Pd. Ph.D.</v>
      </c>
      <c r="Q61" s="271" t="str">
        <f t="shared" si="172"/>
        <v>Dr. H. Hadi Purnomo, M.Pd.</v>
      </c>
      <c r="R61" s="271" t="str">
        <f t="shared" si="130"/>
        <v>.</v>
      </c>
      <c r="S61" s="280">
        <f t="shared" ref="S61:S62" si="173">IFERROR(VLOOKUP(I61,Trf,3,FALSE),"  ")</f>
        <v>250000</v>
      </c>
      <c r="T61" s="281">
        <f t="shared" si="132"/>
        <v>8</v>
      </c>
      <c r="U61" s="15"/>
      <c r="V61" s="15"/>
      <c r="W61" s="15"/>
      <c r="X61" s="282">
        <f t="shared" si="121"/>
        <v>2000000</v>
      </c>
    </row>
    <row r="62" spans="1:26">
      <c r="A62" s="257"/>
      <c r="B62" s="258"/>
      <c r="C62" s="258"/>
      <c r="D62" s="15"/>
      <c r="E62" s="15"/>
      <c r="F62" s="15"/>
      <c r="G62" s="16"/>
      <c r="H62" s="15" t="str">
        <f t="shared" si="122"/>
        <v xml:space="preserve">  </v>
      </c>
      <c r="I62" s="267" t="s">
        <v>122</v>
      </c>
      <c r="J62" s="268"/>
      <c r="K62" s="269" t="str">
        <f t="shared" si="167"/>
        <v xml:space="preserve">  </v>
      </c>
      <c r="L62" s="270" t="str">
        <f t="shared" si="168"/>
        <v xml:space="preserve"> </v>
      </c>
      <c r="M62" s="270" t="str">
        <f t="shared" si="169"/>
        <v xml:space="preserve">  </v>
      </c>
      <c r="N62" s="270" t="str">
        <f t="shared" si="170"/>
        <v xml:space="preserve">  </v>
      </c>
      <c r="O62" s="270" t="str">
        <f t="shared" si="149"/>
        <v xml:space="preserve">  </v>
      </c>
      <c r="P62" s="271" t="str">
        <f t="shared" si="171"/>
        <v xml:space="preserve">  </v>
      </c>
      <c r="Q62" s="271" t="str">
        <f t="shared" si="172"/>
        <v xml:space="preserve">  </v>
      </c>
      <c r="R62" s="271" t="str">
        <f t="shared" ref="R62" si="174">IFERROR((VLOOKUP(J62,JADWAL,8,FALSE)),"  ")</f>
        <v xml:space="preserve">  </v>
      </c>
      <c r="S62" s="280">
        <f t="shared" si="173"/>
        <v>250000</v>
      </c>
      <c r="T62" s="281">
        <f t="shared" si="132"/>
        <v>8</v>
      </c>
      <c r="U62" s="15"/>
      <c r="V62" s="15"/>
      <c r="W62" s="15"/>
      <c r="X62" s="282">
        <f t="shared" si="121"/>
        <v>2000000</v>
      </c>
    </row>
    <row r="63" spans="1:26">
      <c r="A63" s="257"/>
      <c r="B63" s="14"/>
      <c r="C63" s="14"/>
      <c r="D63" s="15"/>
      <c r="E63" s="15"/>
      <c r="F63" s="15"/>
      <c r="G63" s="16"/>
      <c r="H63" s="15" t="str">
        <f t="shared" si="122"/>
        <v xml:space="preserve">  </v>
      </c>
      <c r="I63" s="267" t="s">
        <v>122</v>
      </c>
      <c r="J63" s="268"/>
      <c r="K63" s="269" t="str">
        <f t="shared" si="167"/>
        <v xml:space="preserve">  </v>
      </c>
      <c r="L63" s="270" t="str">
        <f t="shared" si="168"/>
        <v xml:space="preserve"> </v>
      </c>
      <c r="M63" s="270" t="str">
        <f t="shared" si="169"/>
        <v xml:space="preserve">  </v>
      </c>
      <c r="N63" s="270" t="str">
        <f t="shared" si="170"/>
        <v xml:space="preserve">  </v>
      </c>
      <c r="O63" s="270" t="str">
        <f t="shared" si="149"/>
        <v xml:space="preserve">  </v>
      </c>
      <c r="P63" s="271" t="str">
        <f t="shared" si="171"/>
        <v xml:space="preserve">  </v>
      </c>
      <c r="Q63" s="271" t="str">
        <f t="shared" si="172"/>
        <v xml:space="preserve">  </v>
      </c>
      <c r="R63" s="271" t="str">
        <f t="shared" si="130"/>
        <v xml:space="preserve">  </v>
      </c>
      <c r="S63" s="280">
        <f t="shared" si="150"/>
        <v>250000</v>
      </c>
      <c r="T63" s="281">
        <f t="shared" si="132"/>
        <v>8</v>
      </c>
      <c r="U63" s="15"/>
      <c r="V63" s="15"/>
      <c r="W63" s="15"/>
      <c r="X63" s="282">
        <f t="shared" si="121"/>
        <v>2000000</v>
      </c>
    </row>
    <row r="64" spans="1:26" ht="25.5">
      <c r="A64" s="249">
        <v>12</v>
      </c>
      <c r="B64" s="250" t="s">
        <v>13</v>
      </c>
      <c r="C64" s="251" t="s">
        <v>387</v>
      </c>
      <c r="D64" s="14">
        <f>COUNTIF(DSATU,B64)</f>
        <v>2</v>
      </c>
      <c r="E64" s="14">
        <f>COUNTIF(DDUA,B64)</f>
        <v>0</v>
      </c>
      <c r="F64" s="15">
        <f>COUNTIF(DTIGA,B64)</f>
        <v>0</v>
      </c>
      <c r="G64" s="252">
        <f>SUM(D64:F64)</f>
        <v>2</v>
      </c>
      <c r="H64" s="15" t="str">
        <f t="shared" si="122"/>
        <v>S5-SI</v>
      </c>
      <c r="I64" s="267" t="s">
        <v>116</v>
      </c>
      <c r="J64" s="268">
        <v>86</v>
      </c>
      <c r="K64" s="269" t="str">
        <f t="shared" si="167"/>
        <v>STUDI TAFSIR</v>
      </c>
      <c r="L64" s="270" t="str">
        <f t="shared" si="168"/>
        <v>SI-2</v>
      </c>
      <c r="M64" s="270" t="str">
        <f t="shared" si="169"/>
        <v>Sabtu</v>
      </c>
      <c r="N64" s="270" t="str">
        <f t="shared" si="170"/>
        <v>08.00-10.00</v>
      </c>
      <c r="O64" s="270" t="str">
        <f t="shared" si="149"/>
        <v>R23</v>
      </c>
      <c r="P64" s="271" t="str">
        <f t="shared" si="171"/>
        <v>Prof. Dr. H. Mahjuddin, M.Pd.I</v>
      </c>
      <c r="Q64" s="271" t="str">
        <f t="shared" si="172"/>
        <v>Dr. H. Safrudin Edi Wibowo, Lc., M.Ag.</v>
      </c>
      <c r="R64" s="271" t="str">
        <f t="shared" si="130"/>
        <v>.</v>
      </c>
      <c r="S64" s="280">
        <f t="shared" si="150"/>
        <v>300000</v>
      </c>
      <c r="T64" s="281">
        <f t="shared" si="132"/>
        <v>8</v>
      </c>
      <c r="U64" s="15"/>
      <c r="V64" s="15"/>
      <c r="W64" s="15"/>
      <c r="X64" s="282">
        <f t="shared" si="121"/>
        <v>2400000</v>
      </c>
      <c r="Y64" s="290">
        <f>SUM(X64:X67)</f>
        <v>9600000</v>
      </c>
      <c r="Z64" s="290"/>
    </row>
    <row r="65" spans="1:26" ht="25.5">
      <c r="A65" s="257"/>
      <c r="B65" s="258"/>
      <c r="C65" s="258"/>
      <c r="D65" s="14"/>
      <c r="E65" s="15"/>
      <c r="F65" s="15"/>
      <c r="G65" s="16"/>
      <c r="H65" s="15" t="str">
        <f t="shared" si="122"/>
        <v>S15-PAI</v>
      </c>
      <c r="I65" s="267" t="s">
        <v>116</v>
      </c>
      <c r="J65" s="268">
        <v>28</v>
      </c>
      <c r="K65" s="269" t="str">
        <f t="shared" si="167"/>
        <v>ANALISIS DAN DESAIN PEMBELAJARAN AQIDAH AKHLAK</v>
      </c>
      <c r="L65" s="270" t="str">
        <f t="shared" si="168"/>
        <v>PAI-2A</v>
      </c>
      <c r="M65" s="270" t="str">
        <f t="shared" si="169"/>
        <v>Kamis</v>
      </c>
      <c r="N65" s="505" t="str">
        <f t="shared" si="170"/>
        <v>15.15-17.15</v>
      </c>
      <c r="O65" s="270" t="str">
        <f t="shared" si="149"/>
        <v>R15</v>
      </c>
      <c r="P65" s="271" t="str">
        <f t="shared" si="171"/>
        <v>Prof. Dr. H. Mahjuddin, M.Pd.I</v>
      </c>
      <c r="Q65" s="271" t="str">
        <f t="shared" si="172"/>
        <v>Dr. H. Sukarno, M.Si.</v>
      </c>
      <c r="R65" s="271" t="str">
        <f t="shared" ref="R65" si="175">IFERROR((VLOOKUP(J65,JADWAL,8,FALSE)),"  ")</f>
        <v>.</v>
      </c>
      <c r="S65" s="280">
        <f t="shared" si="150"/>
        <v>300000</v>
      </c>
      <c r="T65" s="281">
        <f t="shared" si="132"/>
        <v>8</v>
      </c>
      <c r="U65" s="15"/>
      <c r="V65" s="15"/>
      <c r="W65" s="15"/>
      <c r="X65" s="282">
        <f t="shared" si="121"/>
        <v>2400000</v>
      </c>
    </row>
    <row r="66" spans="1:26">
      <c r="A66" s="257"/>
      <c r="B66" s="258"/>
      <c r="C66" s="258"/>
      <c r="D66" s="14"/>
      <c r="E66" s="15"/>
      <c r="F66" s="15"/>
      <c r="G66" s="16"/>
      <c r="H66" s="15" t="str">
        <f t="shared" si="122"/>
        <v xml:space="preserve">  </v>
      </c>
      <c r="I66" s="267" t="s">
        <v>116</v>
      </c>
      <c r="J66" s="268"/>
      <c r="K66" s="269" t="str">
        <f t="shared" ref="K66" si="176">IFERROR((VLOOKUP(J66,JADWAL,4,FALSE)),"  ")</f>
        <v xml:space="preserve">  </v>
      </c>
      <c r="L66" s="270" t="str">
        <f t="shared" ref="L66" si="177">IFERROR((VLOOKUP(J66,JADWAL,2,FALSE))," ")</f>
        <v xml:space="preserve"> </v>
      </c>
      <c r="M66" s="270" t="str">
        <f t="shared" ref="M66" si="178">IFERROR((VLOOKUP(J66,JADWAL,9,FALSE)),"  ")</f>
        <v xml:space="preserve">  </v>
      </c>
      <c r="N66" s="270" t="str">
        <f t="shared" ref="N66" si="179">IFERROR((VLOOKUP(J66,JADWAL,10,FALSE)),"  ")</f>
        <v xml:space="preserve">  </v>
      </c>
      <c r="O66" s="270" t="str">
        <f t="shared" ref="O66" si="180">IFERROR((VLOOKUP(J66,JADWAL,11,FALSE)),"  ")</f>
        <v xml:space="preserve">  </v>
      </c>
      <c r="P66" s="271" t="str">
        <f t="shared" ref="P66" si="181">IFERROR((VLOOKUP(J66,JADWAL,6,FALSE)),"  ")</f>
        <v xml:space="preserve">  </v>
      </c>
      <c r="Q66" s="271" t="str">
        <f t="shared" ref="Q66" si="182">IFERROR((VLOOKUP(J66,JADWAL,7,FALSE)),"  ")</f>
        <v xml:space="preserve">  </v>
      </c>
      <c r="R66" s="271" t="str">
        <f t="shared" si="130"/>
        <v xml:space="preserve">  </v>
      </c>
      <c r="S66" s="280">
        <f t="shared" ref="S66" si="183">IFERROR(VLOOKUP(I66,Trf,3,FALSE),"  ")</f>
        <v>300000</v>
      </c>
      <c r="T66" s="281">
        <f t="shared" si="132"/>
        <v>8</v>
      </c>
      <c r="U66" s="15"/>
      <c r="V66" s="15"/>
      <c r="W66" s="15"/>
      <c r="X66" s="282">
        <f t="shared" si="121"/>
        <v>2400000</v>
      </c>
    </row>
    <row r="67" spans="1:26">
      <c r="A67" s="257"/>
      <c r="B67" s="258"/>
      <c r="C67" s="258"/>
      <c r="D67" s="14"/>
      <c r="E67" s="15"/>
      <c r="F67" s="15"/>
      <c r="G67" s="16"/>
      <c r="H67" s="15" t="str">
        <f t="shared" si="122"/>
        <v xml:space="preserve">  </v>
      </c>
      <c r="I67" s="267" t="s">
        <v>116</v>
      </c>
      <c r="J67" s="268"/>
      <c r="K67" s="269" t="str">
        <f>IFERROR((VLOOKUP(J67,JADWAL,4,FALSE)),"  ")</f>
        <v xml:space="preserve">  </v>
      </c>
      <c r="L67" s="270" t="str">
        <f>IFERROR((VLOOKUP(J67,JADWAL,2,FALSE))," ")</f>
        <v xml:space="preserve"> </v>
      </c>
      <c r="M67" s="270" t="str">
        <f>IFERROR((VLOOKUP(J67,JADWAL,9,FALSE)),"  ")</f>
        <v xml:space="preserve">  </v>
      </c>
      <c r="N67" s="270" t="str">
        <f>IFERROR((VLOOKUP(J67,JADWAL,10,FALSE)),"  ")</f>
        <v xml:space="preserve">  </v>
      </c>
      <c r="O67" s="270" t="str">
        <f t="shared" si="149"/>
        <v xml:space="preserve">  </v>
      </c>
      <c r="P67" s="271" t="str">
        <f>IFERROR((VLOOKUP(J67,JADWAL,6,FALSE)),"  ")</f>
        <v xml:space="preserve">  </v>
      </c>
      <c r="Q67" s="271" t="str">
        <f>IFERROR((VLOOKUP(J67,JADWAL,7,FALSE)),"  ")</f>
        <v xml:space="preserve">  </v>
      </c>
      <c r="R67" s="271" t="str">
        <f t="shared" si="130"/>
        <v xml:space="preserve">  </v>
      </c>
      <c r="S67" s="280">
        <f t="shared" si="150"/>
        <v>300000</v>
      </c>
      <c r="T67" s="281">
        <f t="shared" si="132"/>
        <v>8</v>
      </c>
      <c r="U67" s="15"/>
      <c r="V67" s="15"/>
      <c r="W67" s="15"/>
      <c r="X67" s="282">
        <f t="shared" si="121"/>
        <v>2400000</v>
      </c>
    </row>
    <row r="68" spans="1:26" ht="25.5">
      <c r="A68" s="249">
        <v>13</v>
      </c>
      <c r="B68" s="250" t="s">
        <v>388</v>
      </c>
      <c r="C68" s="251" t="s">
        <v>387</v>
      </c>
      <c r="D68" s="14">
        <f>COUNTIF(DSATU,B68)</f>
        <v>3</v>
      </c>
      <c r="E68" s="14">
        <f>COUNTIF(DDUA,B68)</f>
        <v>0</v>
      </c>
      <c r="F68" s="15"/>
      <c r="G68" s="252">
        <f>SUM(D68:F68)</f>
        <v>3</v>
      </c>
      <c r="H68" s="15" t="str">
        <f t="shared" si="122"/>
        <v>S3-KPI</v>
      </c>
      <c r="I68" s="267" t="s">
        <v>122</v>
      </c>
      <c r="J68" s="268">
        <v>64</v>
      </c>
      <c r="K68" s="269" t="str">
        <f>IFERROR((VLOOKUP(J68,JADWAL,4,FALSE)),"  ")</f>
        <v>Metodologi Penelitian Komunikasi</v>
      </c>
      <c r="L68" s="270" t="str">
        <f>IFERROR((VLOOKUP(J68,JADWAL,2,FALSE))," ")</f>
        <v>KPI-2</v>
      </c>
      <c r="M68" s="270" t="str">
        <f>IFERROR((VLOOKUP(J68,JADWAL,9,FALSE)),"  ")</f>
        <v>Jumat</v>
      </c>
      <c r="N68" s="505" t="str">
        <f>IFERROR((VLOOKUP(J68,JADWAL,10,FALSE)),"  ")</f>
        <v>15.30-17.30</v>
      </c>
      <c r="O68" s="270" t="str">
        <f t="shared" si="149"/>
        <v>R11</v>
      </c>
      <c r="P68" s="271" t="str">
        <f>IFERROR((VLOOKUP(J68,JADWAL,6,FALSE)),"  ")</f>
        <v>Prof. Dr. Ahidul Asror, M.Ag.</v>
      </c>
      <c r="Q68" s="271" t="str">
        <f>IFERROR((VLOOKUP(J68,JADWAL,7,FALSE)),"  ")</f>
        <v>Dr. Imam Bonjol Juhari, S.Ag., M.Si.</v>
      </c>
      <c r="R68" s="271" t="str">
        <f t="shared" si="130"/>
        <v>.</v>
      </c>
      <c r="S68" s="280">
        <f t="shared" si="150"/>
        <v>250000</v>
      </c>
      <c r="T68" s="281">
        <f t="shared" si="132"/>
        <v>8</v>
      </c>
      <c r="U68" s="15"/>
      <c r="V68" s="15"/>
      <c r="W68" s="15"/>
      <c r="X68" s="282">
        <f t="shared" si="121"/>
        <v>2000000</v>
      </c>
      <c r="Y68" s="290">
        <f>SUM(X68:X71)</f>
        <v>8000000</v>
      </c>
      <c r="Z68" s="290"/>
    </row>
    <row r="69" spans="1:26" ht="25.5">
      <c r="A69" s="257"/>
      <c r="B69" s="258"/>
      <c r="C69" s="258"/>
      <c r="D69" s="15"/>
      <c r="E69" s="15"/>
      <c r="F69" s="15"/>
      <c r="G69" s="16"/>
      <c r="H69" s="15" t="str">
        <f t="shared" si="122"/>
        <v>S4-PBA</v>
      </c>
      <c r="I69" s="267" t="s">
        <v>122</v>
      </c>
      <c r="J69" s="268">
        <v>78</v>
      </c>
      <c r="K69" s="269" t="str">
        <f t="shared" ref="K69:K70" si="184">IFERROR((VLOOKUP(J69,JADWAL,4,FALSE)),"  ")</f>
        <v>FILSAFAT ILMU</v>
      </c>
      <c r="L69" s="270" t="str">
        <f t="shared" ref="L69:L70" si="185">IFERROR((VLOOKUP(J69,JADWAL,2,FALSE))," ")</f>
        <v>PBAI-2</v>
      </c>
      <c r="M69" s="270" t="str">
        <f t="shared" ref="M69:M70" si="186">IFERROR((VLOOKUP(J69,JADWAL,9,FALSE)),"  ")</f>
        <v>Jumat</v>
      </c>
      <c r="N69" s="505" t="str">
        <f t="shared" ref="N69:N70" si="187">IFERROR((VLOOKUP(J69,JADWAL,10,FALSE)),"  ")</f>
        <v>13.00-15.00</v>
      </c>
      <c r="O69" s="270" t="str">
        <f t="shared" ref="O69:O70" si="188">IFERROR((VLOOKUP(J69,JADWAL,11,FALSE)),"  ")</f>
        <v>R21</v>
      </c>
      <c r="P69" s="271" t="str">
        <f t="shared" ref="P69:P70" si="189">IFERROR((VLOOKUP(J69,JADWAL,6,FALSE)),"  ")</f>
        <v>Prof. Dr. Ahidul Asror, M.Ag.</v>
      </c>
      <c r="Q69" s="271" t="str">
        <f t="shared" ref="Q69:Q70" si="190">IFERROR((VLOOKUP(J69,JADWAL,7,FALSE)),"  ")</f>
        <v>Dr. Dyah Nawangsari, M.Ag.</v>
      </c>
      <c r="R69" s="271" t="str">
        <f t="shared" si="130"/>
        <v>.</v>
      </c>
      <c r="S69" s="280">
        <f t="shared" si="150"/>
        <v>250000</v>
      </c>
      <c r="T69" s="281">
        <f t="shared" si="132"/>
        <v>8</v>
      </c>
      <c r="U69" s="15"/>
      <c r="V69" s="15"/>
      <c r="W69" s="15"/>
      <c r="X69" s="282">
        <f t="shared" si="121"/>
        <v>2000000</v>
      </c>
    </row>
    <row r="70" spans="1:26" ht="25.5">
      <c r="A70" s="257"/>
      <c r="B70" s="258"/>
      <c r="C70" s="258"/>
      <c r="D70" s="15"/>
      <c r="E70" s="15"/>
      <c r="F70" s="15"/>
      <c r="G70" s="16"/>
      <c r="H70" s="15" t="str">
        <f t="shared" si="122"/>
        <v>S3-SI</v>
      </c>
      <c r="I70" s="267" t="s">
        <v>122</v>
      </c>
      <c r="J70" s="268">
        <v>84</v>
      </c>
      <c r="K70" s="269" t="str">
        <f t="shared" si="184"/>
        <v>SOSIOLOGI AGAMA</v>
      </c>
      <c r="L70" s="270" t="str">
        <f t="shared" si="185"/>
        <v>SI-2</v>
      </c>
      <c r="M70" s="270" t="str">
        <f t="shared" si="186"/>
        <v>Jumat</v>
      </c>
      <c r="N70" s="270" t="str">
        <f t="shared" si="187"/>
        <v>13.00-15.00</v>
      </c>
      <c r="O70" s="270" t="str">
        <f t="shared" si="188"/>
        <v>R23</v>
      </c>
      <c r="P70" s="271" t="str">
        <f t="shared" si="189"/>
        <v>Prof. Dr. Ahidul Asror, M.Ag.</v>
      </c>
      <c r="Q70" s="271" t="str">
        <f t="shared" si="190"/>
        <v>Dr. H. Sukarno, M.Si.</v>
      </c>
      <c r="R70" s="271" t="str">
        <f t="shared" ref="R70" si="191">IFERROR((VLOOKUP(J70,JADWAL,8,FALSE)),"  ")</f>
        <v>.</v>
      </c>
      <c r="S70" s="280">
        <f t="shared" si="150"/>
        <v>250000</v>
      </c>
      <c r="T70" s="281">
        <f t="shared" si="132"/>
        <v>8</v>
      </c>
      <c r="U70" s="15"/>
      <c r="V70" s="15"/>
      <c r="W70" s="15"/>
      <c r="X70" s="282">
        <f t="shared" si="121"/>
        <v>2000000</v>
      </c>
    </row>
    <row r="71" spans="1:26">
      <c r="A71" s="257"/>
      <c r="B71" s="258"/>
      <c r="C71" s="258"/>
      <c r="D71" s="15"/>
      <c r="E71" s="15"/>
      <c r="F71" s="15"/>
      <c r="G71" s="16"/>
      <c r="H71" s="15" t="str">
        <f t="shared" si="122"/>
        <v xml:space="preserve">  </v>
      </c>
      <c r="I71" s="267" t="s">
        <v>122</v>
      </c>
      <c r="J71" s="268"/>
      <c r="K71" s="269" t="str">
        <f>IFERROR((VLOOKUP(J71,JADWAL,4,FALSE)),"  ")</f>
        <v xml:space="preserve">  </v>
      </c>
      <c r="L71" s="270" t="str">
        <f>IFERROR((VLOOKUP(J71,JADWAL,2,FALSE))," ")</f>
        <v xml:space="preserve"> </v>
      </c>
      <c r="M71" s="270" t="str">
        <f>IFERROR((VLOOKUP(J71,JADWAL,9,FALSE)),"  ")</f>
        <v xml:space="preserve">  </v>
      </c>
      <c r="N71" s="270" t="str">
        <f>IFERROR((VLOOKUP(J71,JADWAL,10,FALSE)),"  ")</f>
        <v xml:space="preserve">  </v>
      </c>
      <c r="O71" s="270" t="str">
        <f t="shared" ref="O71:O93" si="192">IFERROR((VLOOKUP(J71,JADWAL,11,FALSE)),"  ")</f>
        <v xml:space="preserve">  </v>
      </c>
      <c r="P71" s="271" t="str">
        <f t="shared" ref="P71:P77" si="193">IFERROR((VLOOKUP(J71,JADWAL,6,FALSE)),"  ")</f>
        <v xml:space="preserve">  </v>
      </c>
      <c r="Q71" s="271" t="str">
        <f t="shared" ref="Q71:Q77" si="194">IFERROR((VLOOKUP(J71,JADWAL,7,FALSE)),"  ")</f>
        <v xml:space="preserve">  </v>
      </c>
      <c r="R71" s="271" t="str">
        <f t="shared" si="130"/>
        <v xml:space="preserve">  </v>
      </c>
      <c r="S71" s="280">
        <f t="shared" si="150"/>
        <v>250000</v>
      </c>
      <c r="T71" s="281">
        <f t="shared" si="132"/>
        <v>8</v>
      </c>
      <c r="U71" s="15"/>
      <c r="V71" s="15"/>
      <c r="W71" s="15"/>
      <c r="X71" s="282">
        <f t="shared" si="121"/>
        <v>2000000</v>
      </c>
    </row>
    <row r="72" spans="1:26" ht="25.5">
      <c r="A72" s="249">
        <v>14</v>
      </c>
      <c r="B72" s="12" t="s">
        <v>281</v>
      </c>
      <c r="C72" s="251" t="s">
        <v>387</v>
      </c>
      <c r="D72" s="14">
        <f>COUNTIF(DSATU,B72)</f>
        <v>0</v>
      </c>
      <c r="E72" s="14">
        <f>COUNTIF(DDUA,B72)</f>
        <v>1</v>
      </c>
      <c r="F72" s="15">
        <f>COUNTIF(DTIGA,B72)</f>
        <v>0</v>
      </c>
      <c r="G72" s="252">
        <f>SUM(D72:F72)</f>
        <v>1</v>
      </c>
      <c r="H72" s="15" t="str">
        <f t="shared" si="122"/>
        <v>S4-SI</v>
      </c>
      <c r="I72" s="267" t="s">
        <v>122</v>
      </c>
      <c r="J72" s="268">
        <v>85</v>
      </c>
      <c r="K72" s="269" t="str">
        <f>IFERROR((VLOOKUP(J72,JADWAL,4,FALSE)),"  ")</f>
        <v>ISLAM DAN PERUBAHAN SOSIAL</v>
      </c>
      <c r="L72" s="270" t="str">
        <f>IFERROR((VLOOKUP(J72,JADWAL,2,FALSE))," ")</f>
        <v>SI-2</v>
      </c>
      <c r="M72" s="270" t="str">
        <f>IFERROR((VLOOKUP(J72,JADWAL,9,FALSE)),"  ")</f>
        <v>Jumat</v>
      </c>
      <c r="N72" s="270" t="str">
        <f>IFERROR((VLOOKUP(J72,JADWAL,10,FALSE)),"  ")</f>
        <v>15.30-17.30</v>
      </c>
      <c r="O72" s="270" t="str">
        <f t="shared" si="192"/>
        <v>R23</v>
      </c>
      <c r="P72" s="271" t="str">
        <f t="shared" si="193"/>
        <v>Dr. Imam Bonjol Juhari, S.Ag., M.Si.</v>
      </c>
      <c r="Q72" s="271" t="str">
        <f t="shared" si="194"/>
        <v>Dr. Fawaizul Umam, M.Ag.</v>
      </c>
      <c r="R72" s="271" t="str">
        <f t="shared" si="130"/>
        <v>.</v>
      </c>
      <c r="S72" s="280">
        <f t="shared" si="150"/>
        <v>250000</v>
      </c>
      <c r="T72" s="281">
        <f t="shared" si="132"/>
        <v>8</v>
      </c>
      <c r="U72" s="15"/>
      <c r="V72" s="15"/>
      <c r="W72" s="15"/>
      <c r="X72" s="282">
        <f t="shared" si="121"/>
        <v>2000000</v>
      </c>
      <c r="Y72" s="290">
        <f>SUM(X72:X76)</f>
        <v>8000000</v>
      </c>
      <c r="Z72" s="290"/>
    </row>
    <row r="73" spans="1:26">
      <c r="A73" s="257"/>
      <c r="B73" s="258"/>
      <c r="C73" s="258"/>
      <c r="D73" s="15"/>
      <c r="E73" s="15"/>
      <c r="F73" s="15"/>
      <c r="G73" s="16"/>
      <c r="H73" s="15" t="str">
        <f t="shared" si="122"/>
        <v xml:space="preserve">  </v>
      </c>
      <c r="I73" s="267" t="s">
        <v>122</v>
      </c>
      <c r="J73" s="268"/>
      <c r="K73" s="269" t="str">
        <f>IFERROR((VLOOKUP(J73,JADWAL,4,FALSE)),"  ")</f>
        <v xml:space="preserve">  </v>
      </c>
      <c r="L73" s="270" t="str">
        <f>IFERROR((VLOOKUP(J73,JADWAL,2,FALSE))," ")</f>
        <v xml:space="preserve"> </v>
      </c>
      <c r="M73" s="270" t="str">
        <f>IFERROR((VLOOKUP(J73,JADWAL,9,FALSE)),"  ")</f>
        <v xml:space="preserve">  </v>
      </c>
      <c r="N73" s="270" t="str">
        <f>IFERROR((VLOOKUP(J73,JADWAL,10,FALSE)),"  ")</f>
        <v xml:space="preserve">  </v>
      </c>
      <c r="O73" s="270" t="str">
        <f t="shared" si="192"/>
        <v xml:space="preserve">  </v>
      </c>
      <c r="P73" s="271" t="str">
        <f t="shared" si="193"/>
        <v xml:space="preserve">  </v>
      </c>
      <c r="Q73" s="271" t="str">
        <f t="shared" si="194"/>
        <v xml:space="preserve">  </v>
      </c>
      <c r="R73" s="271" t="str">
        <f t="shared" si="130"/>
        <v xml:space="preserve">  </v>
      </c>
      <c r="S73" s="280">
        <f t="shared" ref="S73" si="195">IFERROR(VLOOKUP(I73,Trf,3,FALSE),"  ")</f>
        <v>250000</v>
      </c>
      <c r="T73" s="281">
        <f t="shared" si="132"/>
        <v>8</v>
      </c>
      <c r="U73" s="15"/>
      <c r="V73" s="15"/>
      <c r="W73" s="15"/>
      <c r="X73" s="282">
        <f t="shared" si="121"/>
        <v>2000000</v>
      </c>
    </row>
    <row r="74" spans="1:26">
      <c r="A74" s="257"/>
      <c r="B74" s="258"/>
      <c r="C74" s="258"/>
      <c r="D74" s="15"/>
      <c r="E74" s="15"/>
      <c r="F74" s="15"/>
      <c r="G74" s="16"/>
      <c r="H74" s="15" t="str">
        <f t="shared" si="122"/>
        <v xml:space="preserve">  </v>
      </c>
      <c r="I74" s="267" t="s">
        <v>122</v>
      </c>
      <c r="J74" s="268"/>
      <c r="K74" s="269" t="str">
        <f t="shared" ref="K74" si="196">IFERROR((VLOOKUP(J74,JADWAL,4,FALSE)),"  ")</f>
        <v xml:space="preserve">  </v>
      </c>
      <c r="L74" s="270" t="str">
        <f t="shared" ref="L74" si="197">IFERROR((VLOOKUP(J74,JADWAL,2,FALSE))," ")</f>
        <v xml:space="preserve"> </v>
      </c>
      <c r="M74" s="270" t="str">
        <f t="shared" ref="M74" si="198">IFERROR((VLOOKUP(J74,JADWAL,9,FALSE)),"  ")</f>
        <v xml:space="preserve">  </v>
      </c>
      <c r="N74" s="270" t="str">
        <f t="shared" ref="N74" si="199">IFERROR((VLOOKUP(J74,JADWAL,10,FALSE)),"  ")</f>
        <v xml:space="preserve">  </v>
      </c>
      <c r="O74" s="270" t="str">
        <f>IFERROR((VLOOKUP(J74,JADWAL,11,FALSE)),"  ")</f>
        <v xml:space="preserve">  </v>
      </c>
      <c r="P74" s="271" t="str">
        <f t="shared" si="193"/>
        <v xml:space="preserve">  </v>
      </c>
      <c r="Q74" s="271" t="str">
        <f t="shared" si="194"/>
        <v xml:space="preserve">  </v>
      </c>
      <c r="R74" s="271" t="str">
        <f>IFERROR((VLOOKUP(J74,JADWAL,8,FALSE)),"  ")</f>
        <v xml:space="preserve">  </v>
      </c>
      <c r="S74" s="280">
        <f>IFERROR(VLOOKUP(I74,Trf,3,FALSE),"  ")</f>
        <v>250000</v>
      </c>
      <c r="T74" s="281">
        <f t="shared" ref="T74:T95" si="200">$T$7</f>
        <v>8</v>
      </c>
      <c r="U74" s="15"/>
      <c r="V74" s="15"/>
      <c r="W74" s="15"/>
      <c r="X74" s="282">
        <f t="shared" si="121"/>
        <v>2000000</v>
      </c>
    </row>
    <row r="75" spans="1:26">
      <c r="A75" s="257"/>
      <c r="B75" s="14"/>
      <c r="C75" s="14"/>
      <c r="D75" s="15"/>
      <c r="E75" s="15"/>
      <c r="F75" s="15"/>
      <c r="G75" s="16"/>
      <c r="H75" s="15" t="str">
        <f t="shared" si="122"/>
        <v xml:space="preserve">  </v>
      </c>
      <c r="I75" s="267" t="s">
        <v>122</v>
      </c>
      <c r="J75" s="268"/>
      <c r="K75" s="269" t="str">
        <f>IFERROR((VLOOKUP(J75,JADWAL,4,FALSE)),"  ")</f>
        <v xml:space="preserve">  </v>
      </c>
      <c r="L75" s="270" t="str">
        <f>IFERROR((VLOOKUP(J75,JADWAL,2,FALSE))," ")</f>
        <v xml:space="preserve"> </v>
      </c>
      <c r="M75" s="235" t="str">
        <f>IFERROR((VLOOKUP(J75,JADWAL,9,FALSE)),"  ")</f>
        <v xml:space="preserve">  </v>
      </c>
      <c r="N75" s="270" t="str">
        <f>IFERROR((VLOOKUP(J75,JADWAL,10,FALSE)),"  ")</f>
        <v xml:space="preserve">  </v>
      </c>
      <c r="O75" s="270" t="str">
        <f t="shared" si="192"/>
        <v xml:space="preserve">  </v>
      </c>
      <c r="P75" s="271" t="str">
        <f t="shared" si="193"/>
        <v xml:space="preserve">  </v>
      </c>
      <c r="Q75" s="271" t="str">
        <f t="shared" si="194"/>
        <v xml:space="preserve">  </v>
      </c>
      <c r="R75" s="271" t="str">
        <f t="shared" si="130"/>
        <v xml:space="preserve">  </v>
      </c>
      <c r="S75" s="280">
        <f t="shared" si="150"/>
        <v>250000</v>
      </c>
      <c r="T75" s="281">
        <f t="shared" si="200"/>
        <v>8</v>
      </c>
      <c r="U75" s="15"/>
      <c r="V75" s="15"/>
      <c r="W75" s="15"/>
      <c r="X75" s="282">
        <f t="shared" si="121"/>
        <v>2000000</v>
      </c>
    </row>
    <row r="76" spans="1:26">
      <c r="A76" s="257"/>
      <c r="B76" s="14"/>
      <c r="C76" s="14"/>
      <c r="D76" s="15"/>
      <c r="E76" s="15"/>
      <c r="F76" s="15"/>
      <c r="G76" s="16"/>
      <c r="H76" s="15" t="str">
        <f t="shared" si="122"/>
        <v xml:space="preserve">  </v>
      </c>
      <c r="I76" s="267"/>
      <c r="J76" s="268"/>
      <c r="K76" s="269" t="str">
        <f>IFERROR((VLOOKUP(J76,JADWAL,4,FALSE)),"  ")</f>
        <v xml:space="preserve">  </v>
      </c>
      <c r="L76" s="270" t="str">
        <f>IFERROR((VLOOKUP(J76,JADWAL,2,FALSE))," ")</f>
        <v xml:space="preserve"> </v>
      </c>
      <c r="M76" s="270" t="str">
        <f>IFERROR((VLOOKUP(J76,JADWAL,9,FALSE)),"  ")</f>
        <v xml:space="preserve">  </v>
      </c>
      <c r="N76" s="270" t="str">
        <f>IFERROR((VLOOKUP(J76,JADWAL,10,FALSE)),"  ")</f>
        <v xml:space="preserve">  </v>
      </c>
      <c r="O76" s="270" t="str">
        <f t="shared" si="192"/>
        <v xml:space="preserve">  </v>
      </c>
      <c r="P76" s="271" t="str">
        <f t="shared" si="193"/>
        <v xml:space="preserve">  </v>
      </c>
      <c r="Q76" s="271" t="str">
        <f t="shared" si="194"/>
        <v xml:space="preserve">  </v>
      </c>
      <c r="R76" s="271" t="str">
        <f t="shared" si="130"/>
        <v xml:space="preserve">  </v>
      </c>
      <c r="S76" s="280">
        <f t="shared" si="150"/>
        <v>0</v>
      </c>
      <c r="T76" s="281">
        <f t="shared" si="200"/>
        <v>8</v>
      </c>
      <c r="U76" s="15"/>
      <c r="V76" s="15"/>
      <c r="W76" s="15"/>
      <c r="X76" s="282">
        <f t="shared" ref="X76:X93" si="201">(S76*T76)+((U76+V76)*W76)</f>
        <v>0</v>
      </c>
    </row>
    <row r="77" spans="1:26">
      <c r="A77" s="259">
        <v>15</v>
      </c>
      <c r="B77" s="260" t="s">
        <v>231</v>
      </c>
      <c r="C77" s="261" t="s">
        <v>387</v>
      </c>
      <c r="D77" s="14">
        <f>COUNTIF(DSATU,B77)</f>
        <v>1</v>
      </c>
      <c r="E77" s="14">
        <f>COUNTIF(DDUA,B77)</f>
        <v>2</v>
      </c>
      <c r="F77" s="15">
        <f>COUNTIF(DTIGA,B77)</f>
        <v>1</v>
      </c>
      <c r="G77" s="252">
        <f>SUM(D77:F77)</f>
        <v>4</v>
      </c>
      <c r="H77" s="15" t="str">
        <f t="shared" ref="H77:H84" si="202">IFERROR((VLOOKUP(J77,JADWAL,12,FALSE)),"  ")</f>
        <v>S2-SI</v>
      </c>
      <c r="I77" s="267" t="s">
        <v>122</v>
      </c>
      <c r="J77" s="268">
        <v>83</v>
      </c>
      <c r="K77" s="269" t="str">
        <f>IFERROR((VLOOKUP(J77,JADWAL,4,FALSE)),"  ")</f>
        <v>FILSAFAT ISLAM</v>
      </c>
      <c r="L77" s="270" t="str">
        <f>IFERROR((VLOOKUP(J77,JADWAL,2,FALSE))," ")</f>
        <v>SI-2</v>
      </c>
      <c r="M77" s="270" t="str">
        <f>IFERROR((VLOOKUP(J77,JADWAL,9,FALSE)),"  ")</f>
        <v>Jumat</v>
      </c>
      <c r="N77" s="270" t="str">
        <f>IFERROR((VLOOKUP(J77,JADWAL,10,FALSE)),"  ")</f>
        <v>08.00-10.00</v>
      </c>
      <c r="O77" s="270" t="str">
        <f t="shared" si="192"/>
        <v>R23</v>
      </c>
      <c r="P77" s="271" t="str">
        <f t="shared" si="193"/>
        <v>Dr. H. Aminullah, M.Ag.</v>
      </c>
      <c r="Q77" s="271" t="str">
        <f t="shared" si="194"/>
        <v>Dr. Win Usuluddin, M.Hum.</v>
      </c>
      <c r="R77" s="271" t="str">
        <f t="shared" si="130"/>
        <v>.</v>
      </c>
      <c r="S77" s="280">
        <f t="shared" si="150"/>
        <v>250000</v>
      </c>
      <c r="T77" s="281">
        <f t="shared" si="200"/>
        <v>8</v>
      </c>
      <c r="U77" s="15"/>
      <c r="V77" s="15"/>
      <c r="W77" s="15"/>
      <c r="X77" s="282">
        <f t="shared" si="201"/>
        <v>2000000</v>
      </c>
      <c r="Y77" s="290">
        <f>SUM(X77:X84)</f>
        <v>16800000</v>
      </c>
      <c r="Z77" s="290"/>
    </row>
    <row r="78" spans="1:26" ht="25.5">
      <c r="A78" s="257"/>
      <c r="B78" s="258"/>
      <c r="C78" s="258"/>
      <c r="D78" s="15"/>
      <c r="E78" s="15"/>
      <c r="F78" s="15"/>
      <c r="G78" s="16"/>
      <c r="H78" s="15" t="str">
        <f t="shared" si="202"/>
        <v>S5-MPI</v>
      </c>
      <c r="I78" s="267" t="s">
        <v>122</v>
      </c>
      <c r="J78" s="268">
        <v>91</v>
      </c>
      <c r="K78" s="269" t="str">
        <f t="shared" ref="K78:K88" si="203">IFERROR((VLOOKUP(J78,JADWAL,4,FALSE)),"  ")</f>
        <v>STUDI KRITIS KEBIJAKAN PENDIDIKAN ISLAM</v>
      </c>
      <c r="L78" s="270" t="str">
        <f t="shared" ref="L78:L88" si="204">IFERROR((VLOOKUP(J78,JADWAL,2,FALSE))," ")</f>
        <v>MPI3-2A</v>
      </c>
      <c r="M78" s="235" t="str">
        <f t="shared" ref="M78:M88" si="205">IFERROR((VLOOKUP(J78,JADWAL,9,FALSE)),"  ")</f>
        <v>Sabtu</v>
      </c>
      <c r="N78" s="505" t="str">
        <f t="shared" ref="N78:N88" si="206">IFERROR((VLOOKUP(J78,JADWAL,10,FALSE)),"  ")</f>
        <v>07.45-09.45</v>
      </c>
      <c r="O78" s="270" t="str">
        <f t="shared" ref="O78:O88" si="207">IFERROR((VLOOKUP(J78,JADWAL,11,FALSE)),"  ")</f>
        <v>RU22</v>
      </c>
      <c r="P78" s="271" t="str">
        <f t="shared" ref="P78:P88" si="208">IFERROR((VLOOKUP(J78,JADWAL,6,FALSE)),"  ")</f>
        <v>Prof. Dr. H Abd. Halim Soebahar, MA.</v>
      </c>
      <c r="Q78" s="271" t="str">
        <f t="shared" ref="Q78:Q88" si="209">IFERROR((VLOOKUP(J78,JADWAL,7,FALSE)),"  ")</f>
        <v>Prof. Dr. Drs. H. Abd. Muis, M.M.</v>
      </c>
      <c r="R78" s="271" t="str">
        <f t="shared" ref="R78:R88" si="210">IFERROR((VLOOKUP(J78,JADWAL,8,FALSE)),"  ")</f>
        <v>Dr. H. Aminullah, M.Ag.</v>
      </c>
      <c r="S78" s="280">
        <f t="shared" ref="S78:S88" si="211">IFERROR(VLOOKUP(I78,Trf,3,FALSE),"  ")</f>
        <v>250000</v>
      </c>
      <c r="T78" s="281">
        <f t="shared" si="200"/>
        <v>8</v>
      </c>
      <c r="U78" s="15"/>
      <c r="V78" s="15"/>
      <c r="W78" s="15"/>
      <c r="X78" s="282">
        <f t="shared" si="201"/>
        <v>2000000</v>
      </c>
    </row>
    <row r="79" spans="1:26" ht="25.5">
      <c r="A79" s="257"/>
      <c r="B79" s="258"/>
      <c r="C79" s="258"/>
      <c r="D79" s="15"/>
      <c r="E79" s="15"/>
      <c r="F79" s="15"/>
      <c r="G79" s="16"/>
      <c r="H79" s="15" t="str">
        <f t="shared" si="202"/>
        <v>S6-PAI</v>
      </c>
      <c r="I79" s="267" t="s">
        <v>122</v>
      </c>
      <c r="J79" s="268">
        <v>97</v>
      </c>
      <c r="K79" s="269" t="str">
        <f t="shared" si="203"/>
        <v>ANALISIS KEBIJAKAN PENDIDIKAN AGAMA ISLAM DARI MASA KE MASA</v>
      </c>
      <c r="L79" s="270" t="str">
        <f t="shared" si="204"/>
        <v>PAI3-2A</v>
      </c>
      <c r="M79" s="235" t="str">
        <f t="shared" si="205"/>
        <v>Sabtu</v>
      </c>
      <c r="N79" s="505" t="str">
        <f t="shared" si="206"/>
        <v>07.30-09.30</v>
      </c>
      <c r="O79" s="270" t="str">
        <f t="shared" si="207"/>
        <v>RU22</v>
      </c>
      <c r="P79" s="271" t="str">
        <f t="shared" si="208"/>
        <v>Prof. Dr. H Abd. Halim Soebahar, MA.</v>
      </c>
      <c r="Q79" s="271" t="str">
        <f t="shared" si="209"/>
        <v>Dr. H. Aminullah, M.Ag.</v>
      </c>
      <c r="R79" s="271" t="str">
        <f t="shared" si="210"/>
        <v>Dr. Moch. Chotib, S.Ag., M.M.</v>
      </c>
      <c r="S79" s="280">
        <f t="shared" si="211"/>
        <v>250000</v>
      </c>
      <c r="T79" s="281">
        <f t="shared" si="200"/>
        <v>8</v>
      </c>
      <c r="U79" s="15"/>
      <c r="V79" s="15"/>
      <c r="W79" s="15"/>
      <c r="X79" s="282">
        <f t="shared" si="201"/>
        <v>2000000</v>
      </c>
    </row>
    <row r="80" spans="1:26" ht="25.5">
      <c r="A80" s="257"/>
      <c r="B80" s="258"/>
      <c r="C80" s="258"/>
      <c r="D80" s="15"/>
      <c r="E80" s="15"/>
      <c r="F80" s="15"/>
      <c r="G80" s="16"/>
      <c r="H80" s="15" t="str">
        <f t="shared" si="202"/>
        <v>S5-PAI</v>
      </c>
      <c r="I80" s="267" t="s">
        <v>364</v>
      </c>
      <c r="J80" s="268">
        <v>96</v>
      </c>
      <c r="K80" s="269" t="str">
        <f t="shared" si="203"/>
        <v>PENDEKATAN PENDIDIKAN AGAMA ISLAM INTERDISIPLINER DAN MULTIDISIPLINER</v>
      </c>
      <c r="L80" s="270" t="str">
        <f t="shared" si="204"/>
        <v>PAI3-2A</v>
      </c>
      <c r="M80" s="235" t="str">
        <f t="shared" si="205"/>
        <v>Sabtu</v>
      </c>
      <c r="N80" s="270" t="str">
        <f t="shared" si="206"/>
        <v>10.00-12.00</v>
      </c>
      <c r="O80" s="270" t="str">
        <f t="shared" si="207"/>
        <v>RU22</v>
      </c>
      <c r="P80" s="271" t="str">
        <f t="shared" si="208"/>
        <v>Prof. Dr. H Abd. Halim Soebahar, MA.</v>
      </c>
      <c r="Q80" s="271" t="str">
        <f t="shared" si="209"/>
        <v>Dr. H. Aminullah, M.Ag.</v>
      </c>
      <c r="R80" s="271" t="str">
        <f t="shared" si="210"/>
        <v>Dr. H. Hepni, S.Ag., M.M.</v>
      </c>
      <c r="S80" s="280">
        <f t="shared" si="211"/>
        <v>300000</v>
      </c>
      <c r="T80" s="281">
        <f t="shared" si="200"/>
        <v>8</v>
      </c>
      <c r="U80" s="15"/>
      <c r="V80" s="15"/>
      <c r="W80" s="15"/>
      <c r="X80" s="282">
        <f t="shared" si="201"/>
        <v>2400000</v>
      </c>
    </row>
    <row r="81" spans="1:26">
      <c r="A81" s="257"/>
      <c r="B81" s="258"/>
      <c r="C81" s="258"/>
      <c r="D81" s="15"/>
      <c r="E81" s="15"/>
      <c r="F81" s="15"/>
      <c r="G81" s="16"/>
      <c r="H81" s="15" t="str">
        <f t="shared" si="202"/>
        <v xml:space="preserve">  </v>
      </c>
      <c r="I81" s="267" t="s">
        <v>122</v>
      </c>
      <c r="J81" s="268"/>
      <c r="K81" s="269" t="str">
        <f t="shared" si="203"/>
        <v xml:space="preserve">  </v>
      </c>
      <c r="L81" s="270" t="str">
        <f t="shared" si="204"/>
        <v xml:space="preserve"> </v>
      </c>
      <c r="M81" s="235" t="str">
        <f t="shared" si="205"/>
        <v xml:space="preserve">  </v>
      </c>
      <c r="N81" s="270" t="str">
        <f t="shared" si="206"/>
        <v xml:space="preserve">  </v>
      </c>
      <c r="O81" s="270" t="str">
        <f t="shared" si="207"/>
        <v xml:space="preserve">  </v>
      </c>
      <c r="P81" s="271" t="str">
        <f t="shared" si="208"/>
        <v xml:space="preserve">  </v>
      </c>
      <c r="Q81" s="271" t="str">
        <f t="shared" si="209"/>
        <v xml:space="preserve">  </v>
      </c>
      <c r="R81" s="271" t="str">
        <f t="shared" si="210"/>
        <v xml:space="preserve">  </v>
      </c>
      <c r="S81" s="280">
        <f t="shared" si="211"/>
        <v>250000</v>
      </c>
      <c r="T81" s="281">
        <f t="shared" si="200"/>
        <v>8</v>
      </c>
      <c r="U81" s="15"/>
      <c r="V81" s="15"/>
      <c r="W81" s="15"/>
      <c r="X81" s="282">
        <f t="shared" si="201"/>
        <v>2000000</v>
      </c>
    </row>
    <row r="82" spans="1:26">
      <c r="A82" s="257"/>
      <c r="B82" s="258"/>
      <c r="C82" s="258"/>
      <c r="D82" s="15"/>
      <c r="E82" s="15"/>
      <c r="F82" s="15"/>
      <c r="G82" s="16"/>
      <c r="H82" s="15" t="str">
        <f t="shared" si="202"/>
        <v xml:space="preserve">  </v>
      </c>
      <c r="I82" s="267" t="s">
        <v>122</v>
      </c>
      <c r="J82" s="268"/>
      <c r="K82" s="269" t="str">
        <f t="shared" si="203"/>
        <v xml:space="preserve">  </v>
      </c>
      <c r="L82" s="270" t="str">
        <f t="shared" si="204"/>
        <v xml:space="preserve"> </v>
      </c>
      <c r="M82" s="235" t="str">
        <f t="shared" si="205"/>
        <v xml:space="preserve">  </v>
      </c>
      <c r="N82" s="270" t="str">
        <f t="shared" si="206"/>
        <v xml:space="preserve">  </v>
      </c>
      <c r="O82" s="270" t="str">
        <f t="shared" si="207"/>
        <v xml:space="preserve">  </v>
      </c>
      <c r="P82" s="271" t="str">
        <f t="shared" si="208"/>
        <v xml:space="preserve">  </v>
      </c>
      <c r="Q82" s="271" t="str">
        <f t="shared" si="209"/>
        <v xml:space="preserve">  </v>
      </c>
      <c r="R82" s="271" t="str">
        <f t="shared" si="210"/>
        <v xml:space="preserve">  </v>
      </c>
      <c r="S82" s="280">
        <f t="shared" si="211"/>
        <v>250000</v>
      </c>
      <c r="T82" s="281">
        <f t="shared" si="200"/>
        <v>8</v>
      </c>
      <c r="U82" s="15"/>
      <c r="V82" s="15"/>
      <c r="W82" s="15"/>
      <c r="X82" s="282">
        <f t="shared" si="201"/>
        <v>2000000</v>
      </c>
    </row>
    <row r="83" spans="1:26">
      <c r="A83" s="257"/>
      <c r="B83" s="258"/>
      <c r="C83" s="258"/>
      <c r="D83" s="15"/>
      <c r="E83" s="15"/>
      <c r="F83" s="15"/>
      <c r="G83" s="16"/>
      <c r="H83" s="15" t="str">
        <f t="shared" si="202"/>
        <v xml:space="preserve">  </v>
      </c>
      <c r="I83" s="267" t="s">
        <v>364</v>
      </c>
      <c r="J83" s="268"/>
      <c r="K83" s="269" t="str">
        <f t="shared" si="203"/>
        <v xml:space="preserve">  </v>
      </c>
      <c r="L83" s="270" t="str">
        <f t="shared" si="204"/>
        <v xml:space="preserve"> </v>
      </c>
      <c r="M83" s="235" t="str">
        <f t="shared" si="205"/>
        <v xml:space="preserve">  </v>
      </c>
      <c r="N83" s="270" t="str">
        <f t="shared" si="206"/>
        <v xml:space="preserve">  </v>
      </c>
      <c r="O83" s="270" t="str">
        <f t="shared" si="207"/>
        <v xml:space="preserve">  </v>
      </c>
      <c r="P83" s="271" t="str">
        <f t="shared" si="208"/>
        <v xml:space="preserve">  </v>
      </c>
      <c r="Q83" s="271" t="str">
        <f t="shared" si="209"/>
        <v xml:space="preserve">  </v>
      </c>
      <c r="R83" s="271" t="str">
        <f t="shared" si="210"/>
        <v xml:space="preserve">  </v>
      </c>
      <c r="S83" s="280">
        <f t="shared" si="211"/>
        <v>300000</v>
      </c>
      <c r="T83" s="281">
        <f t="shared" si="200"/>
        <v>8</v>
      </c>
      <c r="U83" s="15"/>
      <c r="V83" s="15"/>
      <c r="W83" s="15"/>
      <c r="X83" s="282">
        <f t="shared" si="201"/>
        <v>2400000</v>
      </c>
    </row>
    <row r="84" spans="1:26">
      <c r="A84" s="259">
        <v>16</v>
      </c>
      <c r="B84" s="260" t="s">
        <v>389</v>
      </c>
      <c r="C84" s="261" t="s">
        <v>387</v>
      </c>
      <c r="D84" s="14">
        <f>COUNTIF(DSATU,B84)</f>
        <v>0</v>
      </c>
      <c r="E84" s="14">
        <f>COUNTIF(DDUA,B84)</f>
        <v>0</v>
      </c>
      <c r="F84" s="15">
        <f>COUNTIF(DTIGA,B84)</f>
        <v>0</v>
      </c>
      <c r="G84" s="252">
        <f>SUM(D84:F84)</f>
        <v>0</v>
      </c>
      <c r="H84" s="15" t="str">
        <f t="shared" si="202"/>
        <v xml:space="preserve">  </v>
      </c>
      <c r="I84" s="267" t="s">
        <v>122</v>
      </c>
      <c r="J84" s="268"/>
      <c r="K84" s="269" t="str">
        <f t="shared" si="203"/>
        <v xml:space="preserve">  </v>
      </c>
      <c r="L84" s="270" t="str">
        <f t="shared" si="204"/>
        <v xml:space="preserve"> </v>
      </c>
      <c r="M84" s="270" t="str">
        <f t="shared" si="205"/>
        <v xml:space="preserve">  </v>
      </c>
      <c r="N84" s="270" t="str">
        <f t="shared" si="206"/>
        <v xml:space="preserve">  </v>
      </c>
      <c r="O84" s="270" t="str">
        <f t="shared" si="207"/>
        <v xml:space="preserve">  </v>
      </c>
      <c r="P84" s="271" t="str">
        <f t="shared" si="208"/>
        <v xml:space="preserve">  </v>
      </c>
      <c r="Q84" s="271" t="str">
        <f t="shared" si="209"/>
        <v xml:space="preserve">  </v>
      </c>
      <c r="R84" s="271" t="str">
        <f t="shared" si="210"/>
        <v xml:space="preserve">  </v>
      </c>
      <c r="S84" s="280">
        <f t="shared" si="211"/>
        <v>250000</v>
      </c>
      <c r="T84" s="281">
        <f t="shared" si="200"/>
        <v>8</v>
      </c>
      <c r="U84" s="15"/>
      <c r="V84" s="15"/>
      <c r="W84" s="15"/>
      <c r="X84" s="282">
        <f t="shared" si="201"/>
        <v>2000000</v>
      </c>
    </row>
    <row r="85" spans="1:26">
      <c r="A85" s="257"/>
      <c r="B85" s="263"/>
      <c r="C85" s="263"/>
      <c r="D85" s="15"/>
      <c r="E85" s="15"/>
      <c r="F85" s="15"/>
      <c r="G85" s="16"/>
      <c r="H85" s="15" t="str">
        <f t="shared" ref="H85:H86" si="212">IFERROR((VLOOKUP(J85,JADWAL,12,FALSE)),"  ")</f>
        <v xml:space="preserve">  </v>
      </c>
      <c r="I85" s="267" t="s">
        <v>122</v>
      </c>
      <c r="J85" s="268"/>
      <c r="K85" s="269" t="str">
        <f t="shared" si="203"/>
        <v xml:space="preserve">  </v>
      </c>
      <c r="L85" s="270" t="str">
        <f t="shared" si="204"/>
        <v xml:space="preserve"> </v>
      </c>
      <c r="M85" s="270" t="str">
        <f t="shared" si="205"/>
        <v xml:space="preserve">  </v>
      </c>
      <c r="N85" s="270" t="str">
        <f t="shared" si="206"/>
        <v xml:space="preserve">  </v>
      </c>
      <c r="O85" s="270" t="str">
        <f t="shared" si="207"/>
        <v xml:space="preserve">  </v>
      </c>
      <c r="P85" s="271" t="str">
        <f t="shared" si="208"/>
        <v xml:space="preserve">  </v>
      </c>
      <c r="Q85" s="271" t="str">
        <f t="shared" si="209"/>
        <v xml:space="preserve">  </v>
      </c>
      <c r="R85" s="271" t="str">
        <f t="shared" si="210"/>
        <v xml:space="preserve">  </v>
      </c>
      <c r="S85" s="280">
        <f t="shared" si="211"/>
        <v>250000</v>
      </c>
      <c r="T85" s="281">
        <f t="shared" si="200"/>
        <v>8</v>
      </c>
      <c r="U85" s="15"/>
      <c r="V85" s="15"/>
      <c r="W85" s="15"/>
      <c r="X85" s="282">
        <f t="shared" si="201"/>
        <v>2000000</v>
      </c>
    </row>
    <row r="86" spans="1:26">
      <c r="A86" s="257"/>
      <c r="B86" s="263"/>
      <c r="C86" s="263"/>
      <c r="D86" s="15"/>
      <c r="E86" s="15"/>
      <c r="F86" s="15"/>
      <c r="G86" s="16"/>
      <c r="H86" s="15" t="str">
        <f t="shared" si="212"/>
        <v xml:space="preserve">  </v>
      </c>
      <c r="I86" s="267" t="s">
        <v>122</v>
      </c>
      <c r="J86" s="268"/>
      <c r="K86" s="269" t="str">
        <f t="shared" ref="K86" si="213">IFERROR((VLOOKUP(J86,JADWAL,4,FALSE)),"  ")</f>
        <v xml:space="preserve">  </v>
      </c>
      <c r="L86" s="270" t="str">
        <f t="shared" ref="L86" si="214">IFERROR((VLOOKUP(J86,JADWAL,2,FALSE))," ")</f>
        <v xml:space="preserve"> </v>
      </c>
      <c r="M86" s="270" t="str">
        <f t="shared" ref="M86" si="215">IFERROR((VLOOKUP(J86,JADWAL,9,FALSE)),"  ")</f>
        <v xml:space="preserve">  </v>
      </c>
      <c r="N86" s="270" t="str">
        <f t="shared" ref="N86" si="216">IFERROR((VLOOKUP(J86,JADWAL,10,FALSE)),"  ")</f>
        <v xml:space="preserve">  </v>
      </c>
      <c r="O86" s="270" t="str">
        <f t="shared" ref="O86" si="217">IFERROR((VLOOKUP(J86,JADWAL,11,FALSE)),"  ")</f>
        <v xml:space="preserve">  </v>
      </c>
      <c r="P86" s="271" t="str">
        <f t="shared" ref="P86" si="218">IFERROR((VLOOKUP(J86,JADWAL,6,FALSE)),"  ")</f>
        <v xml:space="preserve">  </v>
      </c>
      <c r="Q86" s="271" t="str">
        <f t="shared" ref="Q86" si="219">IFERROR((VLOOKUP(J86,JADWAL,7,FALSE)),"  ")</f>
        <v xml:space="preserve">  </v>
      </c>
      <c r="R86" s="271" t="str">
        <f t="shared" ref="R86" si="220">IFERROR((VLOOKUP(J86,JADWAL,8,FALSE)),"  ")</f>
        <v xml:space="preserve">  </v>
      </c>
      <c r="S86" s="280">
        <f t="shared" ref="S86" si="221">IFERROR(VLOOKUP(I86,Trf,3,FALSE),"  ")</f>
        <v>250000</v>
      </c>
      <c r="T86" s="281">
        <f t="shared" si="200"/>
        <v>8</v>
      </c>
      <c r="U86" s="15"/>
      <c r="V86" s="15"/>
      <c r="W86" s="15"/>
      <c r="X86" s="282">
        <f t="shared" ref="X86" si="222">(S86*T86)+((U86+V86)*W86)</f>
        <v>2000000</v>
      </c>
    </row>
    <row r="87" spans="1:26">
      <c r="A87" s="257"/>
      <c r="B87" s="263"/>
      <c r="C87" s="263"/>
      <c r="D87" s="15"/>
      <c r="E87" s="15"/>
      <c r="F87" s="15"/>
      <c r="G87" s="16"/>
      <c r="H87" s="15" t="str">
        <f>IFERROR((VLOOKUP(J87,JADWAL,12,FALSE)),"  ")</f>
        <v xml:space="preserve">  </v>
      </c>
      <c r="I87" s="267" t="s">
        <v>122</v>
      </c>
      <c r="J87" s="268"/>
      <c r="K87" s="269" t="str">
        <f t="shared" ref="K87" si="223">IFERROR((VLOOKUP(J87,JADWAL,4,FALSE)),"  ")</f>
        <v xml:space="preserve">  </v>
      </c>
      <c r="L87" s="270" t="str">
        <f t="shared" ref="L87" si="224">IFERROR((VLOOKUP(J87,JADWAL,2,FALSE))," ")</f>
        <v xml:space="preserve"> </v>
      </c>
      <c r="M87" s="270" t="str">
        <f t="shared" ref="M87" si="225">IFERROR((VLOOKUP(J87,JADWAL,9,FALSE)),"  ")</f>
        <v xml:space="preserve">  </v>
      </c>
      <c r="N87" s="270" t="str">
        <f t="shared" ref="N87" si="226">IFERROR((VLOOKUP(J87,JADWAL,10,FALSE)),"  ")</f>
        <v xml:space="preserve">  </v>
      </c>
      <c r="O87" s="270" t="str">
        <f t="shared" ref="O87" si="227">IFERROR((VLOOKUP(J87,JADWAL,11,FALSE)),"  ")</f>
        <v xml:space="preserve">  </v>
      </c>
      <c r="P87" s="271" t="str">
        <f t="shared" ref="P87" si="228">IFERROR((VLOOKUP(J87,JADWAL,6,FALSE)),"  ")</f>
        <v xml:space="preserve">  </v>
      </c>
      <c r="Q87" s="271" t="str">
        <f t="shared" ref="Q87" si="229">IFERROR((VLOOKUP(J87,JADWAL,7,FALSE)),"  ")</f>
        <v xml:space="preserve">  </v>
      </c>
      <c r="R87" s="271" t="str">
        <f t="shared" ref="R87" si="230">IFERROR((VLOOKUP(J87,JADWAL,8,FALSE)),"  ")</f>
        <v xml:space="preserve">  </v>
      </c>
      <c r="S87" s="280">
        <f t="shared" ref="S87" si="231">IFERROR(VLOOKUP(I87,Trf,3,FALSE),"  ")</f>
        <v>250000</v>
      </c>
      <c r="T87" s="281">
        <f t="shared" si="200"/>
        <v>8</v>
      </c>
      <c r="U87" s="15"/>
      <c r="V87" s="15"/>
      <c r="W87" s="15"/>
      <c r="X87" s="282">
        <f t="shared" ref="X87" si="232">(S87*T87)+((U87+V87)*W87)</f>
        <v>2000000</v>
      </c>
    </row>
    <row r="88" spans="1:26">
      <c r="A88" s="257"/>
      <c r="B88" s="263"/>
      <c r="C88" s="263"/>
      <c r="D88" s="15"/>
      <c r="E88" s="15"/>
      <c r="F88" s="15"/>
      <c r="G88" s="16"/>
      <c r="H88" s="15" t="str">
        <f t="shared" ref="H88" si="233">IFERROR((VLOOKUP(J88,JADWAL,12,FALSE)),"  ")</f>
        <v xml:space="preserve">  </v>
      </c>
      <c r="I88" s="267" t="s">
        <v>122</v>
      </c>
      <c r="J88" s="268"/>
      <c r="K88" s="269" t="str">
        <f t="shared" si="203"/>
        <v xml:space="preserve">  </v>
      </c>
      <c r="L88" s="270" t="str">
        <f t="shared" si="204"/>
        <v xml:space="preserve"> </v>
      </c>
      <c r="M88" s="270" t="str">
        <f t="shared" si="205"/>
        <v xml:space="preserve">  </v>
      </c>
      <c r="N88" s="270" t="str">
        <f t="shared" si="206"/>
        <v xml:space="preserve">  </v>
      </c>
      <c r="O88" s="270" t="str">
        <f t="shared" si="207"/>
        <v xml:space="preserve">  </v>
      </c>
      <c r="P88" s="271" t="str">
        <f t="shared" si="208"/>
        <v xml:space="preserve">  </v>
      </c>
      <c r="Q88" s="271" t="str">
        <f t="shared" si="209"/>
        <v xml:space="preserve">  </v>
      </c>
      <c r="R88" s="271" t="str">
        <f t="shared" si="210"/>
        <v xml:space="preserve">  </v>
      </c>
      <c r="S88" s="280">
        <f t="shared" si="211"/>
        <v>250000</v>
      </c>
      <c r="T88" s="281">
        <f t="shared" si="200"/>
        <v>8</v>
      </c>
      <c r="U88" s="15"/>
      <c r="V88" s="15"/>
      <c r="W88" s="15"/>
      <c r="X88" s="282">
        <f t="shared" si="201"/>
        <v>2000000</v>
      </c>
    </row>
    <row r="89" spans="1:26" ht="25.5">
      <c r="A89" s="249">
        <v>17</v>
      </c>
      <c r="B89" s="262" t="s">
        <v>390</v>
      </c>
      <c r="C89" s="251" t="s">
        <v>387</v>
      </c>
      <c r="D89" s="14">
        <f>COUNTIF(DSATU,B89)</f>
        <v>0</v>
      </c>
      <c r="E89" s="14">
        <f>COUNTIF(DDUA,B89)</f>
        <v>1</v>
      </c>
      <c r="F89" s="15">
        <f>COUNTIF(DTIGA,B89)</f>
        <v>0</v>
      </c>
      <c r="G89" s="252">
        <f>SUM(D89:F89)</f>
        <v>1</v>
      </c>
      <c r="H89" s="15" t="str">
        <f t="shared" ref="H89:H94" si="234">IFERROR((VLOOKUP(J89,JADWAL,12,FALSE)),"  ")</f>
        <v>S5-SI</v>
      </c>
      <c r="I89" s="267" t="s">
        <v>122</v>
      </c>
      <c r="J89" s="268">
        <v>86</v>
      </c>
      <c r="K89" s="269" t="str">
        <f t="shared" ref="K89:K94" si="235">IFERROR((VLOOKUP(J89,JADWAL,4,FALSE)),"  ")</f>
        <v>STUDI TAFSIR</v>
      </c>
      <c r="L89" s="270" t="str">
        <f t="shared" ref="L89:L94" si="236">IFERROR((VLOOKUP(J89,JADWAL,2,FALSE))," ")</f>
        <v>SI-2</v>
      </c>
      <c r="M89" s="270" t="str">
        <f t="shared" ref="M89:M94" si="237">IFERROR((VLOOKUP(J89,JADWAL,9,FALSE)),"  ")</f>
        <v>Sabtu</v>
      </c>
      <c r="N89" s="270" t="str">
        <f t="shared" ref="N89:N94" si="238">IFERROR((VLOOKUP(J89,JADWAL,10,FALSE)),"  ")</f>
        <v>08.00-10.00</v>
      </c>
      <c r="O89" s="270" t="str">
        <f t="shared" si="192"/>
        <v>R23</v>
      </c>
      <c r="P89" s="271" t="str">
        <f t="shared" ref="P89:P94" si="239">IFERROR((VLOOKUP(J89,JADWAL,6,FALSE)),"  ")</f>
        <v>Prof. Dr. H. Mahjuddin, M.Pd.I</v>
      </c>
      <c r="Q89" s="271" t="str">
        <f t="shared" ref="Q89:Q94" si="240">IFERROR((VLOOKUP(J89,JADWAL,7,FALSE)),"  ")</f>
        <v>Dr. H. Safrudin Edi Wibowo, Lc., M.Ag.</v>
      </c>
      <c r="R89" s="271" t="str">
        <f t="shared" si="130"/>
        <v>.</v>
      </c>
      <c r="S89" s="280">
        <f t="shared" si="150"/>
        <v>250000</v>
      </c>
      <c r="T89" s="281">
        <f t="shared" si="200"/>
        <v>8</v>
      </c>
      <c r="U89" s="15"/>
      <c r="V89" s="15"/>
      <c r="W89" s="15"/>
      <c r="X89" s="282">
        <f t="shared" si="201"/>
        <v>2000000</v>
      </c>
      <c r="Y89" s="290">
        <f>SUM(X89:X92)</f>
        <v>8000000</v>
      </c>
      <c r="Z89" s="290"/>
    </row>
    <row r="90" spans="1:26">
      <c r="A90" s="257"/>
      <c r="B90" s="263"/>
      <c r="C90" s="263"/>
      <c r="D90" s="15"/>
      <c r="E90" s="15"/>
      <c r="F90" s="15"/>
      <c r="G90" s="16"/>
      <c r="H90" s="15" t="str">
        <f t="shared" si="234"/>
        <v xml:space="preserve">  </v>
      </c>
      <c r="I90" s="267" t="s">
        <v>122</v>
      </c>
      <c r="J90" s="268"/>
      <c r="K90" s="269" t="str">
        <f t="shared" si="235"/>
        <v xml:space="preserve">  </v>
      </c>
      <c r="L90" s="270" t="str">
        <f t="shared" si="236"/>
        <v xml:space="preserve"> </v>
      </c>
      <c r="M90" s="270" t="str">
        <f t="shared" si="237"/>
        <v xml:space="preserve">  </v>
      </c>
      <c r="N90" s="270" t="str">
        <f t="shared" si="238"/>
        <v xml:space="preserve">  </v>
      </c>
      <c r="O90" s="270" t="str">
        <f t="shared" si="192"/>
        <v xml:space="preserve">  </v>
      </c>
      <c r="P90" s="271" t="str">
        <f t="shared" si="239"/>
        <v xml:space="preserve">  </v>
      </c>
      <c r="Q90" s="271" t="str">
        <f t="shared" si="240"/>
        <v xml:space="preserve">  </v>
      </c>
      <c r="R90" s="271" t="str">
        <f t="shared" si="130"/>
        <v xml:space="preserve">  </v>
      </c>
      <c r="S90" s="280">
        <f t="shared" si="150"/>
        <v>250000</v>
      </c>
      <c r="T90" s="281">
        <f t="shared" si="200"/>
        <v>8</v>
      </c>
      <c r="U90" s="15"/>
      <c r="V90" s="15"/>
      <c r="W90" s="15"/>
      <c r="X90" s="282">
        <f t="shared" si="201"/>
        <v>2000000</v>
      </c>
    </row>
    <row r="91" spans="1:26">
      <c r="A91" s="257"/>
      <c r="B91" s="258"/>
      <c r="C91" s="258"/>
      <c r="D91" s="15"/>
      <c r="E91" s="15"/>
      <c r="F91" s="15"/>
      <c r="G91" s="16"/>
      <c r="H91" s="15" t="str">
        <f t="shared" si="234"/>
        <v xml:space="preserve">  </v>
      </c>
      <c r="I91" s="267" t="s">
        <v>122</v>
      </c>
      <c r="J91" s="268"/>
      <c r="K91" s="269" t="str">
        <f t="shared" si="235"/>
        <v xml:space="preserve">  </v>
      </c>
      <c r="L91" s="270" t="str">
        <f t="shared" si="236"/>
        <v xml:space="preserve"> </v>
      </c>
      <c r="M91" s="235" t="str">
        <f t="shared" si="237"/>
        <v xml:space="preserve">  </v>
      </c>
      <c r="N91" s="270" t="str">
        <f t="shared" si="238"/>
        <v xml:space="preserve">  </v>
      </c>
      <c r="O91" s="270" t="str">
        <f t="shared" si="192"/>
        <v xml:space="preserve">  </v>
      </c>
      <c r="P91" s="271" t="str">
        <f t="shared" si="239"/>
        <v xml:space="preserve">  </v>
      </c>
      <c r="Q91" s="271" t="str">
        <f t="shared" si="240"/>
        <v xml:space="preserve">  </v>
      </c>
      <c r="R91" s="271" t="str">
        <f t="shared" si="130"/>
        <v xml:space="preserve">  </v>
      </c>
      <c r="S91" s="280">
        <f t="shared" si="150"/>
        <v>250000</v>
      </c>
      <c r="T91" s="281">
        <f t="shared" si="200"/>
        <v>8</v>
      </c>
      <c r="U91" s="15"/>
      <c r="V91" s="15"/>
      <c r="W91" s="15"/>
      <c r="X91" s="282">
        <f t="shared" si="201"/>
        <v>2000000</v>
      </c>
    </row>
    <row r="92" spans="1:26">
      <c r="A92" s="257"/>
      <c r="B92" s="263"/>
      <c r="C92" s="263"/>
      <c r="D92" s="15"/>
      <c r="E92" s="15"/>
      <c r="F92" s="15"/>
      <c r="G92" s="16"/>
      <c r="H92" s="15" t="str">
        <f t="shared" si="234"/>
        <v xml:space="preserve">  </v>
      </c>
      <c r="I92" s="267" t="s">
        <v>122</v>
      </c>
      <c r="J92" s="268"/>
      <c r="K92" s="269" t="str">
        <f t="shared" si="235"/>
        <v xml:space="preserve">  </v>
      </c>
      <c r="L92" s="270" t="str">
        <f t="shared" si="236"/>
        <v xml:space="preserve"> </v>
      </c>
      <c r="M92" s="270" t="str">
        <f t="shared" si="237"/>
        <v xml:space="preserve">  </v>
      </c>
      <c r="N92" s="270" t="str">
        <f t="shared" si="238"/>
        <v xml:space="preserve">  </v>
      </c>
      <c r="O92" s="270" t="str">
        <f t="shared" si="192"/>
        <v xml:space="preserve">  </v>
      </c>
      <c r="P92" s="271" t="str">
        <f t="shared" si="239"/>
        <v xml:space="preserve">  </v>
      </c>
      <c r="Q92" s="271" t="str">
        <f t="shared" si="240"/>
        <v xml:space="preserve">  </v>
      </c>
      <c r="R92" s="271" t="str">
        <f t="shared" si="130"/>
        <v xml:space="preserve">  </v>
      </c>
      <c r="S92" s="280">
        <f t="shared" si="150"/>
        <v>250000</v>
      </c>
      <c r="T92" s="281">
        <f t="shared" si="200"/>
        <v>8</v>
      </c>
      <c r="U92" s="15"/>
      <c r="V92" s="15"/>
      <c r="W92" s="15"/>
      <c r="X92" s="282">
        <f t="shared" si="201"/>
        <v>2000000</v>
      </c>
    </row>
    <row r="93" spans="1:26">
      <c r="A93" s="249">
        <v>18</v>
      </c>
      <c r="B93" s="250" t="s">
        <v>391</v>
      </c>
      <c r="C93" s="251" t="s">
        <v>387</v>
      </c>
      <c r="D93" s="14">
        <f>COUNTIF(DSATU,B93)</f>
        <v>3</v>
      </c>
      <c r="E93" s="14">
        <f>COUNTIF(DDUA,B93)</f>
        <v>0</v>
      </c>
      <c r="F93" s="15">
        <f>COUNTIF(DTIGA,B93)</f>
        <v>0</v>
      </c>
      <c r="G93" s="252">
        <f>SUM(D93:F93)</f>
        <v>3</v>
      </c>
      <c r="H93" s="15" t="str">
        <f t="shared" si="234"/>
        <v>S6-SI</v>
      </c>
      <c r="I93" s="267" t="s">
        <v>122</v>
      </c>
      <c r="J93" s="268">
        <v>87</v>
      </c>
      <c r="K93" s="269" t="str">
        <f t="shared" si="235"/>
        <v>ISLAM PROGRESIF</v>
      </c>
      <c r="L93" s="270" t="str">
        <f t="shared" si="236"/>
        <v>SI-2</v>
      </c>
      <c r="M93" s="270" t="str">
        <f t="shared" si="237"/>
        <v>Sabtu</v>
      </c>
      <c r="N93" s="270" t="str">
        <f t="shared" si="238"/>
        <v>13.00-15.00</v>
      </c>
      <c r="O93" s="270" t="str">
        <f t="shared" si="192"/>
        <v>R23</v>
      </c>
      <c r="P93" s="271" t="str">
        <f t="shared" si="239"/>
        <v>Dr. H. Pujiono, M.Ag.</v>
      </c>
      <c r="Q93" s="271" t="str">
        <f t="shared" si="240"/>
        <v>Dr. Ahmadiono, M.E.I.</v>
      </c>
      <c r="R93" s="271" t="str">
        <f t="shared" si="130"/>
        <v>.</v>
      </c>
      <c r="S93" s="280">
        <f t="shared" si="150"/>
        <v>250000</v>
      </c>
      <c r="T93" s="281">
        <f t="shared" si="200"/>
        <v>8</v>
      </c>
      <c r="U93" s="15"/>
      <c r="V93" s="15"/>
      <c r="W93" s="15"/>
      <c r="X93" s="282">
        <f t="shared" si="201"/>
        <v>2000000</v>
      </c>
      <c r="Y93" s="290">
        <f>SUM(X93:X95)</f>
        <v>6000000</v>
      </c>
      <c r="Z93" s="290"/>
    </row>
    <row r="94" spans="1:26">
      <c r="A94" s="257"/>
      <c r="B94" s="258"/>
      <c r="C94" s="258"/>
      <c r="D94" s="15"/>
      <c r="E94" s="15"/>
      <c r="F94" s="15"/>
      <c r="G94" s="16"/>
      <c r="H94" s="15" t="str">
        <f t="shared" si="234"/>
        <v>S8-HK</v>
      </c>
      <c r="I94" s="267" t="s">
        <v>122</v>
      </c>
      <c r="J94" s="268">
        <v>39</v>
      </c>
      <c r="K94" s="269" t="str">
        <f t="shared" si="235"/>
        <v>STUDI NASKAH HUKUM KELUARGA</v>
      </c>
      <c r="L94" s="270" t="str">
        <f t="shared" si="236"/>
        <v>HK-II A</v>
      </c>
      <c r="M94" s="270" t="str">
        <f t="shared" si="237"/>
        <v xml:space="preserve">Kamis </v>
      </c>
      <c r="N94" s="270" t="str">
        <f t="shared" si="238"/>
        <v>13.15-15.15</v>
      </c>
      <c r="O94" s="270" t="str">
        <f>IFERROR((VLOOKUP(J94,JADWAL,11,FALSE)),"  ")</f>
        <v>RU28</v>
      </c>
      <c r="P94" s="271" t="str">
        <f t="shared" si="239"/>
        <v>Dr. H. Pujiono, M.Ag.</v>
      </c>
      <c r="Q94" s="271" t="str">
        <f t="shared" si="240"/>
        <v>Dr. H. Abdullah, S.Ag, M.HI</v>
      </c>
      <c r="R94" s="271" t="str">
        <f>IFERROR((VLOOKUP(J94,JADWAL,8,FALSE)),"  ")</f>
        <v>.</v>
      </c>
      <c r="S94" s="280">
        <f>IFERROR(VLOOKUP(I94,Trf,3,FALSE),"  ")</f>
        <v>250000</v>
      </c>
      <c r="T94" s="281">
        <f t="shared" si="200"/>
        <v>8</v>
      </c>
      <c r="U94" s="15"/>
      <c r="V94" s="15"/>
      <c r="W94" s="15"/>
      <c r="X94" s="282">
        <f t="shared" ref="X94:X96" si="241">(S94*T94)+((U94+V94)*W94)</f>
        <v>2000000</v>
      </c>
    </row>
    <row r="95" spans="1:26">
      <c r="A95" s="257"/>
      <c r="B95" s="258"/>
      <c r="C95" s="258"/>
      <c r="D95" s="15"/>
      <c r="E95" s="15"/>
      <c r="F95" s="15"/>
      <c r="G95" s="16"/>
      <c r="H95" s="15" t="str">
        <f t="shared" ref="H95:H102" si="242">IFERROR((VLOOKUP(J95,JADWAL,12,FALSE)),"  ")</f>
        <v>S15-HK</v>
      </c>
      <c r="I95" s="267" t="s">
        <v>122</v>
      </c>
      <c r="J95" s="268">
        <v>46</v>
      </c>
      <c r="K95" s="269" t="str">
        <f>IFERROR((VLOOKUP(J95,JADWAL,4,FALSE)),"  ")</f>
        <v>STUDI NASKAH HUKUM KELUARGA</v>
      </c>
      <c r="L95" s="270" t="str">
        <f>IFERROR((VLOOKUP(J95,JADWAL,2,FALSE))," ")</f>
        <v>HK-II B</v>
      </c>
      <c r="M95" s="270" t="str">
        <f>IFERROR((VLOOKUP(J95,JADWAL,9,FALSE)),"  ")</f>
        <v>Sabtu</v>
      </c>
      <c r="N95" s="270" t="str">
        <f>IFERROR((VLOOKUP(J95,JADWAL,10,FALSE)),"  ")</f>
        <v>12.30-14.30</v>
      </c>
      <c r="O95" s="270" t="str">
        <f>IFERROR((VLOOKUP(J95,JADWAL,11,FALSE)),"  ")</f>
        <v>RU28</v>
      </c>
      <c r="P95" s="271" t="str">
        <f>IFERROR((VLOOKUP(J95,JADWAL,6,FALSE)),"  ")</f>
        <v>Dr. H. Pujiono, M.Ag.</v>
      </c>
      <c r="Q95" s="271" t="str">
        <f>IFERROR((VLOOKUP(J95,JADWAL,7,FALSE)),"  ")</f>
        <v>Dr. H. Abdullah, S.Ag, M.HI</v>
      </c>
      <c r="R95" s="271" t="str">
        <f>IFERROR((VLOOKUP(J95,JADWAL,8,FALSE)),"  ")</f>
        <v>.</v>
      </c>
      <c r="S95" s="280">
        <f>IFERROR(VLOOKUP(I95,Trf,3,FALSE),"  ")</f>
        <v>250000</v>
      </c>
      <c r="T95" s="281">
        <f t="shared" si="200"/>
        <v>8</v>
      </c>
      <c r="U95" s="15"/>
      <c r="V95" s="15"/>
      <c r="W95" s="15"/>
      <c r="X95" s="282">
        <f t="shared" si="241"/>
        <v>2000000</v>
      </c>
    </row>
    <row r="96" spans="1:26">
      <c r="A96" s="257"/>
      <c r="B96" s="258"/>
      <c r="C96" s="258"/>
      <c r="D96" s="15"/>
      <c r="E96" s="15"/>
      <c r="F96" s="15"/>
      <c r="G96" s="16"/>
      <c r="H96" s="15" t="str">
        <f t="shared" si="242"/>
        <v xml:space="preserve">  </v>
      </c>
      <c r="I96" s="267" t="s">
        <v>122</v>
      </c>
      <c r="J96" s="268"/>
      <c r="K96" s="269" t="str">
        <f>IFERROR((VLOOKUP(J96,JADWAL,4,FALSE)),"  ")</f>
        <v xml:space="preserve">  </v>
      </c>
      <c r="L96" s="270" t="str">
        <f>IFERROR((VLOOKUP(J96,JADWAL,2,FALSE))," ")</f>
        <v xml:space="preserve"> </v>
      </c>
      <c r="M96" s="270" t="str">
        <f>IFERROR((VLOOKUP(J96,JADWAL,9,FALSE)),"  ")</f>
        <v xml:space="preserve">  </v>
      </c>
      <c r="N96" s="270" t="str">
        <f>IFERROR((VLOOKUP(J96,JADWAL,10,FALSE)),"  ")</f>
        <v xml:space="preserve">  </v>
      </c>
      <c r="O96" s="270" t="str">
        <f>IFERROR((VLOOKUP(J96,JADWAL,11,FALSE)),"  ")</f>
        <v xml:space="preserve">  </v>
      </c>
      <c r="P96" s="271" t="str">
        <f>IFERROR((VLOOKUP(J96,JADWAL,6,FALSE)),"  ")</f>
        <v xml:space="preserve">  </v>
      </c>
      <c r="Q96" s="271" t="str">
        <f>IFERROR((VLOOKUP(J96,JADWAL,7,FALSE)),"  ")</f>
        <v xml:space="preserve">  </v>
      </c>
      <c r="R96" s="271" t="str">
        <f>IFERROR((VLOOKUP(J96,JADWAL,8,FALSE)),"  ")</f>
        <v xml:space="preserve">  </v>
      </c>
      <c r="S96" s="280">
        <f>IFERROR(VLOOKUP(I96,Trf,3,FALSE),"  ")</f>
        <v>250000</v>
      </c>
      <c r="T96" s="281">
        <f t="shared" ref="T96:T119" si="243">$T$7</f>
        <v>8</v>
      </c>
      <c r="U96" s="15"/>
      <c r="V96" s="15"/>
      <c r="W96" s="15"/>
      <c r="X96" s="282">
        <f t="shared" si="241"/>
        <v>2000000</v>
      </c>
    </row>
    <row r="97" spans="1:26" ht="18" customHeight="1">
      <c r="A97" s="249">
        <v>19</v>
      </c>
      <c r="B97" s="250" t="s">
        <v>392</v>
      </c>
      <c r="C97" s="251" t="s">
        <v>393</v>
      </c>
      <c r="D97" s="14">
        <f>COUNTIF(DSATU,B97)</f>
        <v>3</v>
      </c>
      <c r="E97" s="14">
        <f>COUNTIF(DDUA,B97)</f>
        <v>1</v>
      </c>
      <c r="F97" s="15">
        <f>COUNTIF(DTIGA,B97)</f>
        <v>0</v>
      </c>
      <c r="G97" s="252">
        <f>SUM(D97:F97)</f>
        <v>4</v>
      </c>
      <c r="H97" s="15" t="str">
        <f t="shared" si="242"/>
        <v>S6-MPI</v>
      </c>
      <c r="I97" s="267" t="s">
        <v>116</v>
      </c>
      <c r="J97" s="268">
        <v>92</v>
      </c>
      <c r="K97" s="269" t="str">
        <f>IFERROR((VLOOKUP(J97,JADWAL,4,FALSE)),"  ")</f>
        <v>MANAJEMEN KURIKULUM DAN PROGRAM PENDIDIKAN ISLAM</v>
      </c>
      <c r="L97" s="270" t="str">
        <f>IFERROR((VLOOKUP(J97,JADWAL,2,FALSE))," ")</f>
        <v>MPI3-2A</v>
      </c>
      <c r="M97" s="235" t="str">
        <f>IFERROR((VLOOKUP(J97,JADWAL,9,FALSE)),"  ")</f>
        <v>Sabtu</v>
      </c>
      <c r="N97" s="505" t="str">
        <f>IFERROR((VLOOKUP(J97,JADWAL,10,FALSE)),"  ")</f>
        <v>09.45-11.45</v>
      </c>
      <c r="O97" s="270" t="str">
        <f>IFERROR((VLOOKUP(J97,JADWAL,11,FALSE)),"  ")</f>
        <v>RU22</v>
      </c>
      <c r="P97" s="271" t="str">
        <f>IFERROR((VLOOKUP(J97,JADWAL,6,FALSE)),"  ")</f>
        <v>Prof. Dr. Suyitno, M.Ag</v>
      </c>
      <c r="Q97" s="271" t="str">
        <f>IFERROR((VLOOKUP(J97,JADWAL,7,FALSE)),"  ")</f>
        <v>Prof. Dr. Dra. Hj. Titiek Rohanah Hidayati, M.Pd.</v>
      </c>
      <c r="R97" s="271" t="str">
        <f>IFERROR((VLOOKUP(J97,JADWAL,8,FALSE)),"  ")</f>
        <v>Dr. Hj. St. Rodliyah, M.Pd.</v>
      </c>
      <c r="S97" s="280">
        <f>IFERROR(VLOOKUP(I97,Trf,3,FALSE),"  ")</f>
        <v>300000</v>
      </c>
      <c r="T97" s="281">
        <f t="shared" si="243"/>
        <v>8</v>
      </c>
      <c r="U97" s="15"/>
      <c r="V97" s="15"/>
      <c r="W97" s="15"/>
      <c r="X97" s="282">
        <f t="shared" ref="X97:X102" si="244">(S97*T97)+((U97+V97)*W97)</f>
        <v>2400000</v>
      </c>
      <c r="Y97" s="290">
        <f>SUM(X97:X100)</f>
        <v>10200000</v>
      </c>
      <c r="Z97" s="290"/>
    </row>
    <row r="98" spans="1:26" ht="25.5">
      <c r="A98" s="257"/>
      <c r="B98" s="258"/>
      <c r="C98" s="258"/>
      <c r="D98" s="15"/>
      <c r="E98" s="15"/>
      <c r="F98" s="15"/>
      <c r="G98" s="16"/>
      <c r="H98" s="15" t="str">
        <f t="shared" si="242"/>
        <v>S4-MPI</v>
      </c>
      <c r="I98" s="267" t="s">
        <v>116</v>
      </c>
      <c r="J98" s="268">
        <v>3</v>
      </c>
      <c r="K98" s="269" t="str">
        <f t="shared" ref="K98" si="245">IFERROR((VLOOKUP(J98,JADWAL,4,FALSE)),"  ")</f>
        <v>MANAJEMEN KURIKULUM DAN PROGRAM PENDIDIKAN</v>
      </c>
      <c r="L98" s="270" t="str">
        <f t="shared" ref="L98" si="246">IFERROR((VLOOKUP(J98,JADWAL,2,FALSE))," ")</f>
        <v>MPI-2A</v>
      </c>
      <c r="M98" s="270" t="str">
        <f t="shared" ref="M98" si="247">IFERROR((VLOOKUP(J98,JADWAL,9,FALSE)),"  ")</f>
        <v>Rabu</v>
      </c>
      <c r="N98" s="505" t="str">
        <f t="shared" ref="N98" si="248">IFERROR((VLOOKUP(J98,JADWAL,10,FALSE)),"  ")</f>
        <v>13.00-15.00</v>
      </c>
      <c r="O98" s="270" t="str">
        <f>IFERROR((VLOOKUP(J98,JADWAL,11,FALSE)),"  ")</f>
        <v>RU11</v>
      </c>
      <c r="P98" s="271" t="str">
        <f>IFERROR((VLOOKUP(J98,JADWAL,6,FALSE)),"  ")</f>
        <v>Prof. Dr. Dra. Hj. Titiek Rohanah Hidayati, M.Pd.</v>
      </c>
      <c r="Q98" s="271" t="str">
        <f>IFERROR((VLOOKUP(J98,JADWAL,7,FALSE)),"  ")</f>
        <v>Dr. Hj. St. Rodliyah, M.Pd.</v>
      </c>
      <c r="R98" s="271" t="str">
        <f t="shared" ref="R98" si="249">IFERROR((VLOOKUP(J98,JADWAL,8,FALSE)),"  ")</f>
        <v>.</v>
      </c>
      <c r="S98" s="280">
        <f t="shared" ref="S98" si="250">IFERROR(VLOOKUP(I98,Trf,3,FALSE),"  ")</f>
        <v>300000</v>
      </c>
      <c r="T98" s="281">
        <f t="shared" si="243"/>
        <v>8</v>
      </c>
      <c r="U98" s="15"/>
      <c r="V98" s="15"/>
      <c r="W98" s="15"/>
      <c r="X98" s="282">
        <f t="shared" si="244"/>
        <v>2400000</v>
      </c>
    </row>
    <row r="99" spans="1:26" ht="25.5">
      <c r="A99" s="257"/>
      <c r="B99" s="258"/>
      <c r="C99" s="258"/>
      <c r="D99" s="15"/>
      <c r="E99" s="15"/>
      <c r="F99" s="15"/>
      <c r="G99" s="16"/>
      <c r="H99" s="15" t="str">
        <f t="shared" si="242"/>
        <v>S9-MPI</v>
      </c>
      <c r="I99" s="267" t="s">
        <v>116</v>
      </c>
      <c r="J99" s="268">
        <v>8</v>
      </c>
      <c r="K99" s="269" t="str">
        <f t="shared" ref="K99:K104" si="251">IFERROR((VLOOKUP(J99,JADWAL,4,FALSE)),"  ")</f>
        <v>MANAJEMEN MUTU TERPADU PENDIDIKAN</v>
      </c>
      <c r="L99" s="270" t="str">
        <f t="shared" ref="L99:L104" si="252">IFERROR((VLOOKUP(J99,JADWAL,2,FALSE))," ")</f>
        <v>MPI-2B</v>
      </c>
      <c r="M99" s="270" t="str">
        <f t="shared" ref="M99:M104" si="253">IFERROR((VLOOKUP(J99,JADWAL,9,FALSE)),"  ")</f>
        <v>Sabtu</v>
      </c>
      <c r="N99" s="505" t="str">
        <f t="shared" ref="N99:N104" si="254">IFERROR((VLOOKUP(J99,JADWAL,10,FALSE)),"  ")</f>
        <v>08.00-10.00</v>
      </c>
      <c r="O99" s="270" t="str">
        <f t="shared" ref="O99" si="255">IFERROR((VLOOKUP(J99,JADWAL,11,FALSE)),"  ")</f>
        <v>RU24</v>
      </c>
      <c r="P99" s="271" t="str">
        <f t="shared" ref="P99" si="256">IFERROR((VLOOKUP(J99,JADWAL,6,FALSE)),"  ")</f>
        <v>Prof. Dr. Dra. Hj. Titiek Rohanah Hidayati, M.Pd.</v>
      </c>
      <c r="Q99" s="271" t="str">
        <f t="shared" ref="Q99" si="257">IFERROR((VLOOKUP(J99,JADWAL,7,FALSE)),"  ")</f>
        <v>Dr. H. Abd. Muhith, S.Ag, M.Pd.I.</v>
      </c>
      <c r="R99" s="271" t="str">
        <f>IFERROR((VLOOKUP(J99,JADWAL,8,FALSE)),"  ")</f>
        <v>.</v>
      </c>
      <c r="S99" s="280">
        <f t="shared" ref="S99:S104" si="258">IFERROR(VLOOKUP(I99,Trf,3,FALSE),"  ")</f>
        <v>300000</v>
      </c>
      <c r="T99" s="281">
        <f t="shared" si="243"/>
        <v>8</v>
      </c>
      <c r="U99" s="15"/>
      <c r="V99" s="15"/>
      <c r="W99" s="15"/>
      <c r="X99" s="282">
        <f t="shared" si="244"/>
        <v>2400000</v>
      </c>
    </row>
    <row r="100" spans="1:26" ht="25.5">
      <c r="A100" s="257"/>
      <c r="B100" s="258"/>
      <c r="C100" s="258"/>
      <c r="D100" s="15"/>
      <c r="E100" s="15"/>
      <c r="F100" s="15"/>
      <c r="G100" s="16"/>
      <c r="H100" s="15" t="str">
        <f t="shared" si="242"/>
        <v>S2-PAI</v>
      </c>
      <c r="I100" s="267" t="s">
        <v>362</v>
      </c>
      <c r="J100" s="268">
        <v>15</v>
      </c>
      <c r="K100" s="269" t="str">
        <f t="shared" si="251"/>
        <v>PENGEMBANGAN KURIKULUM</v>
      </c>
      <c r="L100" s="270" t="str">
        <f t="shared" si="252"/>
        <v>PAI-2A</v>
      </c>
      <c r="M100" s="235" t="str">
        <f t="shared" si="253"/>
        <v>Selasa</v>
      </c>
      <c r="N100" s="505" t="str">
        <f t="shared" si="254"/>
        <v>12.45-14.45</v>
      </c>
      <c r="O100" s="270" t="str">
        <f t="shared" ref="O100:O105" si="259">IFERROR((VLOOKUP(J100,JADWAL,11,FALSE)),"  ")</f>
        <v>R15</v>
      </c>
      <c r="P100" s="271" t="str">
        <f>IFERROR((VLOOKUP(J100,JADWAL,6,FALSE)),"  ")</f>
        <v>Prof. Dr. Dra. Hj. Titiek Rohanah Hidayati, M.Pd.</v>
      </c>
      <c r="Q100" s="271" t="str">
        <f>IFERROR((VLOOKUP(J100,JADWAL,7,FALSE)),"  ")</f>
        <v>Dra. Sofkhatin Khumaidah, M.Pd., Ph.D.</v>
      </c>
      <c r="R100" s="271" t="str">
        <f>IFERROR((VLOOKUP(J100,JADWAL,8,FALSE)),"  ")</f>
        <v>.</v>
      </c>
      <c r="S100" s="280">
        <f t="shared" si="258"/>
        <v>375000</v>
      </c>
      <c r="T100" s="281">
        <f t="shared" si="243"/>
        <v>8</v>
      </c>
      <c r="U100" s="15"/>
      <c r="V100" s="15"/>
      <c r="W100" s="15"/>
      <c r="X100" s="282">
        <f t="shared" si="244"/>
        <v>3000000</v>
      </c>
    </row>
    <row r="101" spans="1:26">
      <c r="A101" s="257"/>
      <c r="B101" s="258"/>
      <c r="C101" s="258"/>
      <c r="D101" s="15"/>
      <c r="E101" s="15"/>
      <c r="F101" s="15"/>
      <c r="G101" s="16"/>
      <c r="H101" s="15" t="str">
        <f t="shared" si="242"/>
        <v xml:space="preserve">  </v>
      </c>
      <c r="I101" s="267" t="s">
        <v>362</v>
      </c>
      <c r="J101" s="268"/>
      <c r="K101" s="269" t="str">
        <f t="shared" si="251"/>
        <v xml:space="preserve">  </v>
      </c>
      <c r="L101" s="270" t="str">
        <f t="shared" si="252"/>
        <v xml:space="preserve"> </v>
      </c>
      <c r="M101" s="235" t="str">
        <f t="shared" si="253"/>
        <v xml:space="preserve">  </v>
      </c>
      <c r="N101" s="270" t="str">
        <f t="shared" si="254"/>
        <v xml:space="preserve">  </v>
      </c>
      <c r="O101" s="270" t="str">
        <f t="shared" si="259"/>
        <v xml:space="preserve">  </v>
      </c>
      <c r="P101" s="271" t="str">
        <f>IFERROR((VLOOKUP(J101,JADWAL,6,FALSE)),"  ")</f>
        <v xml:space="preserve">  </v>
      </c>
      <c r="Q101" s="271" t="str">
        <f>IFERROR((VLOOKUP(J101,JADWAL,7,FALSE)),"  ")</f>
        <v xml:space="preserve">  </v>
      </c>
      <c r="R101" s="271" t="str">
        <f>IFERROR((VLOOKUP(J101,JADWAL,8,FALSE)),"  ")</f>
        <v xml:space="preserve">  </v>
      </c>
      <c r="S101" s="280">
        <f t="shared" si="258"/>
        <v>375000</v>
      </c>
      <c r="T101" s="281">
        <f t="shared" si="243"/>
        <v>8</v>
      </c>
      <c r="U101" s="15"/>
      <c r="V101" s="15"/>
      <c r="W101" s="15"/>
      <c r="X101" s="282">
        <f t="shared" si="244"/>
        <v>3000000</v>
      </c>
    </row>
    <row r="102" spans="1:26" ht="25.5">
      <c r="A102" s="249">
        <v>20</v>
      </c>
      <c r="B102" s="250" t="s">
        <v>50</v>
      </c>
      <c r="C102" s="251" t="s">
        <v>393</v>
      </c>
      <c r="D102" s="14">
        <f>COUNTIF(DSATU,B102)</f>
        <v>1</v>
      </c>
      <c r="E102" s="14">
        <f>COUNTIF(DDUA,B102)</f>
        <v>1</v>
      </c>
      <c r="F102" s="15">
        <f>COUNTIF(DTIGA,B102)</f>
        <v>1</v>
      </c>
      <c r="G102" s="252">
        <f>SUM(D102:F102)</f>
        <v>3</v>
      </c>
      <c r="H102" s="15" t="str">
        <f t="shared" si="242"/>
        <v>S6-MPI</v>
      </c>
      <c r="I102" s="267" t="s">
        <v>122</v>
      </c>
      <c r="J102" s="268">
        <v>92</v>
      </c>
      <c r="K102" s="269" t="str">
        <f t="shared" si="251"/>
        <v>MANAJEMEN KURIKULUM DAN PROGRAM PENDIDIKAN ISLAM</v>
      </c>
      <c r="L102" s="270" t="str">
        <f t="shared" si="252"/>
        <v>MPI3-2A</v>
      </c>
      <c r="M102" s="270" t="str">
        <f t="shared" si="253"/>
        <v>Sabtu</v>
      </c>
      <c r="N102" s="505" t="str">
        <f t="shared" si="254"/>
        <v>09.45-11.45</v>
      </c>
      <c r="O102" s="270" t="str">
        <f t="shared" si="259"/>
        <v>RU22</v>
      </c>
      <c r="P102" s="271" t="str">
        <f>IFERROR((VLOOKUP(J102,JADWAL,6,FALSE)),"  ")</f>
        <v>Prof. Dr. Suyitno, M.Ag</v>
      </c>
      <c r="Q102" s="271" t="str">
        <f>IFERROR((VLOOKUP(J102,JADWAL,7,FALSE)),"  ")</f>
        <v>Prof. Dr. Dra. Hj. Titiek Rohanah Hidayati, M.Pd.</v>
      </c>
      <c r="R102" s="271" t="str">
        <f>IFERROR((VLOOKUP(J102,JADWAL,8,FALSE)),"  ")</f>
        <v>Dr. Hj. St. Rodliyah, M.Pd.</v>
      </c>
      <c r="S102" s="280">
        <f t="shared" si="258"/>
        <v>250000</v>
      </c>
      <c r="T102" s="281">
        <f t="shared" si="243"/>
        <v>8</v>
      </c>
      <c r="U102" s="15"/>
      <c r="V102" s="15"/>
      <c r="W102" s="15"/>
      <c r="X102" s="282">
        <f t="shared" si="244"/>
        <v>2000000</v>
      </c>
      <c r="Y102" s="290">
        <f>SUM(X102:X107)</f>
        <v>12800000</v>
      </c>
      <c r="Z102" s="290"/>
    </row>
    <row r="103" spans="1:26" ht="25.5">
      <c r="A103" s="257"/>
      <c r="B103" s="258"/>
      <c r="C103" s="258"/>
      <c r="D103" s="15"/>
      <c r="E103" s="15"/>
      <c r="F103" s="15"/>
      <c r="G103" s="16"/>
      <c r="H103" s="15" t="str">
        <f t="shared" ref="H103:H105" si="260">IFERROR((VLOOKUP(J103,JADWAL,12,FALSE)),"  ")</f>
        <v>S4-MPI</v>
      </c>
      <c r="I103" s="267" t="s">
        <v>122</v>
      </c>
      <c r="J103" s="268">
        <v>3</v>
      </c>
      <c r="K103" s="269" t="str">
        <f t="shared" si="251"/>
        <v>MANAJEMEN KURIKULUM DAN PROGRAM PENDIDIKAN</v>
      </c>
      <c r="L103" s="270" t="str">
        <f t="shared" si="252"/>
        <v>MPI-2A</v>
      </c>
      <c r="M103" s="270" t="str">
        <f t="shared" si="253"/>
        <v>Rabu</v>
      </c>
      <c r="N103" s="505" t="str">
        <f t="shared" si="254"/>
        <v>13.00-15.00</v>
      </c>
      <c r="O103" s="270" t="str">
        <f t="shared" si="259"/>
        <v>RU11</v>
      </c>
      <c r="P103" s="271" t="str">
        <f>IFERROR((VLOOKUP(J103,JADWAL,6,FALSE)),"  ")</f>
        <v>Prof. Dr. Dra. Hj. Titiek Rohanah Hidayati, M.Pd.</v>
      </c>
      <c r="Q103" s="271" t="str">
        <f>IFERROR((VLOOKUP(J103,JADWAL,7,FALSE)),"  ")</f>
        <v>Dr. Hj. St. Rodliyah, M.Pd.</v>
      </c>
      <c r="R103" s="271" t="str">
        <f t="shared" ref="R103:R105" si="261">IFERROR((VLOOKUP(J103,JADWAL,8,FALSE)),"  ")</f>
        <v>.</v>
      </c>
      <c r="S103" s="280">
        <f t="shared" si="258"/>
        <v>250000</v>
      </c>
      <c r="T103" s="281">
        <f t="shared" si="243"/>
        <v>8</v>
      </c>
      <c r="U103" s="15"/>
      <c r="V103" s="15"/>
      <c r="W103" s="15"/>
      <c r="X103" s="282">
        <f t="shared" ref="X103:X105" si="262">(S103*T103)+((U103+V103)*W103)</f>
        <v>2000000</v>
      </c>
    </row>
    <row r="104" spans="1:26">
      <c r="A104" s="257"/>
      <c r="B104" s="258"/>
      <c r="C104" s="258"/>
      <c r="D104" s="15"/>
      <c r="E104" s="15"/>
      <c r="F104" s="15"/>
      <c r="G104" s="16"/>
      <c r="H104" s="15" t="str">
        <f t="shared" si="260"/>
        <v>S8-MPI</v>
      </c>
      <c r="I104" s="267" t="s">
        <v>122</v>
      </c>
      <c r="J104" s="268">
        <v>7</v>
      </c>
      <c r="K104" s="269" t="str">
        <f t="shared" si="251"/>
        <v>MANAJEMEN KURIKULUM DAN PROGRAM PENDIDIKAN</v>
      </c>
      <c r="L104" s="270" t="str">
        <f t="shared" si="252"/>
        <v>MPI-2B</v>
      </c>
      <c r="M104" s="270" t="str">
        <f t="shared" si="253"/>
        <v>Jumat</v>
      </c>
      <c r="N104" s="505" t="str">
        <f t="shared" si="254"/>
        <v>18.30-20.30</v>
      </c>
      <c r="O104" s="270" t="str">
        <f t="shared" si="259"/>
        <v>RU24</v>
      </c>
      <c r="P104" s="271" t="str">
        <f>IFERROR((VLOOKUP(J104,JADWAL,6,FALSE)),"  ")</f>
        <v>Dr. Hj. St. Rodliyah, M.Pd.</v>
      </c>
      <c r="Q104" s="271" t="str">
        <f>IFERROR((VLOOKUP(J104,JADWAL,7,FALSE)),"  ")</f>
        <v>Dr. Hj. Erma Fatmawati, M.Pd.I</v>
      </c>
      <c r="R104" s="271" t="str">
        <f t="shared" si="261"/>
        <v>.</v>
      </c>
      <c r="S104" s="280">
        <f t="shared" si="258"/>
        <v>250000</v>
      </c>
      <c r="T104" s="281">
        <f t="shared" si="243"/>
        <v>8</v>
      </c>
      <c r="U104" s="15"/>
      <c r="V104" s="15"/>
      <c r="W104" s="15"/>
      <c r="X104" s="282">
        <f t="shared" si="262"/>
        <v>2000000</v>
      </c>
    </row>
    <row r="105" spans="1:26">
      <c r="A105" s="257"/>
      <c r="B105" s="258"/>
      <c r="C105" s="258"/>
      <c r="D105" s="15"/>
      <c r="E105" s="15"/>
      <c r="F105" s="15"/>
      <c r="G105" s="16"/>
      <c r="H105" s="15" t="str">
        <f t="shared" si="260"/>
        <v xml:space="preserve">  </v>
      </c>
      <c r="I105" s="267" t="s">
        <v>364</v>
      </c>
      <c r="J105" s="268"/>
      <c r="K105" s="269" t="str">
        <f t="shared" ref="K105" si="263">IFERROR((VLOOKUP(J105,JADWAL,4,FALSE)),"  ")</f>
        <v xml:space="preserve">  </v>
      </c>
      <c r="L105" s="270" t="str">
        <f t="shared" ref="L105" si="264">IFERROR((VLOOKUP(J105,JADWAL,2,FALSE))," ")</f>
        <v xml:space="preserve"> </v>
      </c>
      <c r="M105" s="270" t="str">
        <f t="shared" ref="M105" si="265">IFERROR((VLOOKUP(J105,JADWAL,9,FALSE)),"  ")</f>
        <v xml:space="preserve">  </v>
      </c>
      <c r="N105" s="270" t="str">
        <f t="shared" ref="N105" si="266">IFERROR((VLOOKUP(J105,JADWAL,10,FALSE)),"  ")</f>
        <v xml:space="preserve">  </v>
      </c>
      <c r="O105" s="270" t="str">
        <f t="shared" si="259"/>
        <v xml:space="preserve">  </v>
      </c>
      <c r="P105" s="271" t="str">
        <f t="shared" ref="P105" si="267">IFERROR((VLOOKUP(J105,JADWAL,6,FALSE)),"  ")</f>
        <v xml:space="preserve">  </v>
      </c>
      <c r="Q105" s="271" t="str">
        <f t="shared" ref="Q105" si="268">IFERROR((VLOOKUP(J105,JADWAL,7,FALSE)),"  ")</f>
        <v xml:space="preserve">  </v>
      </c>
      <c r="R105" s="271" t="str">
        <f t="shared" si="261"/>
        <v xml:space="preserve">  </v>
      </c>
      <c r="S105" s="280">
        <f t="shared" ref="S105" si="269">IFERROR(VLOOKUP(I105,Trf,3,FALSE),"  ")</f>
        <v>300000</v>
      </c>
      <c r="T105" s="281">
        <f t="shared" si="243"/>
        <v>8</v>
      </c>
      <c r="U105" s="15"/>
      <c r="V105" s="15"/>
      <c r="W105" s="15"/>
      <c r="X105" s="282">
        <f t="shared" si="262"/>
        <v>2400000</v>
      </c>
    </row>
    <row r="106" spans="1:26">
      <c r="A106" s="257"/>
      <c r="B106" s="258"/>
      <c r="C106" s="258"/>
      <c r="D106" s="15"/>
      <c r="E106" s="15"/>
      <c r="F106" s="15"/>
      <c r="G106" s="16"/>
      <c r="H106" s="15" t="str">
        <f t="shared" ref="H106:H113" si="270">IFERROR((VLOOKUP(J106,JADWAL,12,FALSE)),"  ")</f>
        <v xml:space="preserve">  </v>
      </c>
      <c r="I106" s="267" t="s">
        <v>122</v>
      </c>
      <c r="J106" s="268"/>
      <c r="K106" s="269" t="str">
        <f t="shared" ref="K106" si="271">IFERROR((VLOOKUP(J106,JADWAL,4,FALSE)),"  ")</f>
        <v xml:space="preserve">  </v>
      </c>
      <c r="L106" s="270" t="str">
        <f t="shared" ref="L106" si="272">IFERROR((VLOOKUP(J106,JADWAL,2,FALSE))," ")</f>
        <v xml:space="preserve"> </v>
      </c>
      <c r="M106" s="270" t="str">
        <f t="shared" ref="M106" si="273">IFERROR((VLOOKUP(J106,JADWAL,9,FALSE)),"  ")</f>
        <v xml:space="preserve">  </v>
      </c>
      <c r="N106" s="270" t="str">
        <f t="shared" ref="N106" si="274">IFERROR((VLOOKUP(J106,JADWAL,10,FALSE)),"  ")</f>
        <v xml:space="preserve">  </v>
      </c>
      <c r="O106" s="270" t="str">
        <f t="shared" ref="O106" si="275">IFERROR((VLOOKUP(J106,JADWAL,11,FALSE)),"  ")</f>
        <v xml:space="preserve">  </v>
      </c>
      <c r="P106" s="271" t="str">
        <f t="shared" ref="P106" si="276">IFERROR((VLOOKUP(J106,JADWAL,6,FALSE)),"  ")</f>
        <v xml:space="preserve">  </v>
      </c>
      <c r="Q106" s="271" t="str">
        <f t="shared" ref="Q106" si="277">IFERROR((VLOOKUP(J106,JADWAL,7,FALSE)),"  ")</f>
        <v xml:space="preserve">  </v>
      </c>
      <c r="R106" s="271" t="str">
        <f t="shared" ref="R106:R113" si="278">IFERROR((VLOOKUP(J106,JADWAL,8,FALSE)),"  ")</f>
        <v xml:space="preserve">  </v>
      </c>
      <c r="S106" s="280">
        <f t="shared" ref="S106" si="279">IFERROR(VLOOKUP(I106,Trf,3,FALSE),"  ")</f>
        <v>250000</v>
      </c>
      <c r="T106" s="281">
        <f t="shared" si="243"/>
        <v>8</v>
      </c>
      <c r="U106" s="15"/>
      <c r="V106" s="15"/>
      <c r="W106" s="15"/>
      <c r="X106" s="282">
        <f t="shared" ref="X106:X112" si="280">(S106*T106)+((U106+V106)*W106)</f>
        <v>2000000</v>
      </c>
    </row>
    <row r="107" spans="1:26">
      <c r="A107" s="257"/>
      <c r="B107" s="258"/>
      <c r="C107" s="258"/>
      <c r="D107" s="15"/>
      <c r="E107" s="15"/>
      <c r="F107" s="15"/>
      <c r="G107" s="16"/>
      <c r="H107" s="15" t="str">
        <f t="shared" si="270"/>
        <v xml:space="preserve">  </v>
      </c>
      <c r="I107" s="267" t="s">
        <v>364</v>
      </c>
      <c r="J107" s="268"/>
      <c r="K107" s="269" t="str">
        <f>IFERROR((VLOOKUP(J107,JADWAL,4,FALSE)),"  ")</f>
        <v xml:space="preserve">  </v>
      </c>
      <c r="L107" s="270" t="str">
        <f>IFERROR((VLOOKUP(J107,JADWAL,2,FALSE))," ")</f>
        <v xml:space="preserve"> </v>
      </c>
      <c r="M107" s="270" t="str">
        <f>IFERROR((VLOOKUP(J107,JADWAL,9,FALSE)),"  ")</f>
        <v xml:space="preserve">  </v>
      </c>
      <c r="N107" s="270" t="str">
        <f>IFERROR((VLOOKUP(J107,JADWAL,10,FALSE)),"  ")</f>
        <v xml:space="preserve">  </v>
      </c>
      <c r="O107" s="270" t="str">
        <f t="shared" ref="O107:O110" si="281">IFERROR((VLOOKUP(J107,JADWAL,11,FALSE)),"  ")</f>
        <v xml:space="preserve">  </v>
      </c>
      <c r="P107" s="271" t="str">
        <f>IFERROR((VLOOKUP(J107,JADWAL,6,FALSE)),"  ")</f>
        <v xml:space="preserve">  </v>
      </c>
      <c r="Q107" s="271" t="str">
        <f>IFERROR((VLOOKUP(J107,JADWAL,7,FALSE)),"  ")</f>
        <v xml:space="preserve">  </v>
      </c>
      <c r="R107" s="271" t="str">
        <f t="shared" si="278"/>
        <v xml:space="preserve">  </v>
      </c>
      <c r="S107" s="280">
        <f t="shared" ref="S107:S113" si="282">IFERROR(VLOOKUP(I107,Trf,3,FALSE),"  ")</f>
        <v>300000</v>
      </c>
      <c r="T107" s="281">
        <f t="shared" si="243"/>
        <v>8</v>
      </c>
      <c r="U107" s="15"/>
      <c r="V107" s="15"/>
      <c r="W107" s="15"/>
      <c r="X107" s="282">
        <f t="shared" si="280"/>
        <v>2400000</v>
      </c>
    </row>
    <row r="108" spans="1:26" ht="25.5">
      <c r="A108" s="259">
        <v>21</v>
      </c>
      <c r="B108" s="296" t="s">
        <v>394</v>
      </c>
      <c r="C108" s="261" t="s">
        <v>393</v>
      </c>
      <c r="D108" s="14">
        <f>COUNTIF(DSATU,B108)</f>
        <v>2</v>
      </c>
      <c r="E108" s="14">
        <f>COUNTIF(DDUA,B108)</f>
        <v>2</v>
      </c>
      <c r="F108" s="15">
        <f>COUNTIF(DTIGA,B108)</f>
        <v>0</v>
      </c>
      <c r="G108" s="252">
        <f>SUM(D108:F108)</f>
        <v>4</v>
      </c>
      <c r="H108" s="15" t="str">
        <f t="shared" si="270"/>
        <v>S3-MPI</v>
      </c>
      <c r="I108" s="267" t="s">
        <v>122</v>
      </c>
      <c r="J108" s="268">
        <v>2</v>
      </c>
      <c r="K108" s="269" t="str">
        <f>IFERROR((VLOOKUP(J108,JADWAL,4,FALSE)),"  ")</f>
        <v>PERILAKU ORGANISASI DAN KEPEMIMPINAN PENDIDIKAN ISLAM</v>
      </c>
      <c r="L108" s="270" t="str">
        <f>IFERROR((VLOOKUP(J108,JADWAL,2,FALSE))," ")</f>
        <v>MPI-2A</v>
      </c>
      <c r="M108" s="235" t="str">
        <f>IFERROR((VLOOKUP(J108,JADWAL,9,FALSE)),"  ")</f>
        <v>Selasa</v>
      </c>
      <c r="N108" s="505" t="str">
        <f>IFERROR((VLOOKUP(J108,JADWAL,10,FALSE)),"  ")</f>
        <v>13.00-15.00</v>
      </c>
      <c r="O108" s="270" t="str">
        <f t="shared" si="281"/>
        <v>RU11</v>
      </c>
      <c r="P108" s="271" t="str">
        <f>IFERROR((VLOOKUP(J108,JADWAL,6,FALSE)),"  ")</f>
        <v>Dr. H. Suhadi Winoto, M.Pd.</v>
      </c>
      <c r="Q108" s="271" t="str">
        <f>IFERROR((VLOOKUP(J108,JADWAL,7,FALSE)),"  ")</f>
        <v>Dr. H. Zainuddin Al Haj, Lc, M.Pd.I.</v>
      </c>
      <c r="R108" s="271" t="str">
        <f t="shared" si="278"/>
        <v>.</v>
      </c>
      <c r="S108" s="280">
        <f t="shared" si="282"/>
        <v>250000</v>
      </c>
      <c r="T108" s="281">
        <f t="shared" si="243"/>
        <v>8</v>
      </c>
      <c r="U108" s="15"/>
      <c r="V108" s="15"/>
      <c r="W108" s="15"/>
      <c r="X108" s="282">
        <f t="shared" si="280"/>
        <v>2000000</v>
      </c>
      <c r="Y108" s="290">
        <f>SUM(X108:X112)</f>
        <v>10000000</v>
      </c>
      <c r="Z108" s="290"/>
    </row>
    <row r="109" spans="1:26" ht="25.5">
      <c r="A109" s="257"/>
      <c r="B109" s="14"/>
      <c r="C109" s="14"/>
      <c r="D109" s="15"/>
      <c r="E109" s="15"/>
      <c r="F109" s="15"/>
      <c r="G109" s="16"/>
      <c r="H109" s="15" t="str">
        <f t="shared" si="270"/>
        <v>S7-MPI</v>
      </c>
      <c r="I109" s="267" t="s">
        <v>122</v>
      </c>
      <c r="J109" s="268">
        <v>6</v>
      </c>
      <c r="K109" s="269" t="str">
        <f>IFERROR((VLOOKUP(J109,JADWAL,4,FALSE)),"  ")</f>
        <v>PERILAKU ORGANISASI DAN KEPEMIMPINAN PENDIDIKAN ISLAM</v>
      </c>
      <c r="L109" s="270" t="str">
        <f>IFERROR((VLOOKUP(J109,JADWAL,2,FALSE))," ")</f>
        <v>MPI-2B</v>
      </c>
      <c r="M109" s="235" t="str">
        <f>IFERROR((VLOOKUP(J109,JADWAL,9,FALSE)),"  ")</f>
        <v>Jumat</v>
      </c>
      <c r="N109" s="505" t="str">
        <f>IFERROR((VLOOKUP(J109,JADWAL,10,FALSE)),"  ")</f>
        <v>13.00-15.00</v>
      </c>
      <c r="O109" s="270" t="str">
        <f t="shared" si="281"/>
        <v>RU24</v>
      </c>
      <c r="P109" s="271" t="str">
        <f>IFERROR((VLOOKUP(J109,JADWAL,6,FALSE)),"  ")</f>
        <v>Dr. H. Suhadi Winoto, M.Pd.</v>
      </c>
      <c r="Q109" s="271" t="str">
        <f>IFERROR((VLOOKUP(J109,JADWAL,7,FALSE)),"  ")</f>
        <v>Dr. H. Zainuddin Al Haj, Lc, M.Pd.I.</v>
      </c>
      <c r="R109" s="271" t="str">
        <f t="shared" si="278"/>
        <v>.</v>
      </c>
      <c r="S109" s="280">
        <f t="shared" si="282"/>
        <v>250000</v>
      </c>
      <c r="T109" s="281">
        <f t="shared" si="243"/>
        <v>8</v>
      </c>
      <c r="U109" s="15"/>
      <c r="V109" s="15"/>
      <c r="W109" s="15"/>
      <c r="X109" s="282">
        <f t="shared" si="280"/>
        <v>2000000</v>
      </c>
    </row>
    <row r="110" spans="1:26" ht="25.5">
      <c r="A110" s="257"/>
      <c r="B110" s="14"/>
      <c r="C110" s="14"/>
      <c r="D110" s="15"/>
      <c r="E110" s="15"/>
      <c r="F110" s="15"/>
      <c r="G110" s="16"/>
      <c r="H110" s="15" t="str">
        <f t="shared" si="270"/>
        <v>S12-MPI</v>
      </c>
      <c r="I110" s="267" t="s">
        <v>122</v>
      </c>
      <c r="J110" s="268">
        <v>11</v>
      </c>
      <c r="K110" s="269" t="str">
        <f>IFERROR((VLOOKUP(J110,JADWAL,4,FALSE)),"  ")</f>
        <v>MANAJEMEN SUMBER DAYA PENDIDIK DAN TENAGA KEPENDIDIKAN</v>
      </c>
      <c r="L110" s="270" t="str">
        <f>IFERROR((VLOOKUP(J110,JADWAL,2,FALSE))," ")</f>
        <v>MPI-2A</v>
      </c>
      <c r="M110" s="235" t="str">
        <f>IFERROR((VLOOKUP(J110,JADWAL,9,FALSE)),"  ")</f>
        <v>Kamis</v>
      </c>
      <c r="N110" s="505" t="str">
        <f>IFERROR((VLOOKUP(J110,JADWAL,10,FALSE)),"  ")</f>
        <v>18.30-20.30</v>
      </c>
      <c r="O110" s="270" t="str">
        <f t="shared" si="281"/>
        <v>RU11</v>
      </c>
      <c r="P110" s="271" t="str">
        <f>IFERROR((VLOOKUP(J110,JADWAL,6,FALSE)),"  ")</f>
        <v>Dr. H. Zainuddin Al Haj, Lc, M.Pd.I.</v>
      </c>
      <c r="Q110" s="271" t="str">
        <f>IFERROR((VLOOKUP(J110,JADWAL,7,FALSE)),"  ")</f>
        <v>Dr. Zainal Abidin, S.Pd.I, M.S.I.</v>
      </c>
      <c r="R110" s="271" t="str">
        <f t="shared" si="278"/>
        <v>.</v>
      </c>
      <c r="S110" s="280">
        <f t="shared" si="282"/>
        <v>250000</v>
      </c>
      <c r="T110" s="281">
        <f t="shared" si="243"/>
        <v>8</v>
      </c>
      <c r="U110" s="15"/>
      <c r="V110" s="15"/>
      <c r="W110" s="15"/>
      <c r="X110" s="282">
        <f t="shared" si="280"/>
        <v>2000000</v>
      </c>
    </row>
    <row r="111" spans="1:26" ht="25.5">
      <c r="A111" s="257"/>
      <c r="B111" s="14"/>
      <c r="C111" s="14"/>
      <c r="D111" s="15"/>
      <c r="E111" s="15"/>
      <c r="F111" s="15"/>
      <c r="G111" s="16"/>
      <c r="H111" s="15" t="str">
        <f t="shared" si="270"/>
        <v>S15-MPI</v>
      </c>
      <c r="I111" s="267" t="s">
        <v>122</v>
      </c>
      <c r="J111" s="268">
        <v>14</v>
      </c>
      <c r="K111" s="269" t="str">
        <f t="shared" ref="K111:K115" si="283">IFERROR((VLOOKUP(J111,JADWAL,4,FALSE)),"  ")</f>
        <v>MANAJEMEN SUMBER DAYA PENDIDIK DAN TENAGA KEPENDIDIKAN</v>
      </c>
      <c r="L111" s="270" t="str">
        <f t="shared" ref="L111:L115" si="284">IFERROR((VLOOKUP(J111,JADWAL,2,FALSE))," ")</f>
        <v>MPI-2B</v>
      </c>
      <c r="M111" s="235" t="str">
        <f t="shared" ref="M111:M115" si="285">IFERROR((VLOOKUP(J111,JADWAL,9,FALSE)),"  ")</f>
        <v>Sabtu</v>
      </c>
      <c r="N111" s="505" t="str">
        <f t="shared" ref="N111:N115" si="286">IFERROR((VLOOKUP(J111,JADWAL,10,FALSE)),"  ")</f>
        <v>15.30-17.30</v>
      </c>
      <c r="O111" s="270" t="str">
        <f t="shared" ref="O111:O112" si="287">IFERROR((VLOOKUP(J111,JADWAL,11,FALSE)),"  ")</f>
        <v>RU24</v>
      </c>
      <c r="P111" s="271" t="str">
        <f t="shared" ref="P111:P115" si="288">IFERROR((VLOOKUP(J111,JADWAL,6,FALSE)),"  ")</f>
        <v>Dr. H. Zainuddin Al Haj, Lc, M.Pd.I.</v>
      </c>
      <c r="Q111" s="271" t="str">
        <f t="shared" ref="Q111:Q115" si="289">IFERROR((VLOOKUP(J111,JADWAL,7,FALSE)),"  ")</f>
        <v>Dr. Zainal Abidin, S.Pd.I, M.S.I.</v>
      </c>
      <c r="R111" s="271" t="str">
        <f t="shared" si="278"/>
        <v>.</v>
      </c>
      <c r="S111" s="280">
        <f t="shared" si="282"/>
        <v>250000</v>
      </c>
      <c r="T111" s="281">
        <f t="shared" si="243"/>
        <v>8</v>
      </c>
      <c r="U111" s="15"/>
      <c r="V111" s="15"/>
      <c r="W111" s="15"/>
      <c r="X111" s="282">
        <f t="shared" si="280"/>
        <v>2000000</v>
      </c>
    </row>
    <row r="112" spans="1:26" ht="17.25" customHeight="1">
      <c r="A112" s="257"/>
      <c r="B112" s="14"/>
      <c r="C112" s="14"/>
      <c r="D112" s="15"/>
      <c r="E112" s="15"/>
      <c r="F112" s="15"/>
      <c r="G112" s="16"/>
      <c r="H112" s="15" t="str">
        <f t="shared" si="270"/>
        <v xml:space="preserve">  </v>
      </c>
      <c r="I112" s="267" t="s">
        <v>122</v>
      </c>
      <c r="J112" s="268"/>
      <c r="K112" s="269" t="str">
        <f t="shared" si="283"/>
        <v xml:space="preserve">  </v>
      </c>
      <c r="L112" s="270" t="str">
        <f t="shared" si="284"/>
        <v xml:space="preserve"> </v>
      </c>
      <c r="M112" s="235" t="str">
        <f t="shared" si="285"/>
        <v xml:space="preserve">  </v>
      </c>
      <c r="N112" s="270" t="str">
        <f t="shared" si="286"/>
        <v xml:space="preserve">  </v>
      </c>
      <c r="O112" s="270" t="str">
        <f t="shared" si="287"/>
        <v xml:space="preserve">  </v>
      </c>
      <c r="P112" s="271" t="str">
        <f t="shared" si="288"/>
        <v xml:space="preserve">  </v>
      </c>
      <c r="Q112" s="271" t="str">
        <f t="shared" si="289"/>
        <v xml:space="preserve">  </v>
      </c>
      <c r="R112" s="271" t="str">
        <f t="shared" si="278"/>
        <v xml:space="preserve">  </v>
      </c>
      <c r="S112" s="280">
        <f t="shared" si="282"/>
        <v>250000</v>
      </c>
      <c r="T112" s="281">
        <f t="shared" si="243"/>
        <v>8</v>
      </c>
      <c r="U112" s="15"/>
      <c r="V112" s="15"/>
      <c r="W112" s="15"/>
      <c r="X112" s="282">
        <f t="shared" si="280"/>
        <v>2000000</v>
      </c>
    </row>
    <row r="113" spans="1:26" ht="25.5">
      <c r="A113" s="249"/>
      <c r="B113" s="250" t="s">
        <v>395</v>
      </c>
      <c r="C113" s="251" t="s">
        <v>393</v>
      </c>
      <c r="D113" s="14">
        <f>COUNTIF(DSATU,B113)</f>
        <v>0</v>
      </c>
      <c r="E113" s="14">
        <f>COUNTIF(DDUA,B113)</f>
        <v>0</v>
      </c>
      <c r="F113" s="15">
        <f>COUNTIF(DTIGA,B113)</f>
        <v>0</v>
      </c>
      <c r="G113" s="252">
        <f>SUM(D113:F113)</f>
        <v>0</v>
      </c>
      <c r="H113" s="270" t="str">
        <f t="shared" si="270"/>
        <v xml:space="preserve">  </v>
      </c>
      <c r="I113" s="267"/>
      <c r="J113" s="15"/>
      <c r="K113" s="269" t="str">
        <f t="shared" ref="K113:K114" si="290">IFERROR((VLOOKUP(J113,JADWAL,4,FALSE)),"  ")</f>
        <v xml:space="preserve">  </v>
      </c>
      <c r="L113" s="270" t="str">
        <f t="shared" ref="L113:L114" si="291">IFERROR((VLOOKUP(J113,JADWAL,2,FALSE))," ")</f>
        <v xml:space="preserve"> </v>
      </c>
      <c r="M113" s="270" t="str">
        <f t="shared" ref="M113:M114" si="292">IFERROR((VLOOKUP(J113,JADWAL,9,FALSE)),"  ")</f>
        <v xml:space="preserve">  </v>
      </c>
      <c r="N113" s="270" t="str">
        <f t="shared" ref="N113:N114" si="293">IFERROR((VLOOKUP(J113,JADWAL,10,FALSE)),"  ")</f>
        <v xml:space="preserve">  </v>
      </c>
      <c r="O113" s="270"/>
      <c r="P113" s="271" t="str">
        <f t="shared" ref="P113:P114" si="294">IFERROR((VLOOKUP(J113,JADWAL,6,FALSE)),"  ")</f>
        <v xml:space="preserve">  </v>
      </c>
      <c r="Q113" s="271" t="str">
        <f t="shared" ref="Q113:Q114" si="295">IFERROR((VLOOKUP(J113,JADWAL,7,FALSE)),"  ")</f>
        <v xml:space="preserve">  </v>
      </c>
      <c r="R113" s="271" t="str">
        <f t="shared" si="278"/>
        <v xml:space="preserve">  </v>
      </c>
      <c r="S113" s="270">
        <f t="shared" si="282"/>
        <v>0</v>
      </c>
      <c r="T113" s="281">
        <f t="shared" si="243"/>
        <v>8</v>
      </c>
      <c r="U113" s="270"/>
      <c r="V113" s="270"/>
      <c r="W113" s="270"/>
      <c r="Y113" s="290">
        <f>SUM(X113:X113)</f>
        <v>0</v>
      </c>
    </row>
    <row r="114" spans="1:26">
      <c r="A114" s="257"/>
      <c r="B114" s="297"/>
      <c r="C114" s="298"/>
      <c r="D114" s="14"/>
      <c r="E114" s="14"/>
      <c r="F114" s="15"/>
      <c r="G114" s="252"/>
      <c r="H114" s="270"/>
      <c r="I114" s="267"/>
      <c r="J114" s="15"/>
      <c r="K114" s="269" t="str">
        <f t="shared" si="290"/>
        <v xml:space="preserve">  </v>
      </c>
      <c r="L114" s="270" t="str">
        <f t="shared" si="291"/>
        <v xml:space="preserve"> </v>
      </c>
      <c r="M114" s="270" t="str">
        <f t="shared" si="292"/>
        <v xml:space="preserve">  </v>
      </c>
      <c r="N114" s="270" t="str">
        <f t="shared" si="293"/>
        <v xml:space="preserve">  </v>
      </c>
      <c r="O114" s="270"/>
      <c r="P114" s="271" t="str">
        <f t="shared" si="294"/>
        <v xml:space="preserve">  </v>
      </c>
      <c r="Q114" s="271" t="str">
        <f t="shared" si="295"/>
        <v xml:space="preserve">  </v>
      </c>
      <c r="R114" s="271" t="str">
        <f t="shared" ref="R114" si="296">IFERROR((VLOOKUP(J114,JADWAL,8,FALSE)),"  ")</f>
        <v xml:space="preserve">  </v>
      </c>
      <c r="S114" s="270">
        <f t="shared" ref="S114" si="297">IFERROR(VLOOKUP(I114,Trf,3,FALSE),"  ")</f>
        <v>0</v>
      </c>
      <c r="T114" s="281">
        <f t="shared" si="243"/>
        <v>8</v>
      </c>
      <c r="U114" s="270"/>
      <c r="V114" s="270"/>
      <c r="W114" s="270"/>
      <c r="Y114" s="290">
        <f>SUM(X114:X114)</f>
        <v>0</v>
      </c>
    </row>
    <row r="115" spans="1:26">
      <c r="A115" s="257"/>
      <c r="B115" s="297"/>
      <c r="C115" s="298"/>
      <c r="D115" s="14"/>
      <c r="E115" s="14"/>
      <c r="F115" s="15"/>
      <c r="G115" s="252"/>
      <c r="H115" s="270"/>
      <c r="I115" s="267"/>
      <c r="J115" s="15"/>
      <c r="K115" s="269" t="str">
        <f t="shared" si="283"/>
        <v xml:space="preserve">  </v>
      </c>
      <c r="L115" s="270" t="str">
        <f t="shared" si="284"/>
        <v xml:space="preserve"> </v>
      </c>
      <c r="M115" s="270" t="str">
        <f t="shared" si="285"/>
        <v xml:space="preserve">  </v>
      </c>
      <c r="N115" s="270" t="str">
        <f t="shared" si="286"/>
        <v xml:space="preserve">  </v>
      </c>
      <c r="O115" s="270"/>
      <c r="P115" s="271" t="str">
        <f t="shared" si="288"/>
        <v xml:space="preserve">  </v>
      </c>
      <c r="Q115" s="271" t="str">
        <f t="shared" si="289"/>
        <v xml:space="preserve">  </v>
      </c>
      <c r="R115" s="271" t="str">
        <f t="shared" ref="R115" si="298">IFERROR((VLOOKUP(J115,JADWAL,8,FALSE)),"  ")</f>
        <v xml:space="preserve">  </v>
      </c>
      <c r="S115" s="270">
        <f t="shared" ref="S115" si="299">IFERROR(VLOOKUP(I115,Trf,3,FALSE),"  ")</f>
        <v>0</v>
      </c>
      <c r="T115" s="281">
        <f t="shared" si="243"/>
        <v>8</v>
      </c>
      <c r="U115" s="270"/>
      <c r="V115" s="270"/>
      <c r="W115" s="270"/>
      <c r="Y115" s="290">
        <f>SUM(X115:X115)</f>
        <v>0</v>
      </c>
    </row>
    <row r="116" spans="1:26">
      <c r="A116" s="257"/>
      <c r="B116" s="297"/>
      <c r="C116" s="298"/>
      <c r="D116" s="14"/>
      <c r="E116" s="14"/>
      <c r="F116" s="15"/>
      <c r="G116" s="252"/>
      <c r="H116" s="270"/>
      <c r="I116" s="267"/>
      <c r="J116" s="15"/>
      <c r="K116" s="269" t="str">
        <f>IFERROR((VLOOKUP(J116,JADWAL,4,FALSE)),"  ")</f>
        <v xml:space="preserve">  </v>
      </c>
      <c r="L116" s="270" t="str">
        <f>IFERROR((VLOOKUP(J116,JADWAL,2,FALSE))," ")</f>
        <v xml:space="preserve"> </v>
      </c>
      <c r="M116" s="270" t="str">
        <f>IFERROR((VLOOKUP(J116,JADWAL,9,FALSE)),"  ")</f>
        <v xml:space="preserve">  </v>
      </c>
      <c r="N116" s="270" t="str">
        <f>IFERROR((VLOOKUP(J116,JADWAL,10,FALSE)),"  ")</f>
        <v xml:space="preserve">  </v>
      </c>
      <c r="O116" s="270"/>
      <c r="P116" s="271" t="str">
        <f>IFERROR((VLOOKUP(J116,JADWAL,6,FALSE)),"  ")</f>
        <v xml:space="preserve">  </v>
      </c>
      <c r="Q116" s="271" t="str">
        <f>IFERROR((VLOOKUP(J116,JADWAL,7,FALSE)),"  ")</f>
        <v xml:space="preserve">  </v>
      </c>
      <c r="R116" s="271" t="str">
        <f>IFERROR((VLOOKUP(J116,JADWAL,8,FALSE)),"  ")</f>
        <v xml:space="preserve">  </v>
      </c>
      <c r="S116" s="270">
        <f>IFERROR(VLOOKUP(I116,Trf,3,FALSE),"  ")</f>
        <v>0</v>
      </c>
      <c r="T116" s="281">
        <f t="shared" si="243"/>
        <v>8</v>
      </c>
      <c r="U116" s="270"/>
      <c r="V116" s="270"/>
      <c r="W116" s="270"/>
      <c r="Y116" s="290">
        <f>SUM(X116:X116)</f>
        <v>0</v>
      </c>
    </row>
    <row r="117" spans="1:26" ht="25.5">
      <c r="A117" s="249">
        <v>22</v>
      </c>
      <c r="B117" s="12" t="s">
        <v>396</v>
      </c>
      <c r="C117" s="251" t="s">
        <v>393</v>
      </c>
      <c r="D117" s="14">
        <f>COUNTIF(DSATU,B117)</f>
        <v>0</v>
      </c>
      <c r="E117" s="14">
        <f>COUNTIF(DDUA,B117)</f>
        <v>2</v>
      </c>
      <c r="F117" s="15">
        <f>COUNTIF(DTIGA,B117)</f>
        <v>0</v>
      </c>
      <c r="G117" s="252">
        <f>SUM(D117:F117)</f>
        <v>2</v>
      </c>
      <c r="H117" s="15" t="str">
        <f>IFERROR((VLOOKUP(J117,JADWAL,12,FALSE)),"  ")</f>
        <v>S12-MPI</v>
      </c>
      <c r="I117" s="299" t="s">
        <v>122</v>
      </c>
      <c r="J117" s="268">
        <v>11</v>
      </c>
      <c r="K117" s="269" t="str">
        <f>IFERROR((VLOOKUP(J117,JADWAL,4,FALSE)),"  ")</f>
        <v>MANAJEMEN SUMBER DAYA PENDIDIK DAN TENAGA KEPENDIDIKAN</v>
      </c>
      <c r="L117" s="270" t="str">
        <f>IFERROR((VLOOKUP(J117,JADWAL,2,FALSE))," ")</f>
        <v>MPI-2A</v>
      </c>
      <c r="M117" s="270" t="str">
        <f>IFERROR((VLOOKUP(J117,JADWAL,9,FALSE)),"  ")</f>
        <v>Kamis</v>
      </c>
      <c r="N117" s="505" t="str">
        <f>IFERROR((VLOOKUP(J117,JADWAL,10,FALSE)),"  ")</f>
        <v>18.30-20.30</v>
      </c>
      <c r="O117" s="270" t="str">
        <f t="shared" ref="O117:O120" si="300">IFERROR((VLOOKUP(J117,JADWAL,11,FALSE)),"  ")</f>
        <v>RU11</v>
      </c>
      <c r="P117" s="271" t="str">
        <f>IFERROR((VLOOKUP(J117,JADWAL,6,FALSE)),"  ")</f>
        <v>Dr. H. Zainuddin Al Haj, Lc, M.Pd.I.</v>
      </c>
      <c r="Q117" s="271" t="str">
        <f>IFERROR((VLOOKUP(J117,JADWAL,7,FALSE)),"  ")</f>
        <v>Dr. Zainal Abidin, S.Pd.I, M.S.I.</v>
      </c>
      <c r="R117" s="271" t="str">
        <f>IFERROR((VLOOKUP(J117,JADWAL,8,FALSE)),"  ")</f>
        <v>.</v>
      </c>
      <c r="S117" s="280">
        <f>IFERROR(VLOOKUP(I117,Trf,3,FALSE),"  ")</f>
        <v>250000</v>
      </c>
      <c r="T117" s="281">
        <f t="shared" si="243"/>
        <v>8</v>
      </c>
      <c r="U117" s="15"/>
      <c r="V117" s="15"/>
      <c r="W117" s="15"/>
      <c r="X117" s="282">
        <f>(S117*T117)+((U117+V117)*W117)</f>
        <v>2000000</v>
      </c>
      <c r="Y117" s="290">
        <f>SUM(X117:X121)</f>
        <v>10000000</v>
      </c>
    </row>
    <row r="118" spans="1:26" ht="25.5">
      <c r="A118" s="257"/>
      <c r="B118" s="258"/>
      <c r="C118" s="258"/>
      <c r="D118" s="15"/>
      <c r="E118" s="15"/>
      <c r="F118" s="15"/>
      <c r="G118" s="16"/>
      <c r="H118" s="15" t="str">
        <f>IFERROR((VLOOKUP(J118,JADWAL,12,FALSE)),"  ")</f>
        <v>S15-MPI</v>
      </c>
      <c r="I118" s="267" t="s">
        <v>122</v>
      </c>
      <c r="J118" s="268">
        <v>14</v>
      </c>
      <c r="K118" s="269" t="str">
        <f>IFERROR((VLOOKUP(J118,JADWAL,4,FALSE)),"  ")</f>
        <v>MANAJEMEN SUMBER DAYA PENDIDIK DAN TENAGA KEPENDIDIKAN</v>
      </c>
      <c r="L118" s="270" t="str">
        <f>IFERROR((VLOOKUP(J118,JADWAL,2,FALSE))," ")</f>
        <v>MPI-2B</v>
      </c>
      <c r="M118" s="270" t="str">
        <f>IFERROR((VLOOKUP(J118,JADWAL,9,FALSE)),"  ")</f>
        <v>Sabtu</v>
      </c>
      <c r="N118" s="505" t="str">
        <f>IFERROR((VLOOKUP(J118,JADWAL,10,FALSE)),"  ")</f>
        <v>15.30-17.30</v>
      </c>
      <c r="O118" s="270" t="str">
        <f t="shared" ref="O118:O119" si="301">IFERROR((VLOOKUP(J118,JADWAL,11,FALSE)),"  ")</f>
        <v>RU24</v>
      </c>
      <c r="P118" s="271" t="str">
        <f>IFERROR((VLOOKUP(J118,JADWAL,6,FALSE)),"  ")</f>
        <v>Dr. H. Zainuddin Al Haj, Lc, M.Pd.I.</v>
      </c>
      <c r="Q118" s="271" t="str">
        <f>IFERROR((VLOOKUP(J118,JADWAL,7,FALSE)),"  ")</f>
        <v>Dr. Zainal Abidin, S.Pd.I, M.S.I.</v>
      </c>
      <c r="R118" s="271" t="str">
        <f>IFERROR((VLOOKUP(J118,JADWAL,8,FALSE)),"  ")</f>
        <v>.</v>
      </c>
      <c r="S118" s="280">
        <f>IFERROR(VLOOKUP(I118,Trf,3,FALSE),"  ")</f>
        <v>250000</v>
      </c>
      <c r="T118" s="281">
        <f t="shared" si="243"/>
        <v>8</v>
      </c>
      <c r="U118" s="15"/>
      <c r="V118" s="15"/>
      <c r="W118" s="15"/>
      <c r="X118" s="282">
        <f>(S118*T118)+((U118+V118)*W118)</f>
        <v>2000000</v>
      </c>
    </row>
    <row r="119" spans="1:26">
      <c r="A119" s="257"/>
      <c r="B119" s="258"/>
      <c r="C119" s="258"/>
      <c r="D119" s="15"/>
      <c r="E119" s="15"/>
      <c r="F119" s="15"/>
      <c r="G119" s="16"/>
      <c r="H119" s="15" t="str">
        <f t="shared" ref="H119" si="302">IFERROR((VLOOKUP(J119,JADWAL,12,FALSE)),"  ")</f>
        <v xml:space="preserve">  </v>
      </c>
      <c r="I119" s="267" t="s">
        <v>122</v>
      </c>
      <c r="J119" s="268"/>
      <c r="K119" s="269" t="str">
        <f t="shared" ref="K119" si="303">IFERROR((VLOOKUP(J119,JADWAL,4,FALSE)),"  ")</f>
        <v xml:space="preserve">  </v>
      </c>
      <c r="L119" s="270" t="str">
        <f t="shared" ref="L119" si="304">IFERROR((VLOOKUP(J119,JADWAL,2,FALSE))," ")</f>
        <v xml:space="preserve"> </v>
      </c>
      <c r="M119" s="270" t="str">
        <f t="shared" ref="M119" si="305">IFERROR((VLOOKUP(J119,JADWAL,9,FALSE)),"  ")</f>
        <v xml:space="preserve">  </v>
      </c>
      <c r="N119" s="270" t="str">
        <f t="shared" ref="N119" si="306">IFERROR((VLOOKUP(J119,JADWAL,10,FALSE)),"  ")</f>
        <v xml:space="preserve">  </v>
      </c>
      <c r="O119" s="270" t="str">
        <f t="shared" si="301"/>
        <v xml:space="preserve">  </v>
      </c>
      <c r="P119" s="271" t="str">
        <f t="shared" ref="P119" si="307">IFERROR((VLOOKUP(J119,JADWAL,6,FALSE)),"  ")</f>
        <v xml:space="preserve">  </v>
      </c>
      <c r="Q119" s="271" t="str">
        <f t="shared" ref="Q119" si="308">IFERROR((VLOOKUP(J119,JADWAL,7,FALSE)),"  ")</f>
        <v xml:space="preserve">  </v>
      </c>
      <c r="R119" s="271" t="str">
        <f t="shared" ref="R119" si="309">IFERROR((VLOOKUP(J119,JADWAL,8,FALSE)),"  ")</f>
        <v xml:space="preserve">  </v>
      </c>
      <c r="S119" s="280">
        <f t="shared" ref="S119" si="310">IFERROR(VLOOKUP(I119,Trf,3,FALSE),"  ")</f>
        <v>250000</v>
      </c>
      <c r="T119" s="281">
        <f t="shared" si="243"/>
        <v>8</v>
      </c>
      <c r="U119" s="15"/>
      <c r="V119" s="15"/>
      <c r="W119" s="15"/>
      <c r="X119" s="282">
        <f t="shared" ref="X119" si="311">(S119*T119)+((U119+V119)*W119)</f>
        <v>2000000</v>
      </c>
    </row>
    <row r="120" spans="1:26">
      <c r="A120" s="257"/>
      <c r="B120" s="258"/>
      <c r="C120" s="258"/>
      <c r="D120" s="15"/>
      <c r="E120" s="15"/>
      <c r="F120" s="15"/>
      <c r="G120" s="16"/>
      <c r="H120" s="15" t="str">
        <f t="shared" ref="H120" si="312">IFERROR((VLOOKUP(J120,JADWAL,12,FALSE)),"  ")</f>
        <v xml:space="preserve">  </v>
      </c>
      <c r="I120" s="267" t="s">
        <v>122</v>
      </c>
      <c r="J120" s="268"/>
      <c r="K120" s="269" t="str">
        <f t="shared" ref="K120" si="313">IFERROR((VLOOKUP(J120,JADWAL,4,FALSE)),"  ")</f>
        <v xml:space="preserve">  </v>
      </c>
      <c r="L120" s="270" t="str">
        <f t="shared" ref="L120" si="314">IFERROR((VLOOKUP(J120,JADWAL,2,FALSE))," ")</f>
        <v xml:space="preserve"> </v>
      </c>
      <c r="M120" s="270" t="str">
        <f t="shared" ref="M120" si="315">IFERROR((VLOOKUP(J120,JADWAL,9,FALSE)),"  ")</f>
        <v xml:space="preserve">  </v>
      </c>
      <c r="N120" s="270" t="str">
        <f t="shared" ref="N120" si="316">IFERROR((VLOOKUP(J120,JADWAL,10,FALSE)),"  ")</f>
        <v xml:space="preserve">  </v>
      </c>
      <c r="O120" s="270" t="str">
        <f t="shared" si="300"/>
        <v xml:space="preserve">  </v>
      </c>
      <c r="P120" s="271" t="str">
        <f t="shared" ref="P120" si="317">IFERROR((VLOOKUP(J120,JADWAL,6,FALSE)),"  ")</f>
        <v xml:space="preserve">  </v>
      </c>
      <c r="Q120" s="271" t="str">
        <f t="shared" ref="Q120" si="318">IFERROR((VLOOKUP(J120,JADWAL,7,FALSE)),"  ")</f>
        <v xml:space="preserve">  </v>
      </c>
      <c r="R120" s="271" t="str">
        <f t="shared" ref="R120" si="319">IFERROR((VLOOKUP(J120,JADWAL,8,FALSE)),"  ")</f>
        <v xml:space="preserve">  </v>
      </c>
      <c r="S120" s="280">
        <f t="shared" ref="S120" si="320">IFERROR(VLOOKUP(I120,Trf,3,FALSE),"  ")</f>
        <v>250000</v>
      </c>
      <c r="T120" s="281">
        <f t="shared" ref="T120:T140" si="321">$T$7</f>
        <v>8</v>
      </c>
      <c r="U120" s="15"/>
      <c r="V120" s="15"/>
      <c r="W120" s="15"/>
      <c r="X120" s="282">
        <f t="shared" ref="X120" si="322">(S120*T120)+((U120+V120)*W120)</f>
        <v>2000000</v>
      </c>
    </row>
    <row r="121" spans="1:26">
      <c r="A121" s="257"/>
      <c r="B121" s="258"/>
      <c r="C121" s="258"/>
      <c r="D121" s="15"/>
      <c r="E121" s="15"/>
      <c r="F121" s="15"/>
      <c r="G121" s="16"/>
      <c r="H121" s="15" t="str">
        <f t="shared" ref="H121:H127" si="323">IFERROR((VLOOKUP(J121,JADWAL,12,FALSE)),"  ")</f>
        <v xml:space="preserve">  </v>
      </c>
      <c r="I121" s="267" t="s">
        <v>122</v>
      </c>
      <c r="J121" s="268"/>
      <c r="K121" s="269" t="str">
        <f>IFERROR((VLOOKUP(J121,JADWAL,4,FALSE)),"  ")</f>
        <v xml:space="preserve">  </v>
      </c>
      <c r="L121" s="270" t="str">
        <f>IFERROR((VLOOKUP(J121,JADWAL,2,FALSE))," ")</f>
        <v xml:space="preserve"> </v>
      </c>
      <c r="M121" s="270" t="str">
        <f>IFERROR((VLOOKUP(J121,JADWAL,9,FALSE)),"  ")</f>
        <v xml:space="preserve">  </v>
      </c>
      <c r="N121" s="270" t="str">
        <f>IFERROR((VLOOKUP(J121,JADWAL,10,FALSE)),"  ")</f>
        <v xml:space="preserve">  </v>
      </c>
      <c r="O121" s="270" t="str">
        <f t="shared" ref="O121" si="324">IFERROR((VLOOKUP(J121,JADWAL,11,FALSE)),"  ")</f>
        <v xml:space="preserve">  </v>
      </c>
      <c r="P121" s="271" t="str">
        <f>IFERROR((VLOOKUP(J121,JADWAL,6,FALSE)),"  ")</f>
        <v xml:space="preserve">  </v>
      </c>
      <c r="Q121" s="271" t="str">
        <f>IFERROR((VLOOKUP(J121,JADWAL,7,FALSE)),"  ")</f>
        <v xml:space="preserve">  </v>
      </c>
      <c r="R121" s="271" t="str">
        <f t="shared" ref="R121:R127" si="325">IFERROR((VLOOKUP(J121,JADWAL,8,FALSE)),"  ")</f>
        <v xml:space="preserve">  </v>
      </c>
      <c r="S121" s="280">
        <f t="shared" ref="S121:S127" si="326">IFERROR(VLOOKUP(I121,Trf,3,FALSE),"  ")</f>
        <v>250000</v>
      </c>
      <c r="T121" s="281">
        <f t="shared" si="321"/>
        <v>8</v>
      </c>
      <c r="U121" s="15"/>
      <c r="V121" s="15"/>
      <c r="W121" s="15"/>
      <c r="X121" s="282">
        <f t="shared" ref="X121:X127" si="327">(S121*T121)+((U121+V121)*W121)</f>
        <v>2000000</v>
      </c>
    </row>
    <row r="122" spans="1:26" ht="25.5">
      <c r="A122" s="249">
        <v>23</v>
      </c>
      <c r="B122" s="262" t="s">
        <v>123</v>
      </c>
      <c r="C122" s="251" t="s">
        <v>393</v>
      </c>
      <c r="D122" s="14">
        <f>COUNTIF(DSATU,B122)</f>
        <v>2</v>
      </c>
      <c r="E122" s="14">
        <f>COUNTIF(DDUA,B122)</f>
        <v>0</v>
      </c>
      <c r="F122" s="15">
        <f>COUNTIF(DTIGA,B122)</f>
        <v>1</v>
      </c>
      <c r="G122" s="252">
        <f>SUM(D122:F122)</f>
        <v>3</v>
      </c>
      <c r="H122" s="15" t="str">
        <f t="shared" si="323"/>
        <v>S7-MPI</v>
      </c>
      <c r="I122" s="267" t="s">
        <v>122</v>
      </c>
      <c r="J122" s="268">
        <v>6</v>
      </c>
      <c r="K122" s="269" t="str">
        <f>IFERROR((VLOOKUP(J122,JADWAL,4,FALSE)),"  ")</f>
        <v>PERILAKU ORGANISASI DAN KEPEMIMPINAN PENDIDIKAN ISLAM</v>
      </c>
      <c r="L122" s="270" t="str">
        <f>IFERROR((VLOOKUP(J122,JADWAL,2,FALSE))," ")</f>
        <v>MPI-2B</v>
      </c>
      <c r="M122" s="270" t="str">
        <f>IFERROR((VLOOKUP(J122,JADWAL,9,FALSE)),"  ")</f>
        <v>Jumat</v>
      </c>
      <c r="N122" s="505" t="str">
        <f>IFERROR((VLOOKUP(J122,JADWAL,10,FALSE)),"  ")</f>
        <v>13.00-15.00</v>
      </c>
      <c r="O122" s="270" t="str">
        <f>IFERROR((VLOOKUP(J122,JADWAL,11,FALSE)),"  ")</f>
        <v>RU24</v>
      </c>
      <c r="P122" s="271" t="str">
        <f>IFERROR((VLOOKUP(J122,JADWAL,6,FALSE)),"  ")</f>
        <v>Dr. H. Suhadi Winoto, M.Pd.</v>
      </c>
      <c r="Q122" s="271" t="str">
        <f>IFERROR((VLOOKUP(J122,JADWAL,7,FALSE)),"  ")</f>
        <v>Dr. H. Zainuddin Al Haj, Lc, M.Pd.I.</v>
      </c>
      <c r="R122" s="271" t="str">
        <f t="shared" si="325"/>
        <v>.</v>
      </c>
      <c r="S122" s="280">
        <f t="shared" si="326"/>
        <v>250000</v>
      </c>
      <c r="T122" s="281">
        <f t="shared" si="321"/>
        <v>8</v>
      </c>
      <c r="U122" s="15"/>
      <c r="V122" s="15"/>
      <c r="W122" s="15"/>
      <c r="X122" s="282">
        <f t="shared" si="327"/>
        <v>2000000</v>
      </c>
      <c r="Y122" s="290">
        <f>SUM(X122:X124)</f>
        <v>6400000</v>
      </c>
      <c r="Z122" s="290"/>
    </row>
    <row r="123" spans="1:26" ht="25.5">
      <c r="A123" s="257"/>
      <c r="B123" s="258"/>
      <c r="C123" s="258"/>
      <c r="D123" s="15"/>
      <c r="E123" s="15"/>
      <c r="F123" s="15"/>
      <c r="G123" s="16"/>
      <c r="H123" s="15" t="str">
        <f t="shared" si="323"/>
        <v>S4-MPI</v>
      </c>
      <c r="I123" s="267" t="s">
        <v>122</v>
      </c>
      <c r="J123" s="268">
        <v>90</v>
      </c>
      <c r="K123" s="269" t="str">
        <f t="shared" ref="K123" si="328">IFERROR((VLOOKUP(J123,JADWAL,4,FALSE)),"  ")</f>
        <v>PERILAKU DAN BUDAYA ORGANISASI PENDIDIKAN PADA ERA REVOLUSI INDUSTRI 4.0</v>
      </c>
      <c r="L123" s="270" t="str">
        <f t="shared" ref="L123" si="329">IFERROR((VLOOKUP(J123,JADWAL,2,FALSE))," ")</f>
        <v>MPI3-2A</v>
      </c>
      <c r="M123" s="270" t="str">
        <f t="shared" ref="M123" si="330">IFERROR((VLOOKUP(J123,JADWAL,9,FALSE)),"  ")</f>
        <v>Jumat</v>
      </c>
      <c r="N123" s="505" t="str">
        <f t="shared" ref="N123" si="331">IFERROR((VLOOKUP(J123,JADWAL,10,FALSE)),"  ")</f>
        <v>15.45-17.45</v>
      </c>
      <c r="O123" s="270" t="str">
        <f t="shared" ref="O123" si="332">IFERROR((VLOOKUP(J123,JADWAL,11,FALSE)),"  ")</f>
        <v>RU22</v>
      </c>
      <c r="P123" s="271" t="str">
        <f t="shared" ref="P123" si="333">IFERROR((VLOOKUP(J123,JADWAL,6,FALSE)),"  ")</f>
        <v>Prof. Dr. H. Babun Suharto, S.E., M.M.</v>
      </c>
      <c r="Q123" s="271" t="str">
        <f t="shared" ref="Q123" si="334">IFERROR((VLOOKUP(J123,JADWAL,7,FALSE)),"  ")</f>
        <v>Prof. Dr. H. Moh. Khusnuridlo, M.Pd.</v>
      </c>
      <c r="R123" s="271" t="str">
        <f t="shared" si="325"/>
        <v>Dr. H. Suhadi Winoto, M.Pd.</v>
      </c>
      <c r="S123" s="280">
        <f t="shared" si="326"/>
        <v>250000</v>
      </c>
      <c r="T123" s="281">
        <f t="shared" si="321"/>
        <v>8</v>
      </c>
      <c r="U123" s="15"/>
      <c r="V123" s="15"/>
      <c r="W123" s="15"/>
      <c r="X123" s="282">
        <f t="shared" si="327"/>
        <v>2000000</v>
      </c>
    </row>
    <row r="124" spans="1:26" ht="25.5">
      <c r="A124" s="257"/>
      <c r="B124" s="258"/>
      <c r="C124" s="258"/>
      <c r="D124" s="15"/>
      <c r="E124" s="15"/>
      <c r="F124" s="15"/>
      <c r="G124" s="16"/>
      <c r="H124" s="15" t="str">
        <f t="shared" si="323"/>
        <v>S3-MPI</v>
      </c>
      <c r="I124" s="267" t="s">
        <v>364</v>
      </c>
      <c r="J124" s="268">
        <v>2</v>
      </c>
      <c r="K124" s="269" t="str">
        <f>IFERROR((VLOOKUP(J124,JADWAL,4,FALSE)),"  ")</f>
        <v>PERILAKU ORGANISASI DAN KEPEMIMPINAN PENDIDIKAN ISLAM</v>
      </c>
      <c r="L124" s="270" t="str">
        <f>IFERROR((VLOOKUP(J124,JADWAL,2,FALSE))," ")</f>
        <v>MPI-2A</v>
      </c>
      <c r="M124" s="270" t="str">
        <f>IFERROR((VLOOKUP(J124,JADWAL,9,FALSE)),"  ")</f>
        <v>Selasa</v>
      </c>
      <c r="N124" s="505" t="str">
        <f>IFERROR((VLOOKUP(J124,JADWAL,10,FALSE)),"  ")</f>
        <v>13.00-15.00</v>
      </c>
      <c r="O124" s="270" t="str">
        <f>IFERROR((VLOOKUP(J124,JADWAL,11,FALSE)),"  ")</f>
        <v>RU11</v>
      </c>
      <c r="P124" s="271" t="str">
        <f>IFERROR((VLOOKUP(J124,JADWAL,6,FALSE)),"  ")</f>
        <v>Dr. H. Suhadi Winoto, M.Pd.</v>
      </c>
      <c r="Q124" s="271" t="str">
        <f>IFERROR((VLOOKUP(J124,JADWAL,7,FALSE)),"  ")</f>
        <v>Dr. H. Zainuddin Al Haj, Lc, M.Pd.I.</v>
      </c>
      <c r="R124" s="271" t="str">
        <f t="shared" si="325"/>
        <v>.</v>
      </c>
      <c r="S124" s="280">
        <f t="shared" si="326"/>
        <v>300000</v>
      </c>
      <c r="T124" s="281">
        <f t="shared" si="321"/>
        <v>8</v>
      </c>
      <c r="U124" s="15"/>
      <c r="V124" s="15"/>
      <c r="W124" s="15"/>
      <c r="X124" s="282">
        <f t="shared" si="327"/>
        <v>2400000</v>
      </c>
    </row>
    <row r="125" spans="1:26">
      <c r="A125" s="257"/>
      <c r="B125" s="258"/>
      <c r="C125" s="258"/>
      <c r="D125" s="15"/>
      <c r="E125" s="15"/>
      <c r="F125" s="15"/>
      <c r="G125" s="16"/>
      <c r="H125" s="15" t="str">
        <f t="shared" si="323"/>
        <v xml:space="preserve">  </v>
      </c>
      <c r="I125" s="267" t="s">
        <v>364</v>
      </c>
      <c r="J125" s="268"/>
      <c r="K125" s="269" t="str">
        <f>IFERROR((VLOOKUP(J125,JADWAL,4,FALSE)),"  ")</f>
        <v xml:space="preserve">  </v>
      </c>
      <c r="L125" s="270" t="str">
        <f>IFERROR((VLOOKUP(J125,JADWAL,2,FALSE))," ")</f>
        <v xml:space="preserve"> </v>
      </c>
      <c r="M125" s="270" t="str">
        <f>IFERROR((VLOOKUP(J125,JADWAL,9,FALSE)),"  ")</f>
        <v xml:space="preserve">  </v>
      </c>
      <c r="N125" s="270" t="str">
        <f>IFERROR((VLOOKUP(J125,JADWAL,10,FALSE)),"  ")</f>
        <v xml:space="preserve">  </v>
      </c>
      <c r="O125" s="270" t="str">
        <f>IFERROR((VLOOKUP(J125,JADWAL,11,FALSE)),"  ")</f>
        <v xml:space="preserve">  </v>
      </c>
      <c r="P125" s="271" t="str">
        <f>IFERROR((VLOOKUP(J125,JADWAL,6,FALSE)),"  ")</f>
        <v xml:space="preserve">  </v>
      </c>
      <c r="Q125" s="271" t="str">
        <f>IFERROR((VLOOKUP(J125,JADWAL,7,FALSE)),"  ")</f>
        <v xml:space="preserve">  </v>
      </c>
      <c r="R125" s="271" t="str">
        <f t="shared" si="325"/>
        <v xml:space="preserve">  </v>
      </c>
      <c r="S125" s="280">
        <f t="shared" si="326"/>
        <v>300000</v>
      </c>
      <c r="T125" s="281">
        <f t="shared" si="321"/>
        <v>8</v>
      </c>
      <c r="U125" s="15"/>
      <c r="V125" s="15"/>
      <c r="W125" s="15"/>
      <c r="X125" s="282">
        <f t="shared" si="327"/>
        <v>2400000</v>
      </c>
    </row>
    <row r="126" spans="1:26">
      <c r="A126" s="249">
        <v>24</v>
      </c>
      <c r="B126" s="12" t="s">
        <v>397</v>
      </c>
      <c r="C126" s="13" t="s">
        <v>398</v>
      </c>
      <c r="D126" s="14">
        <f>COUNTIF(DSATU,B126)</f>
        <v>0</v>
      </c>
      <c r="E126" s="14">
        <f>COUNTIF(DDUA,B126)</f>
        <v>3</v>
      </c>
      <c r="F126" s="15">
        <f>COUNTIF(DTIGA,B126)</f>
        <v>0</v>
      </c>
      <c r="G126" s="252">
        <f>SUM(D126:F126)</f>
        <v>3</v>
      </c>
      <c r="H126" s="15" t="str">
        <f t="shared" si="323"/>
        <v>S5-PAI</v>
      </c>
      <c r="I126" s="267" t="s">
        <v>122</v>
      </c>
      <c r="J126" s="268">
        <v>18</v>
      </c>
      <c r="K126" s="269" t="str">
        <f t="shared" ref="K126:K129" si="335">IFERROR((VLOOKUP(J126,JADWAL,4,FALSE)),"  ")</f>
        <v>SEJARAH SOSIAL PENDIDIKAN ISLAM</v>
      </c>
      <c r="L126" s="270" t="str">
        <f t="shared" ref="L126:L129" si="336">IFERROR((VLOOKUP(J126,JADWAL,2,FALSE))," ")</f>
        <v>PAI-2A</v>
      </c>
      <c r="M126" s="270" t="str">
        <f t="shared" ref="M126:M129" si="337">IFERROR((VLOOKUP(J126,JADWAL,9,FALSE)),"  ")</f>
        <v>Rabu</v>
      </c>
      <c r="N126" s="505" t="str">
        <f t="shared" ref="N126:N129" si="338">IFERROR((VLOOKUP(J126,JADWAL,10,FALSE)),"  ")</f>
        <v>15.15-17.15</v>
      </c>
      <c r="O126" s="270" t="str">
        <f>IFERROR((VLOOKUP(J126,JADWAL,11,FALSE)),"  ")</f>
        <v>R15</v>
      </c>
      <c r="P126" s="271" t="str">
        <f t="shared" ref="P126:P129" si="339">IFERROR((VLOOKUP(J126,JADWAL,6,FALSE)),"  ")</f>
        <v>Dr. Hj. Hamdanah, M.Hum.</v>
      </c>
      <c r="Q126" s="271" t="str">
        <f>IFERROR((VLOOKUP(J126,JADWAL,7,FALSE)),"  ")</f>
        <v>Dr. H. Mustajab, S.Ag, M.Pd.I.</v>
      </c>
      <c r="R126" s="271" t="str">
        <f t="shared" si="325"/>
        <v>.</v>
      </c>
      <c r="S126" s="280">
        <f t="shared" si="326"/>
        <v>250000</v>
      </c>
      <c r="T126" s="281">
        <f t="shared" si="321"/>
        <v>8</v>
      </c>
      <c r="U126" s="15"/>
      <c r="V126" s="15"/>
      <c r="W126" s="15"/>
      <c r="X126" s="282">
        <f t="shared" si="327"/>
        <v>2000000</v>
      </c>
      <c r="Y126" s="290">
        <f>SUM(X126:X130)</f>
        <v>10000000</v>
      </c>
      <c r="Z126" s="290"/>
    </row>
    <row r="127" spans="1:26" ht="25.5">
      <c r="A127" s="257"/>
      <c r="B127" s="258"/>
      <c r="C127" s="258"/>
      <c r="D127" s="15"/>
      <c r="E127" s="15"/>
      <c r="F127" s="15"/>
      <c r="G127" s="16"/>
      <c r="H127" s="15" t="str">
        <f t="shared" si="323"/>
        <v>S13-PAI</v>
      </c>
      <c r="I127" s="267" t="s">
        <v>122</v>
      </c>
      <c r="J127" s="268">
        <v>26</v>
      </c>
      <c r="K127" s="269" t="str">
        <f t="shared" ref="K127:K128" si="340">IFERROR((VLOOKUP(J127,JADWAL,4,FALSE)),"  ")</f>
        <v>SEJARAH SOSIAL PENDIDIKAN ISLAM</v>
      </c>
      <c r="L127" s="270" t="str">
        <f t="shared" ref="L127:L128" si="341">IFERROR((VLOOKUP(J127,JADWAL,2,FALSE))," ")</f>
        <v>PAI-2C</v>
      </c>
      <c r="M127" s="270" t="str">
        <f t="shared" ref="M127:M128" si="342">IFERROR((VLOOKUP(J127,JADWAL,9,FALSE)),"  ")</f>
        <v>Sabtu</v>
      </c>
      <c r="N127" s="505" t="str">
        <f t="shared" ref="N127:N128" si="343">IFERROR((VLOOKUP(J127,JADWAL,10,FALSE)),"  ")</f>
        <v>07.30-09.30</v>
      </c>
      <c r="O127" s="270" t="str">
        <f>IFERROR((VLOOKUP(J127,JADWAL,11,FALSE)),"  ")</f>
        <v>RU26</v>
      </c>
      <c r="P127" s="271" t="str">
        <f t="shared" ref="P127:P128" si="344">IFERROR((VLOOKUP(J127,JADWAL,6,FALSE)),"  ")</f>
        <v>Prof. Dr. H. Miftah Arifin, M.Ag.</v>
      </c>
      <c r="Q127" s="271" t="str">
        <f>IFERROR((VLOOKUP(J127,JADWAL,7,FALSE)),"  ")</f>
        <v>Dr. H. Mustajab, S.Ag, M.Pd.I.</v>
      </c>
      <c r="R127" s="271" t="str">
        <f t="shared" si="325"/>
        <v>.</v>
      </c>
      <c r="S127" s="280">
        <f t="shared" si="326"/>
        <v>250000</v>
      </c>
      <c r="T127" s="281">
        <f t="shared" si="321"/>
        <v>8</v>
      </c>
      <c r="U127" s="15"/>
      <c r="V127" s="15"/>
      <c r="W127" s="15"/>
      <c r="X127" s="282">
        <f t="shared" si="327"/>
        <v>2000000</v>
      </c>
    </row>
    <row r="128" spans="1:26">
      <c r="A128" s="257"/>
      <c r="B128" s="258"/>
      <c r="C128" s="258"/>
      <c r="D128" s="15"/>
      <c r="E128" s="15"/>
      <c r="F128" s="15"/>
      <c r="G128" s="16"/>
      <c r="H128" s="15" t="str">
        <f t="shared" ref="H128" si="345">IFERROR((VLOOKUP(J128,JADWAL,12,FALSE)),"  ")</f>
        <v>S14-PAI</v>
      </c>
      <c r="I128" s="267" t="s">
        <v>122</v>
      </c>
      <c r="J128" s="268">
        <v>27</v>
      </c>
      <c r="K128" s="269" t="str">
        <f t="shared" si="340"/>
        <v>ANALISIS DAN DESAIN PEMBELAJARAN PAI</v>
      </c>
      <c r="L128" s="270" t="str">
        <f t="shared" si="341"/>
        <v>PAI-2A</v>
      </c>
      <c r="M128" s="270" t="str">
        <f t="shared" si="342"/>
        <v>Kamis</v>
      </c>
      <c r="N128" s="505" t="str">
        <f t="shared" si="343"/>
        <v>12.45-14.45</v>
      </c>
      <c r="O128" s="270" t="str">
        <f t="shared" ref="O128" si="346">IFERROR((VLOOKUP(J128,JADWAL,11,FALSE)),"  ")</f>
        <v>R15</v>
      </c>
      <c r="P128" s="271" t="str">
        <f t="shared" si="344"/>
        <v>Dr. H. Moh. Sahlan, M.Ag.</v>
      </c>
      <c r="Q128" s="271" t="str">
        <f t="shared" ref="Q128" si="347">IFERROR((VLOOKUP(J128,JADWAL,7,FALSE)),"  ")</f>
        <v>Dr. H. Mustajab, S.Ag, M.Pd.I.</v>
      </c>
      <c r="R128" s="271" t="str">
        <f t="shared" ref="R128" si="348">IFERROR((VLOOKUP(J128,JADWAL,8,FALSE)),"  ")</f>
        <v>.</v>
      </c>
      <c r="S128" s="280">
        <f t="shared" ref="S128" si="349">IFERROR(VLOOKUP(I128,Trf,3,FALSE),"  ")</f>
        <v>250000</v>
      </c>
      <c r="T128" s="281">
        <f t="shared" si="321"/>
        <v>8</v>
      </c>
      <c r="U128" s="15"/>
      <c r="V128" s="15"/>
      <c r="W128" s="15"/>
      <c r="X128" s="282">
        <f t="shared" ref="X128" si="350">(S128*T128)+((U128+V128)*W128)</f>
        <v>2000000</v>
      </c>
    </row>
    <row r="129" spans="1:26">
      <c r="A129" s="257"/>
      <c r="B129" s="258"/>
      <c r="C129" s="258"/>
      <c r="D129" s="15"/>
      <c r="E129" s="15"/>
      <c r="F129" s="15"/>
      <c r="G129" s="16"/>
      <c r="H129" s="15" t="str">
        <f t="shared" ref="H129" si="351">IFERROR((VLOOKUP(J129,JADWAL,12,FALSE)),"  ")</f>
        <v xml:space="preserve">  </v>
      </c>
      <c r="I129" s="267" t="s">
        <v>122</v>
      </c>
      <c r="J129" s="268"/>
      <c r="K129" s="269" t="str">
        <f t="shared" si="335"/>
        <v xml:space="preserve">  </v>
      </c>
      <c r="L129" s="270" t="str">
        <f t="shared" si="336"/>
        <v xml:space="preserve"> </v>
      </c>
      <c r="M129" s="270" t="str">
        <f t="shared" si="337"/>
        <v xml:space="preserve">  </v>
      </c>
      <c r="N129" s="270" t="str">
        <f t="shared" si="338"/>
        <v xml:space="preserve">  </v>
      </c>
      <c r="O129" s="270" t="str">
        <f t="shared" ref="O129" si="352">IFERROR((VLOOKUP(J129,JADWAL,11,FALSE)),"  ")</f>
        <v xml:space="preserve">  </v>
      </c>
      <c r="P129" s="271" t="str">
        <f t="shared" si="339"/>
        <v xml:space="preserve">  </v>
      </c>
      <c r="Q129" s="271" t="str">
        <f t="shared" ref="Q129" si="353">IFERROR((VLOOKUP(J129,JADWAL,7,FALSE)),"  ")</f>
        <v xml:space="preserve">  </v>
      </c>
      <c r="R129" s="271" t="str">
        <f t="shared" ref="R129" si="354">IFERROR((VLOOKUP(J129,JADWAL,8,FALSE)),"  ")</f>
        <v xml:space="preserve">  </v>
      </c>
      <c r="S129" s="280">
        <f t="shared" ref="S129" si="355">IFERROR(VLOOKUP(I129,Trf,3,FALSE),"  ")</f>
        <v>250000</v>
      </c>
      <c r="T129" s="281">
        <f t="shared" si="321"/>
        <v>8</v>
      </c>
      <c r="U129" s="15"/>
      <c r="V129" s="15"/>
      <c r="W129" s="15"/>
      <c r="X129" s="282">
        <f t="shared" ref="X129:X132" si="356">(S129*T129)+((U129+V129)*W129)</f>
        <v>2000000</v>
      </c>
    </row>
    <row r="130" spans="1:26">
      <c r="A130" s="257"/>
      <c r="B130" s="258"/>
      <c r="C130" s="258"/>
      <c r="D130" s="15"/>
      <c r="E130" s="15"/>
      <c r="F130" s="15"/>
      <c r="G130" s="16"/>
      <c r="H130" s="15" t="str">
        <f>IFERROR((VLOOKUP(J130,JADWAL,12,FALSE)),"  ")</f>
        <v xml:space="preserve">  </v>
      </c>
      <c r="I130" s="267" t="s">
        <v>122</v>
      </c>
      <c r="J130" s="268"/>
      <c r="K130" s="269" t="str">
        <f>IFERROR((VLOOKUP(J130,JADWAL,4,FALSE)),"  ")</f>
        <v xml:space="preserve">  </v>
      </c>
      <c r="L130" s="270" t="str">
        <f>IFERROR((VLOOKUP(J130,JADWAL,2,FALSE))," ")</f>
        <v xml:space="preserve"> </v>
      </c>
      <c r="M130" s="270" t="str">
        <f>IFERROR((VLOOKUP(J130,JADWAL,9,FALSE)),"  ")</f>
        <v xml:space="preserve">  </v>
      </c>
      <c r="N130" s="270" t="str">
        <f>IFERROR((VLOOKUP(J130,JADWAL,10,FALSE)),"  ")</f>
        <v xml:space="preserve">  </v>
      </c>
      <c r="O130" s="270" t="str">
        <f>IFERROR((VLOOKUP(J130,JADWAL,11,FALSE)),"  ")</f>
        <v xml:space="preserve">  </v>
      </c>
      <c r="P130" s="271" t="str">
        <f>IFERROR((VLOOKUP(J130,JADWAL,6,FALSE)),"  ")</f>
        <v xml:space="preserve">  </v>
      </c>
      <c r="Q130" s="271" t="str">
        <f>IFERROR((VLOOKUP(J130,JADWAL,7,FALSE)),"  ")</f>
        <v xml:space="preserve">  </v>
      </c>
      <c r="R130" s="271" t="str">
        <f>IFERROR((VLOOKUP(J130,JADWAL,8,FALSE)),"  ")</f>
        <v xml:space="preserve">  </v>
      </c>
      <c r="S130" s="280">
        <f>IFERROR(VLOOKUP(I130,Trf,3,FALSE),"  ")</f>
        <v>250000</v>
      </c>
      <c r="T130" s="281">
        <f t="shared" si="321"/>
        <v>8</v>
      </c>
      <c r="U130" s="15"/>
      <c r="V130" s="15"/>
      <c r="W130" s="15"/>
      <c r="X130" s="282">
        <f t="shared" si="356"/>
        <v>2000000</v>
      </c>
    </row>
    <row r="131" spans="1:26">
      <c r="A131" s="249">
        <v>25</v>
      </c>
      <c r="B131" s="12" t="s">
        <v>399</v>
      </c>
      <c r="C131" s="13" t="s">
        <v>398</v>
      </c>
      <c r="D131" s="14">
        <f>COUNTIF(DSATU,B131)</f>
        <v>0</v>
      </c>
      <c r="E131" s="14">
        <f>COUNTIF(DDUA,B131)</f>
        <v>2</v>
      </c>
      <c r="F131" s="15">
        <f>COUNTIF(DTIGA,B131)</f>
        <v>0</v>
      </c>
      <c r="G131" s="252">
        <f>SUM(D131:F131)</f>
        <v>2</v>
      </c>
      <c r="H131" s="15" t="str">
        <f>IFERROR((VLOOKUP(J131,JADWAL,12,FALSE)),"  ")</f>
        <v>S9-PAI</v>
      </c>
      <c r="I131" s="267" t="s">
        <v>122</v>
      </c>
      <c r="J131" s="268">
        <v>22</v>
      </c>
      <c r="K131" s="269" t="str">
        <f>IFERROR((VLOOKUP(J131,JADWAL,4,FALSE)),"  ")</f>
        <v>SEJARAH SOSIAL PENDIDIKAN ISLAM</v>
      </c>
      <c r="L131" s="270" t="str">
        <f>IFERROR((VLOOKUP(J131,JADWAL,2,FALSE))," ")</f>
        <v>PAI-2B</v>
      </c>
      <c r="M131" s="270" t="str">
        <f>IFERROR((VLOOKUP(J131,JADWAL,9,FALSE)),"  ")</f>
        <v>Jumat</v>
      </c>
      <c r="N131" s="505" t="str">
        <f>IFERROR((VLOOKUP(J131,JADWAL,10,FALSE)),"  ")</f>
        <v>13.15-15.30</v>
      </c>
      <c r="O131" s="270" t="str">
        <f>IFERROR((VLOOKUP(J131,JADWAL,11,FALSE)),"  ")</f>
        <v>RU25</v>
      </c>
      <c r="P131" s="271" t="str">
        <f>IFERROR((VLOOKUP(J131,JADWAL,6,FALSE)),"  ")</f>
        <v>Dr. Hj. Hamdanah, M.Hum.</v>
      </c>
      <c r="Q131" s="271" t="str">
        <f>IFERROR((VLOOKUP(J131,JADWAL,7,FALSE)),"  ")</f>
        <v>Dr. H. Matkur, S.Pd.I, M.SI.</v>
      </c>
      <c r="R131" s="271" t="str">
        <f>IFERROR((VLOOKUP(J131,JADWAL,8,FALSE)),"  ")</f>
        <v>.</v>
      </c>
      <c r="S131" s="280">
        <f>IFERROR(VLOOKUP(I131,Trf,3,FALSE),"  ")</f>
        <v>250000</v>
      </c>
      <c r="T131" s="281">
        <f t="shared" si="321"/>
        <v>8</v>
      </c>
      <c r="U131" s="15"/>
      <c r="V131" s="15"/>
      <c r="W131" s="15"/>
      <c r="X131" s="282">
        <f t="shared" si="356"/>
        <v>2000000</v>
      </c>
      <c r="Y131" s="290">
        <f>SUM(X131:X135)</f>
        <v>10000000</v>
      </c>
      <c r="Z131" s="290"/>
    </row>
    <row r="132" spans="1:26" ht="25.5">
      <c r="A132" s="257"/>
      <c r="B132" s="263"/>
      <c r="C132" s="263"/>
      <c r="D132" s="15"/>
      <c r="E132" s="14"/>
      <c r="F132" s="15"/>
      <c r="G132" s="16"/>
      <c r="H132" s="15" t="str">
        <f>IFERROR((VLOOKUP(J132,JADWAL,12,FALSE)),"  ")</f>
        <v>S17-PAI</v>
      </c>
      <c r="I132" s="267" t="s">
        <v>122</v>
      </c>
      <c r="J132" s="268">
        <v>30</v>
      </c>
      <c r="K132" s="269" t="str">
        <f t="shared" ref="K132:K133" si="357">IFERROR((VLOOKUP(J132,JADWAL,4,FALSE)),"  ")</f>
        <v>ANALISIS DAN DESAIN PEMBELAJARAN FIQIH</v>
      </c>
      <c r="L132" s="270" t="str">
        <f t="shared" ref="L132:L133" si="358">IFERROR((VLOOKUP(J132,JADWAL,2,FALSE))," ")</f>
        <v>PAI-2B</v>
      </c>
      <c r="M132" s="270" t="str">
        <f t="shared" ref="M132:M133" si="359">IFERROR((VLOOKUP(J132,JADWAL,9,FALSE)),"  ")</f>
        <v>Sabtu</v>
      </c>
      <c r="N132" s="505" t="str">
        <f t="shared" ref="N132:N133" si="360">IFERROR((VLOOKUP(J132,JADWAL,10,FALSE)),"  ")</f>
        <v>15.15-17.15</v>
      </c>
      <c r="O132" s="270" t="str">
        <f t="shared" ref="O132:O133" si="361">IFERROR((VLOOKUP(J132,JADWAL,11,FALSE)),"  ")</f>
        <v>R15</v>
      </c>
      <c r="P132" s="271" t="str">
        <f t="shared" ref="P132:P133" si="362">IFERROR((VLOOKUP(J132,JADWAL,6,FALSE)),"  ")</f>
        <v>Prof. Dr. H. Moh. Khusnuridlo, M.Pd.</v>
      </c>
      <c r="Q132" s="271" t="str">
        <f t="shared" ref="Q132:Q133" si="363">IFERROR((VLOOKUP(J132,JADWAL,7,FALSE)),"  ")</f>
        <v>Dr. H. Matkur, S.Pd.I, M.SI.</v>
      </c>
      <c r="R132" s="271" t="str">
        <f>IFERROR((VLOOKUP(J132,JADWAL,8,FALSE)),"  ")</f>
        <v>.</v>
      </c>
      <c r="S132" s="280">
        <f t="shared" ref="S132:S133" si="364">IFERROR(VLOOKUP(I132,Trf,3,FALSE),"  ")</f>
        <v>250000</v>
      </c>
      <c r="T132" s="281">
        <f t="shared" si="321"/>
        <v>8</v>
      </c>
      <c r="U132" s="15"/>
      <c r="V132" s="15"/>
      <c r="W132" s="15"/>
      <c r="X132" s="282">
        <f t="shared" si="356"/>
        <v>2000000</v>
      </c>
    </row>
    <row r="133" spans="1:26">
      <c r="A133" s="257"/>
      <c r="B133" s="263"/>
      <c r="C133" s="263"/>
      <c r="D133" s="15"/>
      <c r="E133" s="14"/>
      <c r="F133" s="15"/>
      <c r="G133" s="16"/>
      <c r="H133" s="15" t="str">
        <f t="shared" ref="H133" si="365">IFERROR((VLOOKUP(J133,JADWAL,12,FALSE)),"  ")</f>
        <v xml:space="preserve">  </v>
      </c>
      <c r="I133" s="267" t="s">
        <v>122</v>
      </c>
      <c r="J133" s="268"/>
      <c r="K133" s="269" t="str">
        <f t="shared" si="357"/>
        <v xml:space="preserve">  </v>
      </c>
      <c r="L133" s="270" t="str">
        <f t="shared" si="358"/>
        <v xml:space="preserve"> </v>
      </c>
      <c r="M133" s="270" t="str">
        <f t="shared" si="359"/>
        <v xml:space="preserve">  </v>
      </c>
      <c r="N133" s="270" t="str">
        <f t="shared" si="360"/>
        <v xml:space="preserve">  </v>
      </c>
      <c r="O133" s="270" t="str">
        <f t="shared" si="361"/>
        <v xml:space="preserve">  </v>
      </c>
      <c r="P133" s="271" t="str">
        <f t="shared" si="362"/>
        <v xml:space="preserve">  </v>
      </c>
      <c r="Q133" s="271" t="str">
        <f t="shared" si="363"/>
        <v xml:space="preserve">  </v>
      </c>
      <c r="R133" s="271" t="str">
        <f t="shared" ref="R133" si="366">IFERROR((VLOOKUP(J133,JADWAL,8,FALSE)),"  ")</f>
        <v xml:space="preserve">  </v>
      </c>
      <c r="S133" s="280">
        <f t="shared" si="364"/>
        <v>250000</v>
      </c>
      <c r="T133" s="281">
        <f t="shared" si="321"/>
        <v>8</v>
      </c>
      <c r="U133" s="15"/>
      <c r="V133" s="15"/>
      <c r="W133" s="15"/>
      <c r="X133" s="282">
        <f t="shared" ref="X133" si="367">(S133*T133)+((U133+V133)*W133)</f>
        <v>2000000</v>
      </c>
    </row>
    <row r="134" spans="1:26">
      <c r="A134" s="257"/>
      <c r="B134" s="263"/>
      <c r="C134" s="263"/>
      <c r="D134" s="15"/>
      <c r="E134" s="14"/>
      <c r="F134" s="15"/>
      <c r="G134" s="16"/>
      <c r="H134" s="15" t="str">
        <f t="shared" ref="H134" si="368">IFERROR((VLOOKUP(J134,JADWAL,12,FALSE)),"  ")</f>
        <v xml:space="preserve">  </v>
      </c>
      <c r="I134" s="267" t="s">
        <v>122</v>
      </c>
      <c r="J134" s="268"/>
      <c r="K134" s="269" t="str">
        <f>IFERROR((VLOOKUP(J134,JADWAL,4,FALSE)),"  ")</f>
        <v xml:space="preserve">  </v>
      </c>
      <c r="L134" s="270" t="str">
        <f>IFERROR((VLOOKUP(J134,JADWAL,2,FALSE))," ")</f>
        <v xml:space="preserve"> </v>
      </c>
      <c r="M134" s="270" t="str">
        <f>IFERROR((VLOOKUP(J134,JADWAL,9,FALSE)),"  ")</f>
        <v xml:space="preserve">  </v>
      </c>
      <c r="N134" s="270" t="str">
        <f>IFERROR((VLOOKUP(J134,JADWAL,10,FALSE)),"  ")</f>
        <v xml:space="preserve">  </v>
      </c>
      <c r="O134" s="270" t="str">
        <f>IFERROR((VLOOKUP(J134,JADWAL,11,FALSE)),"  ")</f>
        <v xml:space="preserve">  </v>
      </c>
      <c r="P134" s="271" t="str">
        <f>IFERROR((VLOOKUP(J134,JADWAL,6,FALSE)),"  ")</f>
        <v xml:space="preserve">  </v>
      </c>
      <c r="Q134" s="271" t="str">
        <f>IFERROR((VLOOKUP(J134,JADWAL,7,FALSE)),"  ")</f>
        <v xml:space="preserve">  </v>
      </c>
      <c r="R134" s="271" t="str">
        <f t="shared" ref="R134" si="369">IFERROR((VLOOKUP(J134,JADWAL,8,FALSE)),"  ")</f>
        <v xml:space="preserve">  </v>
      </c>
      <c r="S134" s="280">
        <f>IFERROR(VLOOKUP(I134,Trf,3,FALSE),"  ")</f>
        <v>250000</v>
      </c>
      <c r="T134" s="281">
        <f t="shared" si="321"/>
        <v>8</v>
      </c>
      <c r="U134" s="15"/>
      <c r="V134" s="15"/>
      <c r="W134" s="15"/>
      <c r="X134" s="282">
        <f t="shared" ref="X134:X140" si="370">(S134*T134)+((U134+V134)*W134)</f>
        <v>2000000</v>
      </c>
    </row>
    <row r="135" spans="1:26">
      <c r="A135" s="257"/>
      <c r="B135" s="263"/>
      <c r="C135" s="263"/>
      <c r="D135" s="15"/>
      <c r="E135" s="14"/>
      <c r="F135" s="15"/>
      <c r="G135" s="16"/>
      <c r="H135" s="15" t="str">
        <f t="shared" ref="H135:H140" si="371">IFERROR((VLOOKUP(J135,JADWAL,12,FALSE)),"  ")</f>
        <v xml:space="preserve">  </v>
      </c>
      <c r="I135" s="267" t="s">
        <v>122</v>
      </c>
      <c r="J135" s="268"/>
      <c r="K135" s="269" t="str">
        <f t="shared" ref="K135" si="372">IFERROR((VLOOKUP(J135,JADWAL,4,FALSE)),"  ")</f>
        <v xml:space="preserve">  </v>
      </c>
      <c r="L135" s="270" t="str">
        <f t="shared" ref="L135" si="373">IFERROR((VLOOKUP(J135,JADWAL,2,FALSE))," ")</f>
        <v xml:space="preserve"> </v>
      </c>
      <c r="M135" s="270" t="str">
        <f t="shared" ref="M135" si="374">IFERROR((VLOOKUP(J135,JADWAL,9,FALSE)),"  ")</f>
        <v xml:space="preserve">  </v>
      </c>
      <c r="N135" s="270" t="str">
        <f t="shared" ref="N135" si="375">IFERROR((VLOOKUP(J135,JADWAL,10,FALSE)),"  ")</f>
        <v xml:space="preserve">  </v>
      </c>
      <c r="O135" s="270" t="str">
        <f t="shared" ref="O135" si="376">IFERROR((VLOOKUP(J135,JADWAL,11,FALSE)),"  ")</f>
        <v xml:space="preserve">  </v>
      </c>
      <c r="P135" s="271" t="str">
        <f t="shared" ref="P135" si="377">IFERROR((VLOOKUP(J135,JADWAL,6,FALSE)),"  ")</f>
        <v xml:space="preserve">  </v>
      </c>
      <c r="Q135" s="271" t="str">
        <f t="shared" ref="Q135" si="378">IFERROR((VLOOKUP(J135,JADWAL,7,FALSE)),"  ")</f>
        <v xml:space="preserve">  </v>
      </c>
      <c r="R135" s="271" t="str">
        <f>IFERROR((VLOOKUP(J135,JADWAL,8,FALSE)),"  ")</f>
        <v xml:space="preserve">  </v>
      </c>
      <c r="S135" s="280">
        <f t="shared" ref="S135" si="379">IFERROR(VLOOKUP(I135,Trf,3,FALSE),"  ")</f>
        <v>250000</v>
      </c>
      <c r="T135" s="281">
        <f t="shared" si="321"/>
        <v>8</v>
      </c>
      <c r="U135" s="15"/>
      <c r="V135" s="15"/>
      <c r="W135" s="15"/>
      <c r="X135" s="282">
        <f t="shared" si="370"/>
        <v>2000000</v>
      </c>
    </row>
    <row r="136" spans="1:26" ht="25.5">
      <c r="A136" s="259">
        <v>26</v>
      </c>
      <c r="B136" s="260" t="s">
        <v>383</v>
      </c>
      <c r="C136" s="300" t="s">
        <v>398</v>
      </c>
      <c r="D136" s="14">
        <f>COUNTIF(DSATU,B136)</f>
        <v>2</v>
      </c>
      <c r="E136" s="14">
        <f>COUNTIF(DDUA,B136)</f>
        <v>2</v>
      </c>
      <c r="F136" s="15">
        <f>COUNTIF(DTIGA,B136)</f>
        <v>1</v>
      </c>
      <c r="G136" s="252">
        <f>SUM(D136:F136)</f>
        <v>5</v>
      </c>
      <c r="H136" s="15" t="str">
        <f t="shared" si="371"/>
        <v>S3-PAI</v>
      </c>
      <c r="I136" s="267" t="s">
        <v>122</v>
      </c>
      <c r="J136" s="268">
        <v>16</v>
      </c>
      <c r="K136" s="269" t="str">
        <f>IFERROR((VLOOKUP(J136,JADWAL,4,FALSE)),"  ")</f>
        <v>METODOLOGI PENELITIAN PAI</v>
      </c>
      <c r="L136" s="270" t="str">
        <f>IFERROR((VLOOKUP(J136,JADWAL,2,FALSE))," ")</f>
        <v>PAI-2A</v>
      </c>
      <c r="M136" s="270" t="str">
        <f>IFERROR((VLOOKUP(J136,JADWAL,9,FALSE)),"  ")</f>
        <v>Selasa</v>
      </c>
      <c r="N136" s="505" t="str">
        <f>IFERROR((VLOOKUP(J136,JADWAL,10,FALSE)),"  ")</f>
        <v>15.15-17.15</v>
      </c>
      <c r="O136" s="270" t="str">
        <f>IFERROR((VLOOKUP(J136,JADWAL,11,FALSE)),"  ")</f>
        <v>R15</v>
      </c>
      <c r="P136" s="271" t="str">
        <f>IFERROR((VLOOKUP(J136,JADWAL,6,FALSE)),"  ")</f>
        <v>Dr. Dyah Nawangsari, M.Ag.</v>
      </c>
      <c r="Q136" s="271" t="str">
        <f>IFERROR((VLOOKUP(J136,JADWAL,7,FALSE)),"  ")</f>
        <v>H. Moch. Imam Machfudi, S.S., M.Pd. Ph.D.</v>
      </c>
      <c r="R136" s="271" t="str">
        <f>IFERROR((VLOOKUP(J136,JADWAL,8,FALSE)),"  ")</f>
        <v>.</v>
      </c>
      <c r="S136" s="280">
        <f>IFERROR(VLOOKUP(I136,Trf,3,FALSE),"  ")</f>
        <v>250000</v>
      </c>
      <c r="T136" s="281">
        <f t="shared" si="321"/>
        <v>8</v>
      </c>
      <c r="U136" s="15"/>
      <c r="V136" s="15"/>
      <c r="W136" s="15"/>
      <c r="X136" s="282">
        <f t="shared" si="370"/>
        <v>2000000</v>
      </c>
      <c r="Y136" s="290">
        <f>SUM(X136:X142)</f>
        <v>14400000</v>
      </c>
      <c r="Z136" s="290"/>
    </row>
    <row r="137" spans="1:26">
      <c r="A137" s="257"/>
      <c r="B137" s="258"/>
      <c r="C137" s="258"/>
      <c r="D137" s="15"/>
      <c r="E137" s="15"/>
      <c r="F137" s="15"/>
      <c r="G137" s="16"/>
      <c r="H137" s="15" t="str">
        <f t="shared" si="371"/>
        <v>S16-PAI</v>
      </c>
      <c r="I137" s="267" t="s">
        <v>122</v>
      </c>
      <c r="J137" s="268">
        <v>29</v>
      </c>
      <c r="K137" s="269" t="str">
        <f>IFERROR((VLOOKUP(J137,JADWAL,4,FALSE)),"  ")</f>
        <v>ANALISIS DAN DESAIN PEMBELAJARAN PAI</v>
      </c>
      <c r="L137" s="270" t="str">
        <f>IFERROR((VLOOKUP(J137,JADWAL,2,FALSE))," ")</f>
        <v>PAI-2B</v>
      </c>
      <c r="M137" s="270" t="str">
        <f>IFERROR((VLOOKUP(J137,JADWAL,9,FALSE)),"  ")</f>
        <v>Sabtu</v>
      </c>
      <c r="N137" s="505" t="str">
        <f>IFERROR((VLOOKUP(J137,JADWAL,10,FALSE)),"  ")</f>
        <v>12.45-14.45</v>
      </c>
      <c r="O137" s="270" t="str">
        <f>IFERROR((VLOOKUP(J137,JADWAL,11,FALSE)),"  ")</f>
        <v>R15</v>
      </c>
      <c r="P137" s="271" t="str">
        <f>IFERROR((VLOOKUP(J137,JADWAL,6,FALSE)),"  ")</f>
        <v>Dr. H. Moh. Sahlan, M.Ag.</v>
      </c>
      <c r="Q137" s="271" t="str">
        <f>IFERROR((VLOOKUP(J137,JADWAL,7,FALSE)),"  ")</f>
        <v>Dr. Dyah Nawangsari, M.Ag.</v>
      </c>
      <c r="R137" s="271" t="str">
        <f>IFERROR((VLOOKUP(J137,JADWAL,8,FALSE)),"  ")</f>
        <v>.</v>
      </c>
      <c r="S137" s="280">
        <f>IFERROR(VLOOKUP(I137,Trf,3,FALSE),"  ")</f>
        <v>250000</v>
      </c>
      <c r="T137" s="281">
        <f t="shared" si="321"/>
        <v>8</v>
      </c>
      <c r="U137" s="15"/>
      <c r="V137" s="15"/>
      <c r="W137" s="15"/>
      <c r="X137" s="282">
        <f t="shared" si="370"/>
        <v>2000000</v>
      </c>
    </row>
    <row r="138" spans="1:26" ht="25.5">
      <c r="A138" s="257"/>
      <c r="B138" s="258"/>
      <c r="C138" s="258"/>
      <c r="D138" s="15"/>
      <c r="E138" s="15"/>
      <c r="F138" s="15"/>
      <c r="G138" s="16"/>
      <c r="H138" s="15" t="str">
        <f t="shared" si="371"/>
        <v>S18-PAI</v>
      </c>
      <c r="I138" s="267" t="s">
        <v>122</v>
      </c>
      <c r="J138" s="268">
        <v>31</v>
      </c>
      <c r="K138" s="269" t="str">
        <f t="shared" ref="K138" si="380">IFERROR((VLOOKUP(J138,JADWAL,4,FALSE)),"  ")</f>
        <v>ANALISIS DAN DESAIN PEMBELAJARAN PAI</v>
      </c>
      <c r="L138" s="270" t="str">
        <f t="shared" ref="L138" si="381">IFERROR((VLOOKUP(J138,JADWAL,2,FALSE))," ")</f>
        <v>PAI-2C</v>
      </c>
      <c r="M138" s="270" t="str">
        <f t="shared" ref="M138" si="382">IFERROR((VLOOKUP(J138,JADWAL,9,FALSE)),"  ")</f>
        <v>Sabtu</v>
      </c>
      <c r="N138" s="505" t="str">
        <f t="shared" ref="N138" si="383">IFERROR((VLOOKUP(J138,JADWAL,10,FALSE)),"  ")</f>
        <v>12.45-14.45</v>
      </c>
      <c r="O138" s="270" t="str">
        <f t="shared" ref="O138" si="384">IFERROR((VLOOKUP(J138,JADWAL,11,FALSE)),"  ")</f>
        <v>R15</v>
      </c>
      <c r="P138" s="271" t="str">
        <f t="shared" ref="P138" si="385">IFERROR((VLOOKUP(J138,JADWAL,6,FALSE)),"  ")</f>
        <v>Dr. Dyah Nawangsari, M.Ag.</v>
      </c>
      <c r="Q138" s="271" t="str">
        <f t="shared" ref="Q138" si="386">IFERROR((VLOOKUP(J138,JADWAL,7,FALSE)),"  ")</f>
        <v>Dr. H. Mashudi, M.Pd.</v>
      </c>
      <c r="R138" s="271" t="str">
        <f t="shared" ref="R138" si="387">IFERROR((VLOOKUP(J138,JADWAL,8,FALSE)),"  ")</f>
        <v>.</v>
      </c>
      <c r="S138" s="280">
        <f t="shared" ref="S138" si="388">IFERROR(VLOOKUP(I138,Trf,3,FALSE),"  ")</f>
        <v>250000</v>
      </c>
      <c r="T138" s="281">
        <f t="shared" si="321"/>
        <v>8</v>
      </c>
      <c r="U138" s="15"/>
      <c r="V138" s="15"/>
      <c r="W138" s="15"/>
      <c r="X138" s="282">
        <f t="shared" si="370"/>
        <v>2000000</v>
      </c>
    </row>
    <row r="139" spans="1:26" ht="25.5">
      <c r="A139" s="257"/>
      <c r="B139" s="258"/>
      <c r="C139" s="258"/>
      <c r="D139" s="15"/>
      <c r="E139" s="15"/>
      <c r="F139" s="15"/>
      <c r="G139" s="16"/>
      <c r="H139" s="15" t="str">
        <f t="shared" si="371"/>
        <v>S4-PBA</v>
      </c>
      <c r="I139" s="267" t="s">
        <v>122</v>
      </c>
      <c r="J139" s="268">
        <v>78</v>
      </c>
      <c r="K139" s="269" t="str">
        <f>IFERROR((VLOOKUP(J139,JADWAL,4,FALSE)),"  ")</f>
        <v>FILSAFAT ILMU</v>
      </c>
      <c r="L139" s="270" t="str">
        <f>IFERROR((VLOOKUP(J139,JADWAL,2,FALSE))," ")</f>
        <v>PBAI-2</v>
      </c>
      <c r="M139" s="270" t="str">
        <f>IFERROR((VLOOKUP(J139,JADWAL,9,FALSE)),"  ")</f>
        <v>Jumat</v>
      </c>
      <c r="N139" s="505" t="str">
        <f>IFERROR((VLOOKUP(J139,JADWAL,10,FALSE)),"  ")</f>
        <v>13.00-15.00</v>
      </c>
      <c r="O139" s="270" t="str">
        <f>IFERROR((VLOOKUP(J139,JADWAL,11,FALSE)),"  ")</f>
        <v>R21</v>
      </c>
      <c r="P139" s="271" t="str">
        <f>IFERROR((VLOOKUP(J139,JADWAL,6,FALSE)),"  ")</f>
        <v>Prof. Dr. Ahidul Asror, M.Ag.</v>
      </c>
      <c r="Q139" s="271" t="str">
        <f>IFERROR((VLOOKUP(J139,JADWAL,7,FALSE)),"  ")</f>
        <v>Dr. Dyah Nawangsari, M.Ag.</v>
      </c>
      <c r="R139" s="271" t="str">
        <f>IFERROR((VLOOKUP(J139,JADWAL,8,FALSE)),"  ")</f>
        <v>.</v>
      </c>
      <c r="S139" s="280">
        <f>IFERROR(VLOOKUP(I139,Trf,3,FALSE),"  ")</f>
        <v>250000</v>
      </c>
      <c r="T139" s="281">
        <f t="shared" si="321"/>
        <v>8</v>
      </c>
      <c r="U139" s="15"/>
      <c r="V139" s="15"/>
      <c r="W139" s="15"/>
      <c r="X139" s="282">
        <f t="shared" si="370"/>
        <v>2000000</v>
      </c>
    </row>
    <row r="140" spans="1:26" ht="25.5">
      <c r="A140" s="257"/>
      <c r="B140" s="258"/>
      <c r="C140" s="258"/>
      <c r="D140" s="15"/>
      <c r="E140" s="15"/>
      <c r="F140" s="15"/>
      <c r="G140" s="16"/>
      <c r="H140" s="15" t="str">
        <f t="shared" si="371"/>
        <v>S3-PAI</v>
      </c>
      <c r="I140" s="267" t="s">
        <v>122</v>
      </c>
      <c r="J140" s="268">
        <v>94</v>
      </c>
      <c r="K140" s="269" t="str">
        <f>IFERROR((VLOOKUP(J140,JADWAL,4,FALSE)),"  ")</f>
        <v>INOVASI KURIKULUM DAN PEMBELAJARAN PAI</v>
      </c>
      <c r="L140" s="270" t="str">
        <f>IFERROR((VLOOKUP(J140,JADWAL,2,FALSE))," ")</f>
        <v>PAI3-2A</v>
      </c>
      <c r="M140" s="270" t="str">
        <f>IFERROR((VLOOKUP(J140,JADWAL,9,FALSE)),"  ")</f>
        <v>Jumat</v>
      </c>
      <c r="N140" s="505" t="str">
        <f>IFERROR((VLOOKUP(J140,JADWAL,10,FALSE)),"  ")</f>
        <v>13.30-15.30</v>
      </c>
      <c r="O140" s="270" t="str">
        <f>IFERROR((VLOOKUP(J140,JADWAL,11,FALSE)),"  ")</f>
        <v>RU22</v>
      </c>
      <c r="P140" s="271" t="str">
        <f>IFERROR((VLOOKUP(J140,JADWAL,6,FALSE)),"  ")</f>
        <v>Prof. Dr. Drs. H. Abd. Muis, M.M.</v>
      </c>
      <c r="Q140" s="271" t="str">
        <f>IFERROR((VLOOKUP(J140,JADWAL,7,FALSE)),"  ")</f>
        <v>Dr. H. Mashudi, M.Pd.</v>
      </c>
      <c r="R140" s="271" t="str">
        <f>IFERROR((VLOOKUP(J140,JADWAL,8,FALSE)),"  ")</f>
        <v>Dr. Dyah Nawangsari, M.Ag.</v>
      </c>
      <c r="S140" s="280">
        <f>IFERROR(VLOOKUP(I140,Trf,3,FALSE),"  ")</f>
        <v>250000</v>
      </c>
      <c r="T140" s="281">
        <f t="shared" si="321"/>
        <v>8</v>
      </c>
      <c r="U140" s="15"/>
      <c r="V140" s="15"/>
      <c r="W140" s="15"/>
      <c r="X140" s="282">
        <f t="shared" si="370"/>
        <v>2000000</v>
      </c>
    </row>
    <row r="141" spans="1:26">
      <c r="A141" s="257"/>
      <c r="B141" s="258"/>
      <c r="C141" s="258"/>
      <c r="D141" s="15"/>
      <c r="E141" s="15"/>
      <c r="F141" s="15"/>
      <c r="G141" s="16"/>
      <c r="H141" s="15" t="str">
        <f t="shared" ref="H141:H162" si="389">IFERROR((VLOOKUP(J141,JADWAL,12,FALSE)),"  ")</f>
        <v xml:space="preserve">  </v>
      </c>
      <c r="I141" s="267" t="s">
        <v>122</v>
      </c>
      <c r="J141" s="268"/>
      <c r="K141" s="269" t="str">
        <f t="shared" ref="K141:K161" si="390">IFERROR((VLOOKUP(J141,JADWAL,4,FALSE)),"  ")</f>
        <v xml:space="preserve">  </v>
      </c>
      <c r="L141" s="270" t="str">
        <f t="shared" ref="L141:L161" si="391">IFERROR((VLOOKUP(J141,JADWAL,2,FALSE))," ")</f>
        <v xml:space="preserve"> </v>
      </c>
      <c r="M141" s="270" t="str">
        <f t="shared" ref="M141:M161" si="392">IFERROR((VLOOKUP(J141,JADWAL,9,FALSE)),"  ")</f>
        <v xml:space="preserve">  </v>
      </c>
      <c r="N141" s="270" t="str">
        <f t="shared" ref="N141:N161" si="393">IFERROR((VLOOKUP(J141,JADWAL,10,FALSE)),"  ")</f>
        <v xml:space="preserve">  </v>
      </c>
      <c r="O141" s="270" t="str">
        <f t="shared" ref="O141:O175" si="394">IFERROR((VLOOKUP(J141,JADWAL,11,FALSE)),"  ")</f>
        <v xml:space="preserve">  </v>
      </c>
      <c r="P141" s="271" t="str">
        <f t="shared" ref="P141:P161" si="395">IFERROR((VLOOKUP(J141,JADWAL,6,FALSE)),"  ")</f>
        <v xml:space="preserve">  </v>
      </c>
      <c r="Q141" s="271" t="str">
        <f t="shared" ref="Q141:Q161" si="396">IFERROR((VLOOKUP(J141,JADWAL,7,FALSE)),"  ")</f>
        <v xml:space="preserve">  </v>
      </c>
      <c r="R141" s="271" t="str">
        <f t="shared" ref="R141:R174" si="397">IFERROR((VLOOKUP(J141,JADWAL,8,FALSE)),"  ")</f>
        <v xml:space="preserve">  </v>
      </c>
      <c r="S141" s="280">
        <f t="shared" ref="S141:S175" si="398">IFERROR(VLOOKUP(I141,Trf,3,FALSE),"  ")</f>
        <v>250000</v>
      </c>
      <c r="T141" s="281">
        <f t="shared" ref="T141:T170" si="399">$T$7</f>
        <v>8</v>
      </c>
      <c r="U141" s="15"/>
      <c r="V141" s="15"/>
      <c r="W141" s="15"/>
      <c r="X141" s="282">
        <f t="shared" ref="X141:X163" si="400">(S141*T141)+((U141+V141)*W141)</f>
        <v>2000000</v>
      </c>
    </row>
    <row r="142" spans="1:26">
      <c r="A142" s="257"/>
      <c r="B142" s="258"/>
      <c r="C142" s="258"/>
      <c r="D142" s="15"/>
      <c r="E142" s="15"/>
      <c r="F142" s="15"/>
      <c r="G142" s="16"/>
      <c r="H142" s="15" t="str">
        <f t="shared" si="389"/>
        <v xml:space="preserve">  </v>
      </c>
      <c r="I142" s="267" t="s">
        <v>364</v>
      </c>
      <c r="J142" s="268"/>
      <c r="K142" s="269" t="str">
        <f t="shared" si="390"/>
        <v xml:space="preserve">  </v>
      </c>
      <c r="L142" s="270" t="str">
        <f t="shared" si="391"/>
        <v xml:space="preserve"> </v>
      </c>
      <c r="M142" s="270" t="str">
        <f t="shared" si="392"/>
        <v xml:space="preserve">  </v>
      </c>
      <c r="N142" s="270" t="str">
        <f t="shared" si="393"/>
        <v xml:space="preserve">  </v>
      </c>
      <c r="O142" s="270" t="str">
        <f t="shared" si="394"/>
        <v xml:space="preserve">  </v>
      </c>
      <c r="P142" s="271" t="str">
        <f t="shared" si="395"/>
        <v xml:space="preserve">  </v>
      </c>
      <c r="Q142" s="271" t="str">
        <f t="shared" si="396"/>
        <v xml:space="preserve">  </v>
      </c>
      <c r="R142" s="271" t="str">
        <f t="shared" si="397"/>
        <v xml:space="preserve">  </v>
      </c>
      <c r="S142" s="280">
        <f t="shared" si="398"/>
        <v>300000</v>
      </c>
      <c r="T142" s="281">
        <f t="shared" si="399"/>
        <v>8</v>
      </c>
      <c r="U142" s="15"/>
      <c r="V142" s="15"/>
      <c r="W142" s="15"/>
      <c r="X142" s="282">
        <f t="shared" si="400"/>
        <v>2400000</v>
      </c>
    </row>
    <row r="143" spans="1:26">
      <c r="A143" s="249">
        <v>27</v>
      </c>
      <c r="B143" s="12" t="s">
        <v>400</v>
      </c>
      <c r="C143" s="13" t="s">
        <v>398</v>
      </c>
      <c r="D143" s="14">
        <f>COUNTIF(DSATU,B143)</f>
        <v>0</v>
      </c>
      <c r="E143" s="14">
        <f>COUNTIF(DDUA,B143)</f>
        <v>2</v>
      </c>
      <c r="F143" s="15">
        <f>COUNTIF(DTIGA,B143)</f>
        <v>0</v>
      </c>
      <c r="G143" s="252">
        <f>SUM(D143:F143)</f>
        <v>2</v>
      </c>
      <c r="H143" s="15" t="str">
        <f t="shared" si="389"/>
        <v>S8-PAI</v>
      </c>
      <c r="I143" s="267" t="s">
        <v>122</v>
      </c>
      <c r="J143" s="268">
        <v>21</v>
      </c>
      <c r="K143" s="269" t="str">
        <f t="shared" si="390"/>
        <v>EVALUASI PEMBELAJARAN PAI</v>
      </c>
      <c r="L143" s="270" t="str">
        <f t="shared" si="391"/>
        <v>PAI-2B</v>
      </c>
      <c r="M143" s="270" t="str">
        <f t="shared" si="392"/>
        <v>Sabtu</v>
      </c>
      <c r="N143" s="505" t="str">
        <f t="shared" si="393"/>
        <v>07.30-09.30</v>
      </c>
      <c r="O143" s="270" t="str">
        <f t="shared" si="394"/>
        <v>RU25</v>
      </c>
      <c r="P143" s="271" t="str">
        <f t="shared" si="395"/>
        <v>Dr. H. Moh. Sahlan, M.Ag.</v>
      </c>
      <c r="Q143" s="271" t="str">
        <f t="shared" si="396"/>
        <v>Dr. H. Saihan, S.Ag., M.Pd.I.</v>
      </c>
      <c r="R143" s="271" t="str">
        <f t="shared" si="397"/>
        <v>.</v>
      </c>
      <c r="S143" s="280">
        <f t="shared" si="398"/>
        <v>250000</v>
      </c>
      <c r="T143" s="281">
        <f t="shared" si="399"/>
        <v>8</v>
      </c>
      <c r="U143" s="15"/>
      <c r="V143" s="15"/>
      <c r="W143" s="15"/>
      <c r="X143" s="282">
        <f t="shared" si="400"/>
        <v>2000000</v>
      </c>
      <c r="Y143" s="290">
        <f>SUM(X143:X146)</f>
        <v>8000000</v>
      </c>
      <c r="Z143" s="290"/>
    </row>
    <row r="144" spans="1:26" ht="15" customHeight="1">
      <c r="A144" s="257"/>
      <c r="B144" s="14"/>
      <c r="C144" s="301"/>
      <c r="D144" s="15"/>
      <c r="E144" s="15"/>
      <c r="F144" s="15"/>
      <c r="G144" s="16"/>
      <c r="H144" s="15" t="str">
        <f t="shared" ref="H144:H145" si="401">IFERROR((VLOOKUP(J144,JADWAL,12,FALSE)),"  ")</f>
        <v>S19-PAI</v>
      </c>
      <c r="I144" s="267" t="s">
        <v>122</v>
      </c>
      <c r="J144" s="268">
        <v>32</v>
      </c>
      <c r="K144" s="269" t="str">
        <f t="shared" ref="K144:K145" si="402">IFERROR((VLOOKUP(J144,JADWAL,4,FALSE)),"  ")</f>
        <v>ANALISIS DAN DESAIN PEMBELAJARAN AL-QURAN HADIST</v>
      </c>
      <c r="L144" s="270" t="str">
        <f t="shared" ref="L144:L145" si="403">IFERROR((VLOOKUP(J144,JADWAL,2,FALSE))," ")</f>
        <v>PAI-2B</v>
      </c>
      <c r="M144" s="270" t="str">
        <f t="shared" ref="M144:M145" si="404">IFERROR((VLOOKUP(J144,JADWAL,9,FALSE)),"  ")</f>
        <v>Sabtu</v>
      </c>
      <c r="N144" s="505" t="str">
        <f t="shared" ref="N144:N145" si="405">IFERROR((VLOOKUP(J144,JADWAL,10,FALSE)),"  ")</f>
        <v>15.15-17.15</v>
      </c>
      <c r="O144" s="270" t="str">
        <f t="shared" ref="O144:O145" si="406">IFERROR((VLOOKUP(J144,JADWAL,11,FALSE)),"  ")</f>
        <v>R15</v>
      </c>
      <c r="P144" s="271" t="str">
        <f t="shared" ref="P144:P145" si="407">IFERROR((VLOOKUP(J144,JADWAL,6,FALSE)),"  ")</f>
        <v>Dr. H. Syamsul Anam, S.Ag, M.Pd.</v>
      </c>
      <c r="Q144" s="271" t="str">
        <f t="shared" ref="Q144:Q145" si="408">IFERROR((VLOOKUP(J144,JADWAL,7,FALSE)),"  ")</f>
        <v>Dr. H. Saihan, S.Ag., M.Pd.I.</v>
      </c>
      <c r="R144" s="271" t="str">
        <f t="shared" ref="R144:R145" si="409">IFERROR((VLOOKUP(J144,JADWAL,8,FALSE)),"  ")</f>
        <v>.</v>
      </c>
      <c r="S144" s="280">
        <f t="shared" ref="S144:S145" si="410">IFERROR(VLOOKUP(I144,Trf,3,FALSE),"  ")</f>
        <v>250000</v>
      </c>
      <c r="T144" s="281">
        <f t="shared" si="399"/>
        <v>8</v>
      </c>
      <c r="U144" s="15"/>
      <c r="V144" s="15"/>
      <c r="W144" s="15"/>
      <c r="X144" s="282">
        <f t="shared" ref="X144:X145" si="411">(S144*T144)+((U144+V144)*W144)</f>
        <v>2000000</v>
      </c>
    </row>
    <row r="145" spans="1:26" ht="15" customHeight="1">
      <c r="A145" s="257"/>
      <c r="B145" s="14"/>
      <c r="C145" s="301"/>
      <c r="D145" s="15"/>
      <c r="E145" s="15"/>
      <c r="F145" s="15"/>
      <c r="G145" s="16"/>
      <c r="H145" s="15" t="str">
        <f t="shared" si="401"/>
        <v xml:space="preserve">  </v>
      </c>
      <c r="I145" s="267" t="s">
        <v>122</v>
      </c>
      <c r="J145" s="268"/>
      <c r="K145" s="269" t="str">
        <f t="shared" si="402"/>
        <v xml:space="preserve">  </v>
      </c>
      <c r="L145" s="270" t="str">
        <f t="shared" si="403"/>
        <v xml:space="preserve"> </v>
      </c>
      <c r="M145" s="270" t="str">
        <f t="shared" si="404"/>
        <v xml:space="preserve">  </v>
      </c>
      <c r="N145" s="270" t="str">
        <f t="shared" si="405"/>
        <v xml:space="preserve">  </v>
      </c>
      <c r="O145" s="270" t="str">
        <f t="shared" si="406"/>
        <v xml:space="preserve">  </v>
      </c>
      <c r="P145" s="271" t="str">
        <f t="shared" si="407"/>
        <v xml:space="preserve">  </v>
      </c>
      <c r="Q145" s="271" t="str">
        <f t="shared" si="408"/>
        <v xml:space="preserve">  </v>
      </c>
      <c r="R145" s="271" t="str">
        <f t="shared" si="409"/>
        <v xml:space="preserve">  </v>
      </c>
      <c r="S145" s="280">
        <f t="shared" si="410"/>
        <v>250000</v>
      </c>
      <c r="T145" s="281">
        <f t="shared" si="399"/>
        <v>8</v>
      </c>
      <c r="U145" s="15"/>
      <c r="V145" s="15"/>
      <c r="W145" s="15"/>
      <c r="X145" s="282">
        <f t="shared" si="411"/>
        <v>2000000</v>
      </c>
    </row>
    <row r="146" spans="1:26" ht="15" customHeight="1">
      <c r="A146" s="257"/>
      <c r="B146" s="14"/>
      <c r="C146" s="301"/>
      <c r="D146" s="15"/>
      <c r="E146" s="15"/>
      <c r="F146" s="15"/>
      <c r="G146" s="16"/>
      <c r="H146" s="15" t="str">
        <f t="shared" si="389"/>
        <v xml:space="preserve">  </v>
      </c>
      <c r="I146" s="267" t="s">
        <v>122</v>
      </c>
      <c r="J146" s="268"/>
      <c r="K146" s="269" t="str">
        <f t="shared" si="390"/>
        <v xml:space="preserve">  </v>
      </c>
      <c r="L146" s="270" t="str">
        <f t="shared" si="391"/>
        <v xml:space="preserve"> </v>
      </c>
      <c r="M146" s="270" t="str">
        <f t="shared" si="392"/>
        <v xml:space="preserve">  </v>
      </c>
      <c r="N146" s="270" t="str">
        <f t="shared" si="393"/>
        <v xml:space="preserve">  </v>
      </c>
      <c r="O146" s="270" t="str">
        <f t="shared" si="394"/>
        <v xml:space="preserve">  </v>
      </c>
      <c r="P146" s="271" t="str">
        <f t="shared" si="395"/>
        <v xml:space="preserve">  </v>
      </c>
      <c r="Q146" s="271" t="str">
        <f t="shared" si="396"/>
        <v xml:space="preserve">  </v>
      </c>
      <c r="R146" s="271" t="str">
        <f t="shared" si="397"/>
        <v xml:space="preserve">  </v>
      </c>
      <c r="S146" s="280">
        <f t="shared" si="398"/>
        <v>250000</v>
      </c>
      <c r="T146" s="281">
        <f t="shared" si="399"/>
        <v>8</v>
      </c>
      <c r="U146" s="15"/>
      <c r="V146" s="15"/>
      <c r="W146" s="15"/>
      <c r="X146" s="282">
        <f t="shared" si="400"/>
        <v>2000000</v>
      </c>
    </row>
    <row r="147" spans="1:26">
      <c r="A147" s="249">
        <v>28</v>
      </c>
      <c r="B147" s="250" t="s">
        <v>401</v>
      </c>
      <c r="C147" s="13" t="s">
        <v>398</v>
      </c>
      <c r="D147" s="14">
        <f>COUNTIF(DSATU,B147)</f>
        <v>4</v>
      </c>
      <c r="E147" s="14">
        <f>COUNTIF(DDUA,B147)</f>
        <v>0</v>
      </c>
      <c r="F147" s="15">
        <f>COUNTIF(DTIGA,B147)</f>
        <v>0</v>
      </c>
      <c r="G147" s="252">
        <f>SUM(D147:F147)</f>
        <v>4</v>
      </c>
      <c r="H147" s="15" t="str">
        <f t="shared" si="389"/>
        <v>S4-PAI</v>
      </c>
      <c r="I147" s="267" t="s">
        <v>122</v>
      </c>
      <c r="J147" s="268">
        <v>17</v>
      </c>
      <c r="K147" s="269" t="str">
        <f t="shared" si="390"/>
        <v>EVALUASI PEMBELAJARAN PAI</v>
      </c>
      <c r="L147" s="270" t="str">
        <f t="shared" si="391"/>
        <v>PAI-2A</v>
      </c>
      <c r="M147" s="270" t="str">
        <f t="shared" si="392"/>
        <v>Rabu</v>
      </c>
      <c r="N147" s="505" t="str">
        <f t="shared" si="393"/>
        <v>12.45-14.45</v>
      </c>
      <c r="O147" s="270" t="str">
        <f t="shared" si="394"/>
        <v>R15</v>
      </c>
      <c r="P147" s="271" t="str">
        <f t="shared" si="395"/>
        <v>Dr. H. Moh. Sahlan, M.Ag.</v>
      </c>
      <c r="Q147" s="271" t="str">
        <f t="shared" si="396"/>
        <v>Dr. Hj. St. Mislikhah, M.Ag.</v>
      </c>
      <c r="R147" s="271" t="str">
        <f t="shared" si="397"/>
        <v>.</v>
      </c>
      <c r="S147" s="280">
        <f t="shared" si="398"/>
        <v>250000</v>
      </c>
      <c r="T147" s="281">
        <f t="shared" si="399"/>
        <v>8</v>
      </c>
      <c r="U147" s="15"/>
      <c r="V147" s="15"/>
      <c r="W147" s="15"/>
      <c r="X147" s="282">
        <f t="shared" si="400"/>
        <v>2000000</v>
      </c>
      <c r="Y147" s="290">
        <f>SUM(X147:X151)</f>
        <v>10000000</v>
      </c>
      <c r="Z147" s="290"/>
    </row>
    <row r="148" spans="1:26">
      <c r="A148" s="257"/>
      <c r="B148" s="258"/>
      <c r="C148" s="258"/>
      <c r="D148" s="15"/>
      <c r="E148" s="15"/>
      <c r="F148" s="15"/>
      <c r="G148" s="16"/>
      <c r="H148" s="15" t="str">
        <f t="shared" si="389"/>
        <v>S8-PAI</v>
      </c>
      <c r="I148" s="267" t="s">
        <v>122</v>
      </c>
      <c r="J148" s="268">
        <v>21</v>
      </c>
      <c r="K148" s="269" t="str">
        <f t="shared" si="390"/>
        <v>EVALUASI PEMBELAJARAN PAI</v>
      </c>
      <c r="L148" s="270" t="str">
        <f t="shared" si="391"/>
        <v>PAI-2B</v>
      </c>
      <c r="M148" s="270" t="str">
        <f t="shared" si="392"/>
        <v>Sabtu</v>
      </c>
      <c r="N148" s="505" t="str">
        <f t="shared" si="393"/>
        <v>07.30-09.30</v>
      </c>
      <c r="O148" s="270" t="str">
        <f t="shared" si="394"/>
        <v>RU25</v>
      </c>
      <c r="P148" s="271" t="str">
        <f t="shared" si="395"/>
        <v>Dr. H. Moh. Sahlan, M.Ag.</v>
      </c>
      <c r="Q148" s="271" t="str">
        <f t="shared" si="396"/>
        <v>Dr. H. Saihan, S.Ag., M.Pd.I.</v>
      </c>
      <c r="R148" s="271" t="str">
        <f t="shared" si="397"/>
        <v>.</v>
      </c>
      <c r="S148" s="280">
        <f t="shared" si="398"/>
        <v>250000</v>
      </c>
      <c r="T148" s="281">
        <f t="shared" si="399"/>
        <v>8</v>
      </c>
      <c r="U148" s="15"/>
      <c r="V148" s="15"/>
      <c r="W148" s="15"/>
      <c r="X148" s="282">
        <f t="shared" si="400"/>
        <v>2000000</v>
      </c>
    </row>
    <row r="149" spans="1:26">
      <c r="A149" s="257"/>
      <c r="B149" s="258"/>
      <c r="C149" s="258"/>
      <c r="D149" s="15"/>
      <c r="E149" s="15"/>
      <c r="F149" s="15"/>
      <c r="G149" s="16"/>
      <c r="H149" s="15" t="str">
        <f t="shared" si="389"/>
        <v>S14-PAI</v>
      </c>
      <c r="I149" s="267" t="s">
        <v>122</v>
      </c>
      <c r="J149" s="268">
        <v>27</v>
      </c>
      <c r="K149" s="269" t="str">
        <f t="shared" ref="K149" si="412">IFERROR((VLOOKUP(J149,JADWAL,4,FALSE)),"  ")</f>
        <v>ANALISIS DAN DESAIN PEMBELAJARAN PAI</v>
      </c>
      <c r="L149" s="270" t="str">
        <f t="shared" ref="L149" si="413">IFERROR((VLOOKUP(J149,JADWAL,2,FALSE))," ")</f>
        <v>PAI-2A</v>
      </c>
      <c r="M149" s="270" t="str">
        <f t="shared" ref="M149" si="414">IFERROR((VLOOKUP(J149,JADWAL,9,FALSE)),"  ")</f>
        <v>Kamis</v>
      </c>
      <c r="N149" s="505" t="str">
        <f t="shared" ref="N149" si="415">IFERROR((VLOOKUP(J149,JADWAL,10,FALSE)),"  ")</f>
        <v>12.45-14.45</v>
      </c>
      <c r="O149" s="270" t="str">
        <f t="shared" ref="O149" si="416">IFERROR((VLOOKUP(J149,JADWAL,11,FALSE)),"  ")</f>
        <v>R15</v>
      </c>
      <c r="P149" s="271" t="str">
        <f t="shared" ref="P149" si="417">IFERROR((VLOOKUP(J149,JADWAL,6,FALSE)),"  ")</f>
        <v>Dr. H. Moh. Sahlan, M.Ag.</v>
      </c>
      <c r="Q149" s="271" t="str">
        <f t="shared" ref="Q149" si="418">IFERROR((VLOOKUP(J149,JADWAL,7,FALSE)),"  ")</f>
        <v>Dr. H. Mustajab, S.Ag, M.Pd.I.</v>
      </c>
      <c r="R149" s="271" t="str">
        <f t="shared" ref="R149" si="419">IFERROR((VLOOKUP(J149,JADWAL,8,FALSE)),"  ")</f>
        <v>.</v>
      </c>
      <c r="S149" s="280">
        <f t="shared" ref="S149" si="420">IFERROR(VLOOKUP(I149,Trf,3,FALSE),"  ")</f>
        <v>250000</v>
      </c>
      <c r="T149" s="281">
        <f t="shared" si="399"/>
        <v>8</v>
      </c>
      <c r="U149" s="15"/>
      <c r="V149" s="15"/>
      <c r="W149" s="15"/>
      <c r="X149" s="282">
        <f t="shared" si="400"/>
        <v>2000000</v>
      </c>
    </row>
    <row r="150" spans="1:26">
      <c r="A150" s="257"/>
      <c r="B150" s="258"/>
      <c r="C150" s="258"/>
      <c r="D150" s="15"/>
      <c r="E150" s="15"/>
      <c r="F150" s="15"/>
      <c r="G150" s="16"/>
      <c r="H150" s="15" t="str">
        <f t="shared" si="389"/>
        <v>S16-PAI</v>
      </c>
      <c r="I150" s="267" t="s">
        <v>122</v>
      </c>
      <c r="J150" s="268">
        <v>29</v>
      </c>
      <c r="K150" s="269" t="str">
        <f t="shared" si="390"/>
        <v>ANALISIS DAN DESAIN PEMBELAJARAN PAI</v>
      </c>
      <c r="L150" s="270" t="str">
        <f t="shared" si="391"/>
        <v>PAI-2B</v>
      </c>
      <c r="M150" s="270" t="str">
        <f t="shared" si="392"/>
        <v>Sabtu</v>
      </c>
      <c r="N150" s="505" t="str">
        <f t="shared" si="393"/>
        <v>12.45-14.45</v>
      </c>
      <c r="O150" s="270" t="str">
        <f t="shared" si="394"/>
        <v>R15</v>
      </c>
      <c r="P150" s="271" t="str">
        <f t="shared" si="395"/>
        <v>Dr. H. Moh. Sahlan, M.Ag.</v>
      </c>
      <c r="Q150" s="271" t="str">
        <f t="shared" si="396"/>
        <v>Dr. Dyah Nawangsari, M.Ag.</v>
      </c>
      <c r="R150" s="271" t="str">
        <f t="shared" si="397"/>
        <v>.</v>
      </c>
      <c r="S150" s="280">
        <f t="shared" si="398"/>
        <v>250000</v>
      </c>
      <c r="T150" s="281">
        <f t="shared" si="399"/>
        <v>8</v>
      </c>
      <c r="U150" s="15"/>
      <c r="V150" s="15"/>
      <c r="W150" s="15"/>
      <c r="X150" s="282">
        <f t="shared" si="400"/>
        <v>2000000</v>
      </c>
    </row>
    <row r="151" spans="1:26">
      <c r="A151" s="257"/>
      <c r="B151" s="258"/>
      <c r="C151" s="258"/>
      <c r="D151" s="15"/>
      <c r="E151" s="15"/>
      <c r="F151" s="15"/>
      <c r="G151" s="16"/>
      <c r="H151" s="15" t="str">
        <f t="shared" si="389"/>
        <v xml:space="preserve">  </v>
      </c>
      <c r="I151" s="267" t="s">
        <v>122</v>
      </c>
      <c r="J151" s="268"/>
      <c r="K151" s="269" t="str">
        <f t="shared" si="390"/>
        <v xml:space="preserve">  </v>
      </c>
      <c r="L151" s="270" t="str">
        <f t="shared" si="391"/>
        <v xml:space="preserve"> </v>
      </c>
      <c r="M151" s="270" t="str">
        <f t="shared" si="392"/>
        <v xml:space="preserve">  </v>
      </c>
      <c r="N151" s="270" t="str">
        <f t="shared" si="393"/>
        <v xml:space="preserve">  </v>
      </c>
      <c r="O151" s="270" t="str">
        <f t="shared" si="394"/>
        <v xml:space="preserve">  </v>
      </c>
      <c r="P151" s="271" t="str">
        <f t="shared" si="395"/>
        <v xml:space="preserve">  </v>
      </c>
      <c r="Q151" s="271" t="str">
        <f t="shared" si="396"/>
        <v xml:space="preserve">  </v>
      </c>
      <c r="R151" s="271" t="str">
        <f t="shared" si="397"/>
        <v xml:space="preserve">  </v>
      </c>
      <c r="S151" s="280">
        <f t="shared" si="398"/>
        <v>250000</v>
      </c>
      <c r="T151" s="281">
        <f t="shared" si="399"/>
        <v>8</v>
      </c>
      <c r="U151" s="15"/>
      <c r="V151" s="15"/>
      <c r="W151" s="15"/>
      <c r="X151" s="282">
        <f t="shared" si="400"/>
        <v>2000000</v>
      </c>
    </row>
    <row r="152" spans="1:26">
      <c r="A152" s="249">
        <v>29</v>
      </c>
      <c r="B152" s="250" t="s">
        <v>402</v>
      </c>
      <c r="C152" s="13" t="s">
        <v>398</v>
      </c>
      <c r="D152" s="14">
        <f t="shared" ref="D152" si="421">COUNTIF(DSATU,B152)</f>
        <v>1</v>
      </c>
      <c r="E152" s="14">
        <f t="shared" ref="E152" si="422">COUNTIF(DDUA,B152)</f>
        <v>0</v>
      </c>
      <c r="F152" s="15">
        <f>COUNTIF(DTIGA,B152)</f>
        <v>0</v>
      </c>
      <c r="G152" s="252">
        <f t="shared" ref="G152:G157" si="423">SUM(D152:F152)</f>
        <v>1</v>
      </c>
      <c r="H152" s="15" t="str">
        <f t="shared" si="389"/>
        <v>S8-PGMI</v>
      </c>
      <c r="I152" s="267" t="s">
        <v>122</v>
      </c>
      <c r="J152" s="268">
        <v>75</v>
      </c>
      <c r="K152" s="269" t="str">
        <f t="shared" ref="K152:K156" si="424">IFERROR((VLOOKUP(J152,JADWAL,4,FALSE)),"  ")</f>
        <v>ANALISIS PSIKOLOGI PERKEMBANGAN ANAK</v>
      </c>
      <c r="L152" s="270" t="str">
        <f t="shared" ref="L152:L156" si="425">IFERROR((VLOOKUP(J152,JADWAL,2,FALSE))," ")</f>
        <v>PGMI-2</v>
      </c>
      <c r="M152" s="270" t="str">
        <f t="shared" ref="M152:M156" si="426">IFERROR((VLOOKUP(J152,JADWAL,9,FALSE)),"  ")</f>
        <v>Sabtu</v>
      </c>
      <c r="N152" s="270" t="str">
        <f t="shared" ref="N152:N156" si="427">IFERROR((VLOOKUP(J152,JADWAL,10,FALSE)),"  ")</f>
        <v>10.00-12.00</v>
      </c>
      <c r="O152" s="270" t="str">
        <f t="shared" ref="O152:O156" si="428">IFERROR((VLOOKUP(J152,JADWAL,11,FALSE)),"  ")</f>
        <v>PGMI-2</v>
      </c>
      <c r="P152" s="271" t="str">
        <f t="shared" ref="P152:P156" si="429">IFERROR((VLOOKUP(J152,JADWAL,6,FALSE)),"  ")</f>
        <v>Dr. Mukaffan, M.Pd.I.</v>
      </c>
      <c r="Q152" s="271" t="str">
        <f t="shared" ref="Q152:Q156" si="430">IFERROR((VLOOKUP(J152,JADWAL,7,FALSE)),"  ")</f>
        <v>Dr. Mu'alimin, S.Ag.,M.Pd.I.</v>
      </c>
      <c r="R152" s="271" t="str">
        <f t="shared" si="397"/>
        <v>.</v>
      </c>
      <c r="S152" s="280">
        <f t="shared" si="398"/>
        <v>250000</v>
      </c>
      <c r="T152" s="281">
        <f t="shared" si="399"/>
        <v>8</v>
      </c>
      <c r="U152" s="15"/>
      <c r="V152" s="15"/>
      <c r="W152" s="15"/>
      <c r="X152" s="282">
        <f t="shared" si="400"/>
        <v>2000000</v>
      </c>
      <c r="Y152" s="290">
        <f>SUM(X152)</f>
        <v>2000000</v>
      </c>
    </row>
    <row r="153" spans="1:26">
      <c r="A153" s="257"/>
      <c r="B153" s="258"/>
      <c r="C153" s="258"/>
      <c r="D153" s="15"/>
      <c r="E153" s="15"/>
      <c r="F153" s="15"/>
      <c r="G153" s="16"/>
      <c r="H153" s="15" t="str">
        <f t="shared" si="389"/>
        <v xml:space="preserve">  </v>
      </c>
      <c r="I153" s="267" t="s">
        <v>122</v>
      </c>
      <c r="J153" s="268"/>
      <c r="K153" s="269" t="str">
        <f t="shared" si="424"/>
        <v xml:space="preserve">  </v>
      </c>
      <c r="L153" s="270" t="str">
        <f t="shared" si="425"/>
        <v xml:space="preserve"> </v>
      </c>
      <c r="M153" s="270" t="str">
        <f t="shared" si="426"/>
        <v xml:space="preserve">  </v>
      </c>
      <c r="N153" s="270" t="str">
        <f t="shared" si="427"/>
        <v xml:space="preserve">  </v>
      </c>
      <c r="O153" s="270" t="str">
        <f t="shared" si="428"/>
        <v xml:space="preserve">  </v>
      </c>
      <c r="P153" s="271" t="str">
        <f t="shared" si="429"/>
        <v xml:space="preserve">  </v>
      </c>
      <c r="Q153" s="271" t="str">
        <f t="shared" si="430"/>
        <v xml:space="preserve">  </v>
      </c>
      <c r="R153" s="271" t="str">
        <f t="shared" ref="R153:R154" si="431">IFERROR((VLOOKUP(J153,JADWAL,8,FALSE)),"  ")</f>
        <v xml:space="preserve">  </v>
      </c>
      <c r="S153" s="280">
        <f t="shared" ref="S153:S154" si="432">IFERROR(VLOOKUP(I153,Trf,3,FALSE),"  ")</f>
        <v>250000</v>
      </c>
      <c r="T153" s="281">
        <f t="shared" si="399"/>
        <v>8</v>
      </c>
      <c r="U153" s="15"/>
      <c r="V153" s="15"/>
      <c r="W153" s="15"/>
      <c r="X153" s="282">
        <f t="shared" si="400"/>
        <v>2000000</v>
      </c>
    </row>
    <row r="154" spans="1:26">
      <c r="A154" s="257"/>
      <c r="B154" s="258"/>
      <c r="C154" s="258"/>
      <c r="D154" s="15"/>
      <c r="E154" s="15"/>
      <c r="F154" s="15"/>
      <c r="G154" s="16"/>
      <c r="H154" s="15" t="str">
        <f t="shared" si="389"/>
        <v xml:space="preserve">  </v>
      </c>
      <c r="I154" s="267" t="s">
        <v>122</v>
      </c>
      <c r="J154" s="268"/>
      <c r="K154" s="269" t="str">
        <f t="shared" si="424"/>
        <v xml:space="preserve">  </v>
      </c>
      <c r="L154" s="270" t="str">
        <f t="shared" si="425"/>
        <v xml:space="preserve"> </v>
      </c>
      <c r="M154" s="270" t="str">
        <f t="shared" si="426"/>
        <v xml:space="preserve">  </v>
      </c>
      <c r="N154" s="270" t="str">
        <f t="shared" si="427"/>
        <v xml:space="preserve">  </v>
      </c>
      <c r="O154" s="270" t="str">
        <f t="shared" si="428"/>
        <v xml:space="preserve">  </v>
      </c>
      <c r="P154" s="271" t="str">
        <f t="shared" si="429"/>
        <v xml:space="preserve">  </v>
      </c>
      <c r="Q154" s="271" t="str">
        <f t="shared" si="430"/>
        <v xml:space="preserve">  </v>
      </c>
      <c r="R154" s="271" t="str">
        <f t="shared" si="431"/>
        <v xml:space="preserve">  </v>
      </c>
      <c r="S154" s="280">
        <f t="shared" si="432"/>
        <v>250000</v>
      </c>
      <c r="T154" s="281">
        <f t="shared" si="399"/>
        <v>8</v>
      </c>
      <c r="U154" s="15"/>
      <c r="V154" s="15"/>
      <c r="W154" s="15"/>
      <c r="X154" s="282">
        <f t="shared" si="400"/>
        <v>2000000</v>
      </c>
    </row>
    <row r="155" spans="1:26">
      <c r="A155" s="257"/>
      <c r="B155" s="258"/>
      <c r="C155" s="258"/>
      <c r="D155" s="15"/>
      <c r="E155" s="15"/>
      <c r="F155" s="15"/>
      <c r="G155" s="16"/>
      <c r="H155" s="15" t="str">
        <f t="shared" ref="H155" si="433">IFERROR((VLOOKUP(J155,JADWAL,12,FALSE)),"  ")</f>
        <v xml:space="preserve">  </v>
      </c>
      <c r="I155" s="267" t="s">
        <v>122</v>
      </c>
      <c r="J155" s="268"/>
      <c r="K155" s="269" t="str">
        <f t="shared" ref="K155" si="434">IFERROR((VLOOKUP(J155,JADWAL,4,FALSE)),"  ")</f>
        <v xml:space="preserve">  </v>
      </c>
      <c r="L155" s="270" t="str">
        <f t="shared" ref="L155" si="435">IFERROR((VLOOKUP(J155,JADWAL,2,FALSE))," ")</f>
        <v xml:space="preserve"> </v>
      </c>
      <c r="M155" s="270" t="str">
        <f t="shared" ref="M155" si="436">IFERROR((VLOOKUP(J155,JADWAL,9,FALSE)),"  ")</f>
        <v xml:space="preserve">  </v>
      </c>
      <c r="N155" s="270" t="str">
        <f t="shared" ref="N155" si="437">IFERROR((VLOOKUP(J155,JADWAL,10,FALSE)),"  ")</f>
        <v xml:space="preserve">  </v>
      </c>
      <c r="O155" s="270" t="str">
        <f t="shared" ref="O155" si="438">IFERROR((VLOOKUP(J155,JADWAL,11,FALSE)),"  ")</f>
        <v xml:space="preserve">  </v>
      </c>
      <c r="P155" s="271" t="str">
        <f t="shared" ref="P155" si="439">IFERROR((VLOOKUP(J155,JADWAL,6,FALSE)),"  ")</f>
        <v xml:space="preserve">  </v>
      </c>
      <c r="Q155" s="271" t="str">
        <f t="shared" ref="Q155" si="440">IFERROR((VLOOKUP(J155,JADWAL,7,FALSE)),"  ")</f>
        <v xml:space="preserve">  </v>
      </c>
      <c r="R155" s="271" t="str">
        <f t="shared" si="397"/>
        <v xml:space="preserve">  </v>
      </c>
      <c r="S155" s="280">
        <f t="shared" si="398"/>
        <v>250000</v>
      </c>
      <c r="T155" s="281">
        <f t="shared" si="399"/>
        <v>8</v>
      </c>
      <c r="U155" s="15"/>
      <c r="V155" s="15"/>
      <c r="W155" s="15"/>
      <c r="X155" s="282">
        <f t="shared" ref="X155" si="441">(S155*T155)+((U155+V155)*W155)</f>
        <v>2000000</v>
      </c>
    </row>
    <row r="156" spans="1:26">
      <c r="A156" s="257"/>
      <c r="B156" s="258"/>
      <c r="C156" s="258"/>
      <c r="D156" s="15"/>
      <c r="E156" s="15"/>
      <c r="F156" s="15"/>
      <c r="G156" s="16"/>
      <c r="H156" s="15" t="str">
        <f t="shared" si="389"/>
        <v xml:space="preserve">  </v>
      </c>
      <c r="I156" s="267" t="s">
        <v>122</v>
      </c>
      <c r="J156" s="268"/>
      <c r="K156" s="269" t="str">
        <f t="shared" si="424"/>
        <v xml:space="preserve">  </v>
      </c>
      <c r="L156" s="270" t="str">
        <f t="shared" si="425"/>
        <v xml:space="preserve"> </v>
      </c>
      <c r="M156" s="270" t="str">
        <f t="shared" si="426"/>
        <v xml:space="preserve">  </v>
      </c>
      <c r="N156" s="270" t="str">
        <f t="shared" si="427"/>
        <v xml:space="preserve">  </v>
      </c>
      <c r="O156" s="270" t="str">
        <f t="shared" si="428"/>
        <v xml:space="preserve">  </v>
      </c>
      <c r="P156" s="271" t="str">
        <f t="shared" si="429"/>
        <v xml:space="preserve">  </v>
      </c>
      <c r="Q156" s="271" t="str">
        <f t="shared" si="430"/>
        <v xml:space="preserve">  </v>
      </c>
      <c r="R156" s="271" t="str">
        <f t="shared" ref="R156" si="442">IFERROR((VLOOKUP(J156,JADWAL,8,FALSE)),"  ")</f>
        <v xml:space="preserve">  </v>
      </c>
      <c r="S156" s="280">
        <f t="shared" ref="S156" si="443">IFERROR(VLOOKUP(I156,Trf,3,FALSE),"  ")</f>
        <v>250000</v>
      </c>
      <c r="T156" s="281">
        <f t="shared" si="399"/>
        <v>8</v>
      </c>
      <c r="U156" s="15"/>
      <c r="V156" s="15"/>
      <c r="W156" s="15"/>
      <c r="X156" s="282">
        <f t="shared" si="400"/>
        <v>2000000</v>
      </c>
    </row>
    <row r="157" spans="1:26" ht="25.5">
      <c r="A157" s="249">
        <v>30</v>
      </c>
      <c r="B157" s="250" t="s">
        <v>403</v>
      </c>
      <c r="C157" s="251" t="s">
        <v>404</v>
      </c>
      <c r="D157" s="14">
        <f>COUNTIF(DSATU,B157)</f>
        <v>1</v>
      </c>
      <c r="E157" s="14">
        <f>COUNTIF(DDUA,B157)</f>
        <v>0</v>
      </c>
      <c r="F157" s="15">
        <f>COUNTIF(DTIGA,B157)</f>
        <v>0</v>
      </c>
      <c r="G157" s="252">
        <f t="shared" si="423"/>
        <v>1</v>
      </c>
      <c r="H157" s="15" t="str">
        <f t="shared" si="389"/>
        <v>S5-PGMI</v>
      </c>
      <c r="I157" s="267" t="s">
        <v>122</v>
      </c>
      <c r="J157" s="268">
        <v>72</v>
      </c>
      <c r="K157" s="269" t="str">
        <f t="shared" si="390"/>
        <v>PENGEMBANGAN BAHAN AJAR TEMATIK TERPADU MI</v>
      </c>
      <c r="L157" s="270" t="str">
        <f t="shared" si="391"/>
        <v>PGMI-2</v>
      </c>
      <c r="M157" s="270" t="str">
        <f t="shared" si="392"/>
        <v>Jumat</v>
      </c>
      <c r="N157" s="505" t="str">
        <f t="shared" si="393"/>
        <v>15.30-17.30</v>
      </c>
      <c r="O157" s="270" t="str">
        <f t="shared" si="394"/>
        <v>PGMI-2</v>
      </c>
      <c r="P157" s="271" t="str">
        <f t="shared" si="395"/>
        <v>Dr. Hj. Mukni'ah, M.Pd.I.</v>
      </c>
      <c r="Q157" s="271" t="str">
        <f t="shared" si="396"/>
        <v>Dr. Hj. Erma Fatmawati, M.Pd.I</v>
      </c>
      <c r="R157" s="271" t="str">
        <f t="shared" si="397"/>
        <v>.</v>
      </c>
      <c r="S157" s="280">
        <f t="shared" si="398"/>
        <v>250000</v>
      </c>
      <c r="T157" s="281">
        <f t="shared" si="399"/>
        <v>8</v>
      </c>
      <c r="U157" s="15"/>
      <c r="V157" s="15"/>
      <c r="W157" s="15"/>
      <c r="X157" s="282">
        <f t="shared" si="400"/>
        <v>2000000</v>
      </c>
      <c r="Y157" s="290">
        <f>SUM(X157:X161)</f>
        <v>10000000</v>
      </c>
      <c r="Z157" s="290"/>
    </row>
    <row r="158" spans="1:26">
      <c r="A158" s="257"/>
      <c r="B158" s="258"/>
      <c r="C158" s="258"/>
      <c r="D158" s="15"/>
      <c r="E158" s="15"/>
      <c r="F158" s="15"/>
      <c r="G158" s="16"/>
      <c r="H158" s="15" t="str">
        <f t="shared" si="389"/>
        <v xml:space="preserve">  </v>
      </c>
      <c r="I158" s="267" t="s">
        <v>122</v>
      </c>
      <c r="J158" s="268"/>
      <c r="K158" s="269" t="str">
        <f t="shared" si="390"/>
        <v xml:space="preserve">  </v>
      </c>
      <c r="L158" s="270" t="str">
        <f t="shared" si="391"/>
        <v xml:space="preserve"> </v>
      </c>
      <c r="M158" s="270" t="str">
        <f t="shared" si="392"/>
        <v xml:space="preserve">  </v>
      </c>
      <c r="N158" s="270" t="str">
        <f t="shared" si="393"/>
        <v xml:space="preserve">  </v>
      </c>
      <c r="O158" s="270" t="str">
        <f t="shared" si="394"/>
        <v xml:space="preserve">  </v>
      </c>
      <c r="P158" s="271" t="str">
        <f t="shared" si="395"/>
        <v xml:space="preserve">  </v>
      </c>
      <c r="Q158" s="271" t="str">
        <f t="shared" si="396"/>
        <v xml:space="preserve">  </v>
      </c>
      <c r="R158" s="271" t="str">
        <f t="shared" si="397"/>
        <v xml:space="preserve">  </v>
      </c>
      <c r="S158" s="280">
        <f t="shared" si="398"/>
        <v>250000</v>
      </c>
      <c r="T158" s="281">
        <f t="shared" si="399"/>
        <v>8</v>
      </c>
      <c r="U158" s="15"/>
      <c r="V158" s="15"/>
      <c r="W158" s="15"/>
      <c r="X158" s="282">
        <f t="shared" si="400"/>
        <v>2000000</v>
      </c>
    </row>
    <row r="159" spans="1:26">
      <c r="A159" s="257"/>
      <c r="B159" s="258"/>
      <c r="C159" s="258"/>
      <c r="D159" s="15"/>
      <c r="E159" s="15"/>
      <c r="F159" s="15"/>
      <c r="G159" s="16"/>
      <c r="H159" s="15" t="str">
        <f t="shared" si="389"/>
        <v xml:space="preserve">  </v>
      </c>
      <c r="I159" s="267" t="s">
        <v>122</v>
      </c>
      <c r="J159" s="268"/>
      <c r="K159" s="269" t="str">
        <f t="shared" ref="K159:K160" si="444">IFERROR((VLOOKUP(J159,JADWAL,4,FALSE)),"  ")</f>
        <v xml:space="preserve">  </v>
      </c>
      <c r="L159" s="270" t="str">
        <f t="shared" ref="L159:L160" si="445">IFERROR((VLOOKUP(J159,JADWAL,2,FALSE))," ")</f>
        <v xml:space="preserve"> </v>
      </c>
      <c r="M159" s="270" t="str">
        <f t="shared" ref="M159:M160" si="446">IFERROR((VLOOKUP(J159,JADWAL,9,FALSE)),"  ")</f>
        <v xml:space="preserve">  </v>
      </c>
      <c r="N159" s="270" t="str">
        <f t="shared" ref="N159:N160" si="447">IFERROR((VLOOKUP(J159,JADWAL,10,FALSE)),"  ")</f>
        <v xml:space="preserve">  </v>
      </c>
      <c r="O159" s="270" t="str">
        <f t="shared" ref="O159:O160" si="448">IFERROR((VLOOKUP(J159,JADWAL,11,FALSE)),"  ")</f>
        <v xml:space="preserve">  </v>
      </c>
      <c r="P159" s="271" t="str">
        <f t="shared" ref="P159:P160" si="449">IFERROR((VLOOKUP(J159,JADWAL,6,FALSE)),"  ")</f>
        <v xml:space="preserve">  </v>
      </c>
      <c r="Q159" s="271" t="str">
        <f t="shared" ref="Q159:Q160" si="450">IFERROR((VLOOKUP(J159,JADWAL,7,FALSE)),"  ")</f>
        <v xml:space="preserve">  </v>
      </c>
      <c r="R159" s="271" t="str">
        <f t="shared" ref="R159:R160" si="451">IFERROR((VLOOKUP(J159,JADWAL,8,FALSE)),"  ")</f>
        <v xml:space="preserve">  </v>
      </c>
      <c r="S159" s="280">
        <f t="shared" ref="S159:S160" si="452">IFERROR(VLOOKUP(I159,Trf,3,FALSE),"  ")</f>
        <v>250000</v>
      </c>
      <c r="T159" s="281">
        <f t="shared" si="399"/>
        <v>8</v>
      </c>
      <c r="U159" s="15"/>
      <c r="V159" s="15"/>
      <c r="W159" s="15"/>
      <c r="X159" s="282">
        <f t="shared" si="400"/>
        <v>2000000</v>
      </c>
    </row>
    <row r="160" spans="1:26">
      <c r="A160" s="257"/>
      <c r="B160" s="258"/>
      <c r="C160" s="258"/>
      <c r="D160" s="15"/>
      <c r="E160" s="15"/>
      <c r="F160" s="15"/>
      <c r="G160" s="16"/>
      <c r="H160" s="15" t="str">
        <f t="shared" si="389"/>
        <v xml:space="preserve">  </v>
      </c>
      <c r="I160" s="267" t="s">
        <v>122</v>
      </c>
      <c r="J160" s="268"/>
      <c r="K160" s="269" t="str">
        <f t="shared" si="444"/>
        <v xml:space="preserve">  </v>
      </c>
      <c r="L160" s="270" t="str">
        <f t="shared" si="445"/>
        <v xml:space="preserve"> </v>
      </c>
      <c r="M160" s="270" t="str">
        <f t="shared" si="446"/>
        <v xml:space="preserve">  </v>
      </c>
      <c r="N160" s="270" t="str">
        <f t="shared" si="447"/>
        <v xml:space="preserve">  </v>
      </c>
      <c r="O160" s="270" t="str">
        <f t="shared" si="448"/>
        <v xml:space="preserve">  </v>
      </c>
      <c r="P160" s="271" t="str">
        <f t="shared" si="449"/>
        <v xml:space="preserve">  </v>
      </c>
      <c r="Q160" s="271" t="str">
        <f t="shared" si="450"/>
        <v xml:space="preserve">  </v>
      </c>
      <c r="R160" s="271" t="str">
        <f t="shared" si="451"/>
        <v xml:space="preserve">  </v>
      </c>
      <c r="S160" s="280">
        <f t="shared" si="452"/>
        <v>250000</v>
      </c>
      <c r="T160" s="281">
        <f t="shared" si="399"/>
        <v>8</v>
      </c>
      <c r="U160" s="15"/>
      <c r="V160" s="15"/>
      <c r="W160" s="15"/>
      <c r="X160" s="282">
        <f t="shared" si="400"/>
        <v>2000000</v>
      </c>
    </row>
    <row r="161" spans="1:26">
      <c r="A161" s="257"/>
      <c r="B161" s="258"/>
      <c r="C161" s="258"/>
      <c r="D161" s="15"/>
      <c r="E161" s="15"/>
      <c r="F161" s="15"/>
      <c r="G161" s="16"/>
      <c r="H161" s="15" t="str">
        <f t="shared" si="389"/>
        <v xml:space="preserve">  </v>
      </c>
      <c r="I161" s="267" t="s">
        <v>122</v>
      </c>
      <c r="J161" s="268"/>
      <c r="K161" s="269" t="str">
        <f t="shared" si="390"/>
        <v xml:space="preserve">  </v>
      </c>
      <c r="L161" s="270" t="str">
        <f t="shared" si="391"/>
        <v xml:space="preserve"> </v>
      </c>
      <c r="M161" s="270" t="str">
        <f t="shared" si="392"/>
        <v xml:space="preserve">  </v>
      </c>
      <c r="N161" s="270" t="str">
        <f t="shared" si="393"/>
        <v xml:space="preserve">  </v>
      </c>
      <c r="O161" s="270" t="str">
        <f t="shared" si="394"/>
        <v xml:space="preserve">  </v>
      </c>
      <c r="P161" s="271" t="str">
        <f t="shared" si="395"/>
        <v xml:space="preserve">  </v>
      </c>
      <c r="Q161" s="271" t="str">
        <f t="shared" si="396"/>
        <v xml:space="preserve">  </v>
      </c>
      <c r="R161" s="271" t="str">
        <f t="shared" si="397"/>
        <v xml:space="preserve">  </v>
      </c>
      <c r="S161" s="280">
        <f t="shared" si="398"/>
        <v>250000</v>
      </c>
      <c r="T161" s="281">
        <f t="shared" si="399"/>
        <v>8</v>
      </c>
      <c r="U161" s="15"/>
      <c r="V161" s="15"/>
      <c r="W161" s="15"/>
      <c r="X161" s="282">
        <f t="shared" si="400"/>
        <v>2000000</v>
      </c>
    </row>
    <row r="162" spans="1:26" ht="25.5">
      <c r="A162" s="249">
        <v>31</v>
      </c>
      <c r="B162" s="12" t="s">
        <v>405</v>
      </c>
      <c r="C162" s="251" t="s">
        <v>404</v>
      </c>
      <c r="D162" s="14">
        <f>COUNTIF(DSATU,B162)</f>
        <v>0</v>
      </c>
      <c r="E162" s="14">
        <f>COUNTIF(DDUA,B162)</f>
        <v>3</v>
      </c>
      <c r="F162" s="15">
        <f>COUNTIF(DTIGA,B162)</f>
        <v>0</v>
      </c>
      <c r="G162" s="252">
        <f>SUM(D162:F162)</f>
        <v>3</v>
      </c>
      <c r="H162" s="15" t="str">
        <f t="shared" si="389"/>
        <v>S4-PGMI</v>
      </c>
      <c r="I162" s="267" t="s">
        <v>122</v>
      </c>
      <c r="J162" s="268">
        <v>71</v>
      </c>
      <c r="K162" s="269" t="str">
        <f>IFERROR((VLOOKUP(J162,JADWAL,4,FALSE)),"  ")</f>
        <v>EVALUASI PEMBELAJARAN DI MI</v>
      </c>
      <c r="L162" s="270" t="str">
        <f>IFERROR((VLOOKUP(J162,JADWAL,2,FALSE))," ")</f>
        <v>PGMI-2</v>
      </c>
      <c r="M162" s="270" t="str">
        <f>IFERROR((VLOOKUP(J162,JADWAL,9,FALSE)),"  ")</f>
        <v>Jumat</v>
      </c>
      <c r="N162" s="505" t="str">
        <f>IFERROR((VLOOKUP(J162,JADWAL,10,FALSE)),"  ")</f>
        <v>13.00-15.00</v>
      </c>
      <c r="O162" s="270" t="str">
        <f t="shared" si="394"/>
        <v>PGMI-2</v>
      </c>
      <c r="P162" s="271" t="str">
        <f>IFERROR((VLOOKUP(J162,JADWAL,6,FALSE)),"  ")</f>
        <v>Dr. Hj. St. Mislikhah, M.Ag.</v>
      </c>
      <c r="Q162" s="271" t="str">
        <f>IFERROR((VLOOKUP(J162,JADWAL,7,FALSE)),"  ")</f>
        <v>Dr. H. Abd. Muhith, S.Ag, M.Pd.I.</v>
      </c>
      <c r="R162" s="271" t="str">
        <f t="shared" si="397"/>
        <v>.</v>
      </c>
      <c r="S162" s="280">
        <f t="shared" si="398"/>
        <v>250000</v>
      </c>
      <c r="T162" s="281">
        <f t="shared" si="399"/>
        <v>8</v>
      </c>
      <c r="U162" s="15"/>
      <c r="V162" s="15"/>
      <c r="W162" s="15"/>
      <c r="X162" s="282">
        <f t="shared" si="400"/>
        <v>2000000</v>
      </c>
      <c r="Y162" s="290">
        <f>SUM(X162:X166)</f>
        <v>10000000</v>
      </c>
      <c r="Z162" s="290"/>
    </row>
    <row r="163" spans="1:26" ht="25.5">
      <c r="A163" s="302"/>
      <c r="B163" s="14"/>
      <c r="C163" s="301"/>
      <c r="D163" s="15"/>
      <c r="E163" s="15"/>
      <c r="F163" s="15"/>
      <c r="G163" s="16"/>
      <c r="H163" s="15" t="str">
        <f t="shared" ref="H163:H164" si="453">IFERROR((VLOOKUP(J163,JADWAL,12,FALSE)),"  ")</f>
        <v>S5-MPI</v>
      </c>
      <c r="I163" s="267" t="s">
        <v>122</v>
      </c>
      <c r="J163" s="268">
        <v>4</v>
      </c>
      <c r="K163" s="269" t="str">
        <f t="shared" ref="K163:K164" si="454">IFERROR((VLOOKUP(J163,JADWAL,4,FALSE)),"  ")</f>
        <v>MANAJEMEN MUTU TERPADU PENDIDIKAN</v>
      </c>
      <c r="L163" s="270" t="str">
        <f t="shared" ref="L163:L164" si="455">IFERROR((VLOOKUP(J163,JADWAL,2,FALSE))," ")</f>
        <v>MPI-2A</v>
      </c>
      <c r="M163" s="270" t="str">
        <f t="shared" ref="M163:M164" si="456">IFERROR((VLOOKUP(J163,JADWAL,9,FALSE)),"  ")</f>
        <v>Rabu</v>
      </c>
      <c r="N163" s="505" t="str">
        <f t="shared" ref="N163:N164" si="457">IFERROR((VLOOKUP(J163,JADWAL,10,FALSE)),"  ")</f>
        <v>15.30-17.30</v>
      </c>
      <c r="O163" s="270" t="str">
        <f t="shared" ref="O163:O164" si="458">IFERROR((VLOOKUP(J163,JADWAL,11,FALSE)),"  ")</f>
        <v>RU11</v>
      </c>
      <c r="P163" s="271" t="str">
        <f t="shared" ref="P163:P164" si="459">IFERROR((VLOOKUP(J163,JADWAL,6,FALSE)),"  ")</f>
        <v>Prof. Dr. Drs. H. Abd. Muis, M.M.</v>
      </c>
      <c r="Q163" s="271" t="str">
        <f t="shared" ref="Q163:Q164" si="460">IFERROR((VLOOKUP(J163,JADWAL,7,FALSE)),"  ")</f>
        <v>Dr. H. Abd. Muhith, S.Ag, M.Pd.I.</v>
      </c>
      <c r="R163" s="271" t="str">
        <f t="shared" si="397"/>
        <v>.</v>
      </c>
      <c r="S163" s="280">
        <f t="shared" si="398"/>
        <v>250000</v>
      </c>
      <c r="T163" s="281">
        <f t="shared" si="399"/>
        <v>8</v>
      </c>
      <c r="U163" s="15"/>
      <c r="V163" s="15"/>
      <c r="W163" s="15"/>
      <c r="X163" s="282">
        <f t="shared" si="400"/>
        <v>2000000</v>
      </c>
    </row>
    <row r="164" spans="1:26" ht="25.5">
      <c r="A164" s="302"/>
      <c r="B164" s="14"/>
      <c r="C164" s="301"/>
      <c r="D164" s="15"/>
      <c r="E164" s="15"/>
      <c r="F164" s="15"/>
      <c r="G164" s="16"/>
      <c r="H164" s="15" t="str">
        <f t="shared" si="453"/>
        <v>S9-MPI</v>
      </c>
      <c r="I164" s="267" t="s">
        <v>122</v>
      </c>
      <c r="J164" s="268">
        <v>8</v>
      </c>
      <c r="K164" s="269" t="str">
        <f t="shared" si="454"/>
        <v>MANAJEMEN MUTU TERPADU PENDIDIKAN</v>
      </c>
      <c r="L164" s="270" t="str">
        <f t="shared" si="455"/>
        <v>MPI-2B</v>
      </c>
      <c r="M164" s="270" t="str">
        <f t="shared" si="456"/>
        <v>Sabtu</v>
      </c>
      <c r="N164" s="505" t="str">
        <f t="shared" si="457"/>
        <v>08.00-10.00</v>
      </c>
      <c r="O164" s="270" t="str">
        <f t="shared" si="458"/>
        <v>RU24</v>
      </c>
      <c r="P164" s="271" t="str">
        <f t="shared" si="459"/>
        <v>Prof. Dr. Dra. Hj. Titiek Rohanah Hidayati, M.Pd.</v>
      </c>
      <c r="Q164" s="271" t="str">
        <f t="shared" si="460"/>
        <v>Dr. H. Abd. Muhith, S.Ag, M.Pd.I.</v>
      </c>
      <c r="R164" s="271" t="str">
        <f t="shared" ref="R164" si="461">IFERROR((VLOOKUP(J164,JADWAL,8,FALSE)),"  ")</f>
        <v>.</v>
      </c>
      <c r="S164" s="280">
        <f t="shared" ref="S164" si="462">IFERROR(VLOOKUP(I164,Trf,3,FALSE),"  ")</f>
        <v>250000</v>
      </c>
      <c r="T164" s="281">
        <f t="shared" si="399"/>
        <v>8</v>
      </c>
      <c r="U164" s="15"/>
      <c r="V164" s="15"/>
      <c r="W164" s="15"/>
      <c r="X164" s="282">
        <f t="shared" ref="X164" si="463">(S164*T164)+((U164+V164)*W164)</f>
        <v>2000000</v>
      </c>
    </row>
    <row r="165" spans="1:26">
      <c r="A165" s="302"/>
      <c r="B165" s="14"/>
      <c r="C165" s="301"/>
      <c r="D165" s="15"/>
      <c r="E165" s="15"/>
      <c r="F165" s="15"/>
      <c r="G165" s="16"/>
      <c r="H165" s="15" t="str">
        <f t="shared" ref="H165" si="464">IFERROR((VLOOKUP(J165,JADWAL,12,FALSE)),"  ")</f>
        <v xml:space="preserve">  </v>
      </c>
      <c r="I165" s="267" t="s">
        <v>122</v>
      </c>
      <c r="J165" s="268"/>
      <c r="K165" s="269" t="str">
        <f>IFERROR((VLOOKUP(J165,JADWAL,4,FALSE)),"  ")</f>
        <v xml:space="preserve">  </v>
      </c>
      <c r="L165" s="270" t="str">
        <f>IFERROR((VLOOKUP(J165,JADWAL,2,FALSE))," ")</f>
        <v xml:space="preserve"> </v>
      </c>
      <c r="M165" s="270" t="str">
        <f>IFERROR((VLOOKUP(J165,JADWAL,9,FALSE)),"  ")</f>
        <v xml:space="preserve">  </v>
      </c>
      <c r="N165" s="270" t="str">
        <f>IFERROR((VLOOKUP(J165,JADWAL,10,FALSE)),"  ")</f>
        <v xml:space="preserve">  </v>
      </c>
      <c r="O165" s="270" t="str">
        <f t="shared" si="394"/>
        <v xml:space="preserve">  </v>
      </c>
      <c r="P165" s="271" t="str">
        <f>IFERROR((VLOOKUP(J165,JADWAL,6,FALSE)),"  ")</f>
        <v xml:space="preserve">  </v>
      </c>
      <c r="Q165" s="271" t="str">
        <f>IFERROR((VLOOKUP(J165,JADWAL,7,FALSE)),"  ")</f>
        <v xml:space="preserve">  </v>
      </c>
      <c r="R165" s="271" t="str">
        <f t="shared" ref="R165" si="465">IFERROR((VLOOKUP(J165,JADWAL,8,FALSE)),"  ")</f>
        <v xml:space="preserve">  </v>
      </c>
      <c r="S165" s="280">
        <f t="shared" ref="S165" si="466">IFERROR(VLOOKUP(I165,Trf,3,FALSE),"  ")</f>
        <v>250000</v>
      </c>
      <c r="T165" s="281">
        <f t="shared" si="399"/>
        <v>8</v>
      </c>
      <c r="U165" s="15"/>
      <c r="V165" s="15"/>
      <c r="W165" s="15"/>
      <c r="X165" s="282">
        <f t="shared" ref="X165:X167" si="467">(S165*T165)+((U165+V165)*W165)</f>
        <v>2000000</v>
      </c>
    </row>
    <row r="166" spans="1:26">
      <c r="A166" s="302"/>
      <c r="B166" s="14"/>
      <c r="C166" s="301"/>
      <c r="D166" s="15"/>
      <c r="E166" s="15"/>
      <c r="F166" s="15"/>
      <c r="G166" s="16"/>
      <c r="H166" s="15" t="str">
        <f>IFERROR((VLOOKUP(J166,JADWAL,12,FALSE)),"  ")</f>
        <v xml:space="preserve">  </v>
      </c>
      <c r="I166" s="267" t="s">
        <v>122</v>
      </c>
      <c r="J166" s="268"/>
      <c r="K166" s="269" t="str">
        <f t="shared" ref="K166" si="468">IFERROR((VLOOKUP(J166,JADWAL,4,FALSE)),"  ")</f>
        <v xml:space="preserve">  </v>
      </c>
      <c r="L166" s="270" t="str">
        <f t="shared" ref="L166" si="469">IFERROR((VLOOKUP(J166,JADWAL,2,FALSE))," ")</f>
        <v xml:space="preserve"> </v>
      </c>
      <c r="M166" s="270" t="str">
        <f t="shared" ref="M166" si="470">IFERROR((VLOOKUP(J166,JADWAL,9,FALSE)),"  ")</f>
        <v xml:space="preserve">  </v>
      </c>
      <c r="N166" s="270" t="str">
        <f t="shared" ref="N166" si="471">IFERROR((VLOOKUP(J166,JADWAL,10,FALSE)),"  ")</f>
        <v xml:space="preserve">  </v>
      </c>
      <c r="O166" s="270" t="str">
        <f t="shared" ref="O166" si="472">IFERROR((VLOOKUP(J166,JADWAL,11,FALSE)),"  ")</f>
        <v xml:space="preserve">  </v>
      </c>
      <c r="P166" s="271" t="str">
        <f t="shared" ref="P166" si="473">IFERROR((VLOOKUP(J166,JADWAL,6,FALSE)),"  ")</f>
        <v xml:space="preserve">  </v>
      </c>
      <c r="Q166" s="271" t="str">
        <f t="shared" ref="Q166" si="474">IFERROR((VLOOKUP(J166,JADWAL,7,FALSE)),"  ")</f>
        <v xml:space="preserve">  </v>
      </c>
      <c r="R166" s="271" t="str">
        <f t="shared" si="397"/>
        <v xml:space="preserve">  </v>
      </c>
      <c r="S166" s="280">
        <f t="shared" si="398"/>
        <v>250000</v>
      </c>
      <c r="T166" s="281">
        <f t="shared" si="399"/>
        <v>8</v>
      </c>
      <c r="U166" s="15"/>
      <c r="V166" s="15"/>
      <c r="W166" s="15"/>
      <c r="X166" s="282">
        <f t="shared" si="467"/>
        <v>2000000</v>
      </c>
    </row>
    <row r="167" spans="1:26" ht="25.5">
      <c r="A167" s="249">
        <v>32</v>
      </c>
      <c r="B167" s="12" t="s">
        <v>406</v>
      </c>
      <c r="C167" s="251" t="s">
        <v>404</v>
      </c>
      <c r="D167" s="14">
        <f t="shared" ref="D167" si="475">COUNTIF(DSATU,B167)</f>
        <v>0</v>
      </c>
      <c r="E167" s="14">
        <f t="shared" ref="E167" si="476">COUNTIF(DDUA,B167)</f>
        <v>1</v>
      </c>
      <c r="F167" s="15">
        <f>COUNTIF(DTIGA,B167)</f>
        <v>0</v>
      </c>
      <c r="G167" s="252">
        <f>SUM(D167:F167)</f>
        <v>1</v>
      </c>
      <c r="H167" s="15" t="str">
        <f>IFERROR((VLOOKUP(J167,JADWAL,12,FALSE)),"  ")</f>
        <v>S8-PGMI</v>
      </c>
      <c r="I167" s="267" t="s">
        <v>122</v>
      </c>
      <c r="J167" s="268">
        <v>75</v>
      </c>
      <c r="K167" s="269" t="str">
        <f>IFERROR((VLOOKUP(J167,JADWAL,4,FALSE)),"  ")</f>
        <v>ANALISIS PSIKOLOGI PERKEMBANGAN ANAK</v>
      </c>
      <c r="L167" s="270" t="str">
        <f>IFERROR((VLOOKUP(J167,JADWAL,2,FALSE))," ")</f>
        <v>PGMI-2</v>
      </c>
      <c r="M167" s="270" t="str">
        <f>IFERROR((VLOOKUP(J167,JADWAL,9,FALSE)),"  ")</f>
        <v>Sabtu</v>
      </c>
      <c r="N167" s="270" t="str">
        <f>IFERROR((VLOOKUP(J167,JADWAL,10,FALSE)),"  ")</f>
        <v>10.00-12.00</v>
      </c>
      <c r="O167" s="270" t="str">
        <f t="shared" si="394"/>
        <v>PGMI-2</v>
      </c>
      <c r="P167" s="271" t="str">
        <f>IFERROR((VLOOKUP(J167,JADWAL,6,FALSE)),"  ")</f>
        <v>Dr. Mukaffan, M.Pd.I.</v>
      </c>
      <c r="Q167" s="271" t="str">
        <f>IFERROR((VLOOKUP(J167,JADWAL,7,FALSE)),"  ")</f>
        <v>Dr. Mu'alimin, S.Ag.,M.Pd.I.</v>
      </c>
      <c r="R167" s="271" t="str">
        <f t="shared" si="397"/>
        <v>.</v>
      </c>
      <c r="S167" s="280">
        <f t="shared" si="398"/>
        <v>250000</v>
      </c>
      <c r="T167" s="281">
        <f t="shared" si="399"/>
        <v>8</v>
      </c>
      <c r="U167" s="15"/>
      <c r="V167" s="15"/>
      <c r="W167" s="15"/>
      <c r="X167" s="282">
        <f t="shared" si="467"/>
        <v>2000000</v>
      </c>
      <c r="Y167" s="290">
        <f>SUM(X167:X167)</f>
        <v>2000000</v>
      </c>
    </row>
    <row r="168" spans="1:26">
      <c r="A168" s="302"/>
      <c r="B168" s="14"/>
      <c r="C168" s="301"/>
      <c r="D168" s="15"/>
      <c r="E168" s="15"/>
      <c r="F168" s="15"/>
      <c r="G168" s="16"/>
      <c r="H168" s="15" t="str">
        <f t="shared" ref="H168:H169" si="477">IFERROR((VLOOKUP(J168,JADWAL,12,FALSE)),"  ")</f>
        <v xml:space="preserve">  </v>
      </c>
      <c r="I168" s="267" t="s">
        <v>122</v>
      </c>
      <c r="J168" s="268"/>
      <c r="K168" s="269" t="str">
        <f>IFERROR((VLOOKUP(J168,JADWAL,4,FALSE)),"  ")</f>
        <v xml:space="preserve">  </v>
      </c>
      <c r="L168" s="270" t="str">
        <f>IFERROR((VLOOKUP(J168,JADWAL,2,FALSE))," ")</f>
        <v xml:space="preserve"> </v>
      </c>
      <c r="M168" s="270" t="str">
        <f>IFERROR((VLOOKUP(J168,JADWAL,9,FALSE)),"  ")</f>
        <v xml:space="preserve">  </v>
      </c>
      <c r="N168" s="270" t="str">
        <f>IFERROR((VLOOKUP(J168,JADWAL,10,FALSE)),"  ")</f>
        <v xml:space="preserve">  </v>
      </c>
      <c r="O168" s="270" t="str">
        <f t="shared" si="394"/>
        <v xml:space="preserve">  </v>
      </c>
      <c r="P168" s="271" t="str">
        <f>IFERROR((VLOOKUP(J168,JADWAL,6,FALSE)),"  ")</f>
        <v xml:space="preserve">  </v>
      </c>
      <c r="Q168" s="271" t="str">
        <f>IFERROR((VLOOKUP(J168,JADWAL,7,FALSE)),"  ")</f>
        <v xml:space="preserve">  </v>
      </c>
      <c r="R168" s="271" t="str">
        <f t="shared" ref="R168:R169" si="478">IFERROR((VLOOKUP(J168,JADWAL,8,FALSE)),"  ")</f>
        <v xml:space="preserve">  </v>
      </c>
      <c r="S168" s="280">
        <f t="shared" ref="S168:S169" si="479">IFERROR(VLOOKUP(I168,Trf,3,FALSE),"  ")</f>
        <v>250000</v>
      </c>
      <c r="T168" s="281">
        <f t="shared" si="399"/>
        <v>8</v>
      </c>
      <c r="U168" s="15"/>
      <c r="V168" s="15"/>
      <c r="W168" s="15"/>
      <c r="X168" s="282">
        <f t="shared" ref="X168:X170" si="480">(S168*T168)+((U168+V168)*W168)</f>
        <v>2000000</v>
      </c>
    </row>
    <row r="169" spans="1:26">
      <c r="A169" s="302"/>
      <c r="B169" s="14"/>
      <c r="C169" s="301"/>
      <c r="D169" s="15"/>
      <c r="E169" s="15"/>
      <c r="F169" s="15"/>
      <c r="G169" s="16"/>
      <c r="H169" s="15" t="str">
        <f t="shared" si="477"/>
        <v xml:space="preserve">  </v>
      </c>
      <c r="I169" s="267" t="s">
        <v>122</v>
      </c>
      <c r="J169" s="268"/>
      <c r="K169" s="269" t="str">
        <f>IFERROR((VLOOKUP(J169,JADWAL,4,FALSE)),"  ")</f>
        <v xml:space="preserve">  </v>
      </c>
      <c r="L169" s="270" t="str">
        <f>IFERROR((VLOOKUP(J169,JADWAL,2,FALSE))," ")</f>
        <v xml:space="preserve"> </v>
      </c>
      <c r="M169" s="270" t="str">
        <f>IFERROR((VLOOKUP(J169,JADWAL,9,FALSE)),"  ")</f>
        <v xml:space="preserve">  </v>
      </c>
      <c r="N169" s="270" t="str">
        <f>IFERROR((VLOOKUP(J169,JADWAL,10,FALSE)),"  ")</f>
        <v xml:space="preserve">  </v>
      </c>
      <c r="O169" s="270" t="str">
        <f t="shared" si="394"/>
        <v xml:space="preserve">  </v>
      </c>
      <c r="P169" s="271" t="str">
        <f>IFERROR((VLOOKUP(J169,JADWAL,6,FALSE)),"  ")</f>
        <v xml:space="preserve">  </v>
      </c>
      <c r="Q169" s="271" t="str">
        <f>IFERROR((VLOOKUP(J169,JADWAL,7,FALSE)),"  ")</f>
        <v xml:space="preserve">  </v>
      </c>
      <c r="R169" s="271" t="str">
        <f t="shared" si="478"/>
        <v xml:space="preserve">  </v>
      </c>
      <c r="S169" s="280">
        <f t="shared" si="479"/>
        <v>250000</v>
      </c>
      <c r="T169" s="281">
        <f t="shared" si="399"/>
        <v>8</v>
      </c>
      <c r="U169" s="15"/>
      <c r="V169" s="15"/>
      <c r="W169" s="15"/>
      <c r="X169" s="282">
        <f t="shared" si="480"/>
        <v>2000000</v>
      </c>
    </row>
    <row r="170" spans="1:26">
      <c r="A170" s="302"/>
      <c r="B170" s="14"/>
      <c r="C170" s="301"/>
      <c r="D170" s="15"/>
      <c r="E170" s="15"/>
      <c r="F170" s="15"/>
      <c r="G170" s="16"/>
      <c r="H170" s="15" t="str">
        <f>IFERROR((VLOOKUP(J170,JADWAL,12,FALSE)),"  ")</f>
        <v xml:space="preserve">  </v>
      </c>
      <c r="I170" s="267" t="s">
        <v>122</v>
      </c>
      <c r="J170" s="268"/>
      <c r="K170" s="269" t="str">
        <f t="shared" ref="K170:K171" si="481">IFERROR((VLOOKUP(J170,JADWAL,4,FALSE)),"  ")</f>
        <v xml:space="preserve">  </v>
      </c>
      <c r="L170" s="270" t="str">
        <f t="shared" ref="L170:L171" si="482">IFERROR((VLOOKUP(J170,JADWAL,2,FALSE))," ")</f>
        <v xml:space="preserve"> </v>
      </c>
      <c r="M170" s="270" t="str">
        <f t="shared" ref="M170:M171" si="483">IFERROR((VLOOKUP(J170,JADWAL,9,FALSE)),"  ")</f>
        <v xml:space="preserve">  </v>
      </c>
      <c r="N170" s="270" t="str">
        <f t="shared" ref="N170:N171" si="484">IFERROR((VLOOKUP(J170,JADWAL,10,FALSE)),"  ")</f>
        <v xml:space="preserve">  </v>
      </c>
      <c r="O170" s="270" t="str">
        <f t="shared" ref="O170:O171" si="485">IFERROR((VLOOKUP(J170,JADWAL,11,FALSE)),"  ")</f>
        <v xml:space="preserve">  </v>
      </c>
      <c r="P170" s="271" t="str">
        <f t="shared" ref="P170:P171" si="486">IFERROR((VLOOKUP(J170,JADWAL,6,FALSE)),"  ")</f>
        <v xml:space="preserve">  </v>
      </c>
      <c r="Q170" s="271" t="str">
        <f t="shared" ref="Q170:Q171" si="487">IFERROR((VLOOKUP(J170,JADWAL,7,FALSE)),"  ")</f>
        <v xml:space="preserve">  </v>
      </c>
      <c r="R170" s="271" t="str">
        <f t="shared" si="397"/>
        <v xml:space="preserve">  </v>
      </c>
      <c r="S170" s="280">
        <f t="shared" si="398"/>
        <v>250000</v>
      </c>
      <c r="T170" s="281">
        <f t="shared" si="399"/>
        <v>8</v>
      </c>
      <c r="U170" s="15"/>
      <c r="V170" s="15"/>
      <c r="W170" s="15"/>
      <c r="X170" s="282">
        <f t="shared" si="480"/>
        <v>2000000</v>
      </c>
    </row>
    <row r="171" spans="1:26">
      <c r="A171" s="302"/>
      <c r="B171" s="14"/>
      <c r="C171" s="301"/>
      <c r="D171" s="15"/>
      <c r="E171" s="15"/>
      <c r="F171" s="15"/>
      <c r="G171" s="16"/>
      <c r="H171" s="15" t="str">
        <f t="shared" ref="H171" si="488">IFERROR((VLOOKUP(J171,JADWAL,12,FALSE)),"  ")</f>
        <v xml:space="preserve">  </v>
      </c>
      <c r="I171" s="267" t="s">
        <v>122</v>
      </c>
      <c r="J171" s="268"/>
      <c r="K171" s="269" t="str">
        <f t="shared" si="481"/>
        <v xml:space="preserve">  </v>
      </c>
      <c r="L171" s="270" t="str">
        <f t="shared" si="482"/>
        <v xml:space="preserve"> </v>
      </c>
      <c r="M171" s="270" t="str">
        <f t="shared" si="483"/>
        <v xml:space="preserve">  </v>
      </c>
      <c r="N171" s="270" t="str">
        <f t="shared" si="484"/>
        <v xml:space="preserve">  </v>
      </c>
      <c r="O171" s="270" t="str">
        <f t="shared" si="485"/>
        <v xml:space="preserve">  </v>
      </c>
      <c r="P171" s="271" t="str">
        <f t="shared" si="486"/>
        <v xml:space="preserve">  </v>
      </c>
      <c r="Q171" s="271" t="str">
        <f t="shared" si="487"/>
        <v xml:space="preserve">  </v>
      </c>
      <c r="R171" s="271" t="str">
        <f t="shared" ref="R171" si="489">IFERROR((VLOOKUP(J171,JADWAL,8,FALSE)),"  ")</f>
        <v xml:space="preserve">  </v>
      </c>
      <c r="S171" s="280">
        <f t="shared" ref="S171" si="490">IFERROR(VLOOKUP(I171,Trf,3,FALSE),"  ")</f>
        <v>250000</v>
      </c>
      <c r="T171" s="281">
        <f t="shared" ref="T171:T177" si="491">$T$7</f>
        <v>8</v>
      </c>
      <c r="U171" s="15"/>
      <c r="V171" s="15"/>
      <c r="W171" s="15"/>
      <c r="X171" s="282">
        <f t="shared" ref="X171" si="492">(S171*T171)+((U171+V171)*W171)</f>
        <v>2000000</v>
      </c>
    </row>
    <row r="172" spans="1:26" ht="25.5">
      <c r="A172" s="259">
        <v>33</v>
      </c>
      <c r="B172" s="260" t="s">
        <v>135</v>
      </c>
      <c r="C172" s="261" t="s">
        <v>404</v>
      </c>
      <c r="D172" s="14">
        <f>COUNTIF(DSATU,B172)</f>
        <v>3</v>
      </c>
      <c r="E172" s="14">
        <f>COUNTIF(DDUA,B172)</f>
        <v>1</v>
      </c>
      <c r="F172" s="15">
        <f>COUNTIF(DTIGA,B172)</f>
        <v>0</v>
      </c>
      <c r="G172" s="252">
        <f>SUM(D172:F172)</f>
        <v>4</v>
      </c>
      <c r="H172" s="15" t="str">
        <f>IFERROR((VLOOKUP(J172,JADWAL,12,FALSE)),"  ")</f>
        <v>S3-PGMI</v>
      </c>
      <c r="I172" s="267" t="s">
        <v>122</v>
      </c>
      <c r="J172" s="268">
        <v>70</v>
      </c>
      <c r="K172" s="269" t="str">
        <f>IFERROR((VLOOKUP(J172,JADWAL,4,FALSE)),"  ")</f>
        <v>PENGEMBANGAN BAHAN AJAR BAHASA INDONESIA</v>
      </c>
      <c r="L172" s="270" t="str">
        <f>IFERROR((VLOOKUP(J172,JADWAL,2,FALSE))," ")</f>
        <v>PGMI-2</v>
      </c>
      <c r="M172" s="235" t="str">
        <f>IFERROR((VLOOKUP(J172,JADWAL,9,FALSE)),"  ")</f>
        <v>Kamis</v>
      </c>
      <c r="N172" s="270" t="str">
        <f>IFERROR((VLOOKUP(J172,JADWAL,10,FALSE)),"  ")</f>
        <v>15.30-17.30</v>
      </c>
      <c r="O172" s="270" t="str">
        <f t="shared" si="394"/>
        <v>PGMI-2</v>
      </c>
      <c r="P172" s="271" t="str">
        <f>IFERROR((VLOOKUP(J172,JADWAL,6,FALSE)),"  ")</f>
        <v>Dr. Hj. St. Mislikhah, M.Ag.</v>
      </c>
      <c r="Q172" s="271" t="str">
        <f>IFERROR((VLOOKUP(J172,JADWAL,7,FALSE)),"  ")</f>
        <v>Dr. Khotibul Umam, MA.</v>
      </c>
      <c r="R172" s="271" t="str">
        <f t="shared" si="397"/>
        <v>.</v>
      </c>
      <c r="S172" s="280">
        <f t="shared" si="398"/>
        <v>250000</v>
      </c>
      <c r="T172" s="281">
        <f t="shared" si="491"/>
        <v>8</v>
      </c>
      <c r="U172" s="15"/>
      <c r="V172" s="15"/>
      <c r="W172" s="15"/>
      <c r="X172" s="282">
        <f t="shared" ref="X172:X176" si="493">(S172*T172)+((U172+V172)*W172)</f>
        <v>2000000</v>
      </c>
      <c r="Y172" s="290">
        <f>SUM(X172:X175)</f>
        <v>8000000</v>
      </c>
      <c r="Z172" s="290"/>
    </row>
    <row r="173" spans="1:26">
      <c r="A173" s="257"/>
      <c r="B173" s="258"/>
      <c r="C173" s="258"/>
      <c r="D173" s="15"/>
      <c r="E173" s="15"/>
      <c r="F173" s="15"/>
      <c r="G173" s="16"/>
      <c r="H173" s="15" t="str">
        <f>IFERROR((VLOOKUP(J173,JADWAL,12,FALSE)),"  ")</f>
        <v>S4-PGMI</v>
      </c>
      <c r="I173" s="267" t="s">
        <v>122</v>
      </c>
      <c r="J173" s="268">
        <v>71</v>
      </c>
      <c r="K173" s="269" t="str">
        <f>IFERROR((VLOOKUP(J173,JADWAL,4,FALSE)),"  ")</f>
        <v>EVALUASI PEMBELAJARAN DI MI</v>
      </c>
      <c r="L173" s="270" t="str">
        <f>IFERROR((VLOOKUP(J173,JADWAL,2,FALSE))," ")</f>
        <v>PGMI-2</v>
      </c>
      <c r="M173" s="235" t="str">
        <f>IFERROR((VLOOKUP(J173,JADWAL,9,FALSE)),"  ")</f>
        <v>Jumat</v>
      </c>
      <c r="N173" s="505" t="str">
        <f>IFERROR((VLOOKUP(J173,JADWAL,10,FALSE)),"  ")</f>
        <v>13.00-15.00</v>
      </c>
      <c r="O173" s="270" t="str">
        <f t="shared" si="394"/>
        <v>PGMI-2</v>
      </c>
      <c r="P173" s="271" t="str">
        <f>IFERROR((VLOOKUP(J173,JADWAL,6,FALSE)),"  ")</f>
        <v>Dr. Hj. St. Mislikhah, M.Ag.</v>
      </c>
      <c r="Q173" s="271" t="str">
        <f>IFERROR((VLOOKUP(J173,JADWAL,7,FALSE)),"  ")</f>
        <v>Dr. H. Abd. Muhith, S.Ag, M.Pd.I.</v>
      </c>
      <c r="R173" s="271" t="str">
        <f t="shared" si="397"/>
        <v>.</v>
      </c>
      <c r="S173" s="280">
        <f t="shared" si="398"/>
        <v>250000</v>
      </c>
      <c r="T173" s="281">
        <f t="shared" si="491"/>
        <v>8</v>
      </c>
      <c r="U173" s="15"/>
      <c r="V173" s="15"/>
      <c r="W173" s="15"/>
      <c r="X173" s="282">
        <f t="shared" si="493"/>
        <v>2000000</v>
      </c>
    </row>
    <row r="174" spans="1:26">
      <c r="A174" s="257"/>
      <c r="B174" s="258"/>
      <c r="C174" s="258"/>
      <c r="D174" s="15"/>
      <c r="E174" s="15"/>
      <c r="F174" s="15"/>
      <c r="G174" s="16"/>
      <c r="H174" s="15" t="str">
        <f>IFERROR((VLOOKUP(J174,JADWAL,12,FALSE)),"  ")</f>
        <v>S4-PAI</v>
      </c>
      <c r="I174" s="267" t="s">
        <v>122</v>
      </c>
      <c r="J174" s="268">
        <v>17</v>
      </c>
      <c r="K174" s="269" t="str">
        <f>IFERROR((VLOOKUP(J174,JADWAL,4,FALSE)),"  ")</f>
        <v>EVALUASI PEMBELAJARAN PAI</v>
      </c>
      <c r="L174" s="270" t="str">
        <f>IFERROR((VLOOKUP(J174,JADWAL,2,FALSE))," ")</f>
        <v>PAI-2A</v>
      </c>
      <c r="M174" s="235" t="str">
        <f>IFERROR((VLOOKUP(J174,JADWAL,9,FALSE)),"  ")</f>
        <v>Rabu</v>
      </c>
      <c r="N174" s="505" t="str">
        <f>IFERROR((VLOOKUP(J174,JADWAL,10,FALSE)),"  ")</f>
        <v>12.45-14.45</v>
      </c>
      <c r="O174" s="270" t="str">
        <f t="shared" si="394"/>
        <v>R15</v>
      </c>
      <c r="P174" s="271" t="str">
        <f>IFERROR((VLOOKUP(J174,JADWAL,6,FALSE)),"  ")</f>
        <v>Dr. H. Moh. Sahlan, M.Ag.</v>
      </c>
      <c r="Q174" s="271" t="str">
        <f>IFERROR((VLOOKUP(J174,JADWAL,7,FALSE)),"  ")</f>
        <v>Dr. Hj. St. Mislikhah, M.Ag.</v>
      </c>
      <c r="R174" s="271" t="str">
        <f t="shared" si="397"/>
        <v>.</v>
      </c>
      <c r="S174" s="280">
        <f t="shared" si="398"/>
        <v>250000</v>
      </c>
      <c r="T174" s="281">
        <f t="shared" si="491"/>
        <v>8</v>
      </c>
      <c r="U174" s="15"/>
      <c r="V174" s="15"/>
      <c r="W174" s="15"/>
      <c r="X174" s="282">
        <f t="shared" si="493"/>
        <v>2000000</v>
      </c>
    </row>
    <row r="175" spans="1:26">
      <c r="A175" s="257"/>
      <c r="B175" s="258"/>
      <c r="C175" s="258"/>
      <c r="D175" s="15"/>
      <c r="E175" s="15"/>
      <c r="F175" s="15"/>
      <c r="G175" s="16"/>
      <c r="H175" s="15" t="str">
        <f>IFERROR((VLOOKUP(J175,JADWAL,12,FALSE)),"  ")</f>
        <v>S12-PAI</v>
      </c>
      <c r="I175" s="267" t="s">
        <v>122</v>
      </c>
      <c r="J175" s="268">
        <v>25</v>
      </c>
      <c r="K175" s="269" t="str">
        <f>IFERROR((VLOOKUP(J175,JADWAL,4,FALSE)),"  ")</f>
        <v>EVALUASI PEMBELAJARAN PAI</v>
      </c>
      <c r="L175" s="270" t="str">
        <f>IFERROR((VLOOKUP(J175,JADWAL,2,FALSE))," ")</f>
        <v>PAI-2C</v>
      </c>
      <c r="M175" s="235" t="str">
        <f>IFERROR((VLOOKUP(J175,JADWAL,9,FALSE)),"  ")</f>
        <v>Jumat</v>
      </c>
      <c r="N175" s="505" t="str">
        <f>IFERROR((VLOOKUP(J175,JADWAL,10,FALSE)),"  ")</f>
        <v>15.15-17.15</v>
      </c>
      <c r="O175" s="270" t="str">
        <f t="shared" si="394"/>
        <v>RU26</v>
      </c>
      <c r="P175" s="271" t="str">
        <f>IFERROR((VLOOKUP(J175,JADWAL,6,FALSE)),"  ")</f>
        <v>Dr. Hj. St. Mislikhah, M.Ag.</v>
      </c>
      <c r="Q175" s="271" t="str">
        <f>IFERROR((VLOOKUP(J175,JADWAL,7,FALSE)),"  ")</f>
        <v>Dr. Sofyan Hadi, M.Pd.</v>
      </c>
      <c r="R175" s="271" t="str">
        <f>IFERROR((VLOOKUP(J175,JADWAL,8,FALSE)),"  ")</f>
        <v>.</v>
      </c>
      <c r="S175" s="280">
        <f t="shared" si="398"/>
        <v>250000</v>
      </c>
      <c r="T175" s="281">
        <f t="shared" si="491"/>
        <v>8</v>
      </c>
      <c r="U175" s="15"/>
      <c r="V175" s="15"/>
      <c r="W175" s="15"/>
      <c r="X175" s="282">
        <f t="shared" si="493"/>
        <v>2000000</v>
      </c>
    </row>
    <row r="176" spans="1:26">
      <c r="A176" s="257"/>
      <c r="B176" s="258"/>
      <c r="C176" s="258"/>
      <c r="D176" s="15"/>
      <c r="E176" s="15"/>
      <c r="F176" s="15"/>
      <c r="G176" s="16"/>
      <c r="H176" s="15" t="str">
        <f>IFERROR((VLOOKUP(J176,JADWAL,12,FALSE)),"  ")</f>
        <v xml:space="preserve">  </v>
      </c>
      <c r="I176" s="267" t="s">
        <v>122</v>
      </c>
      <c r="J176" s="268"/>
      <c r="K176" s="269" t="str">
        <f>IFERROR((VLOOKUP(J176,JADWAL,4,FALSE)),"  ")</f>
        <v xml:space="preserve">  </v>
      </c>
      <c r="L176" s="270" t="str">
        <f>IFERROR((VLOOKUP(J176,JADWAL,2,FALSE))," ")</f>
        <v xml:space="preserve"> </v>
      </c>
      <c r="M176" s="235" t="str">
        <f>IFERROR((VLOOKUP(J176,JADWAL,9,FALSE)),"  ")</f>
        <v xml:space="preserve">  </v>
      </c>
      <c r="N176" s="270" t="str">
        <f>IFERROR((VLOOKUP(J176,JADWAL,10,FALSE)),"  ")</f>
        <v xml:space="preserve">  </v>
      </c>
      <c r="O176" s="270" t="str">
        <f>IFERROR((VLOOKUP(J176,JADWAL,11,FALSE)),"  ")</f>
        <v xml:space="preserve">  </v>
      </c>
      <c r="P176" s="271" t="str">
        <f>IFERROR((VLOOKUP(J176,JADWAL,6,FALSE)),"  ")</f>
        <v xml:space="preserve">  </v>
      </c>
      <c r="Q176" s="271" t="str">
        <f>IFERROR((VLOOKUP(J176,JADWAL,7,FALSE)),"  ")</f>
        <v xml:space="preserve">  </v>
      </c>
      <c r="R176" s="271" t="str">
        <f>IFERROR((VLOOKUP(J176,JADWAL,8,FALSE)),"  ")</f>
        <v xml:space="preserve">  </v>
      </c>
      <c r="S176" s="280">
        <f>IFERROR(VLOOKUP(I176,Trf,3,FALSE),"  ")</f>
        <v>250000</v>
      </c>
      <c r="T176" s="281">
        <f t="shared" si="491"/>
        <v>8</v>
      </c>
      <c r="U176" s="15"/>
      <c r="V176" s="15"/>
      <c r="W176" s="15"/>
      <c r="X176" s="282">
        <f t="shared" si="493"/>
        <v>2000000</v>
      </c>
    </row>
    <row r="177" spans="1:26" ht="25.5">
      <c r="A177" s="249">
        <v>34</v>
      </c>
      <c r="B177" s="12" t="s">
        <v>407</v>
      </c>
      <c r="C177" s="251" t="s">
        <v>404</v>
      </c>
      <c r="D177" s="14">
        <f>COUNTIF(DSATU,B177)</f>
        <v>0</v>
      </c>
      <c r="E177" s="14">
        <f>COUNTIF(DDUA,B177)</f>
        <v>2</v>
      </c>
      <c r="F177" s="15">
        <f>COUNTIF(DTIGA,B177)</f>
        <v>0</v>
      </c>
      <c r="G177" s="252">
        <f>SUM(D177:F177)</f>
        <v>2</v>
      </c>
      <c r="H177" s="15" t="str">
        <f t="shared" ref="H177:H204" si="494">IFERROR((VLOOKUP(J177,JADWAL,12,FALSE)),"  ")</f>
        <v>S3-PGMI</v>
      </c>
      <c r="I177" s="267" t="s">
        <v>122</v>
      </c>
      <c r="J177" s="268">
        <v>70</v>
      </c>
      <c r="K177" s="269" t="str">
        <f t="shared" ref="K177:K203" si="495">IFERROR((VLOOKUP(J177,JADWAL,4,FALSE)),"  ")</f>
        <v>PENGEMBANGAN BAHAN AJAR BAHASA INDONESIA</v>
      </c>
      <c r="L177" s="270" t="str">
        <f t="shared" ref="L177:L203" si="496">IFERROR((VLOOKUP(J177,JADWAL,2,FALSE))," ")</f>
        <v>PGMI-2</v>
      </c>
      <c r="M177" s="270" t="str">
        <f t="shared" ref="M177:M203" si="497">IFERROR((VLOOKUP(J177,JADWAL,9,FALSE)),"  ")</f>
        <v>Kamis</v>
      </c>
      <c r="N177" s="270" t="str">
        <f t="shared" ref="N177:N203" si="498">IFERROR((VLOOKUP(J177,JADWAL,10,FALSE)),"  ")</f>
        <v>15.30-17.30</v>
      </c>
      <c r="O177" s="270" t="str">
        <f>IFERROR((VLOOKUP(J177,JADWAL,11,FALSE)),"  ")</f>
        <v>PGMI-2</v>
      </c>
      <c r="P177" s="271" t="str">
        <f t="shared" ref="P177:P203" si="499">IFERROR((VLOOKUP(J177,JADWAL,6,FALSE)),"  ")</f>
        <v>Dr. Hj. St. Mislikhah, M.Ag.</v>
      </c>
      <c r="Q177" s="271" t="str">
        <f t="shared" ref="Q177:Q203" si="500">IFERROR((VLOOKUP(J177,JADWAL,7,FALSE)),"  ")</f>
        <v>Dr. Khotibul Umam, MA.</v>
      </c>
      <c r="R177" s="271" t="str">
        <f t="shared" ref="R177:R204" si="501">IFERROR((VLOOKUP(J177,JADWAL,8,FALSE)),"  ")</f>
        <v>.</v>
      </c>
      <c r="S177" s="280">
        <f t="shared" ref="S177:S204" si="502">IFERROR(VLOOKUP(I177,Trf,3,FALSE),"  ")</f>
        <v>250000</v>
      </c>
      <c r="T177" s="281">
        <f t="shared" si="491"/>
        <v>8</v>
      </c>
      <c r="U177" s="15"/>
      <c r="V177" s="15"/>
      <c r="W177" s="15"/>
      <c r="X177" s="282">
        <f t="shared" ref="X177:X206" si="503">(S177*T177)+((U177+V177)*W177)</f>
        <v>2000000</v>
      </c>
      <c r="Y177" s="290">
        <f>SUM(X177:X179)</f>
        <v>6000000</v>
      </c>
      <c r="Z177" s="290"/>
    </row>
    <row r="178" spans="1:26">
      <c r="A178" s="257"/>
      <c r="B178" s="258"/>
      <c r="C178" s="258"/>
      <c r="D178" s="15"/>
      <c r="E178" s="15"/>
      <c r="F178" s="15"/>
      <c r="G178" s="16"/>
      <c r="H178" s="15" t="str">
        <f t="shared" si="494"/>
        <v>S7-PGMI</v>
      </c>
      <c r="I178" s="267" t="s">
        <v>122</v>
      </c>
      <c r="J178" s="268">
        <v>74</v>
      </c>
      <c r="K178" s="269" t="str">
        <f t="shared" ref="K178" si="504">IFERROR((VLOOKUP(J178,JADWAL,4,FALSE)),"  ")</f>
        <v>PENGEMBANGAN MEDIA PEMBELAJARAN BERBASIS ICT</v>
      </c>
      <c r="L178" s="270" t="str">
        <f t="shared" ref="L178" si="505">IFERROR((VLOOKUP(J178,JADWAL,2,FALSE))," ")</f>
        <v>PGMI-2</v>
      </c>
      <c r="M178" s="235" t="str">
        <f t="shared" ref="M178" si="506">IFERROR((VLOOKUP(J178,JADWAL,9,FALSE)),"  ")</f>
        <v>Sabtu</v>
      </c>
      <c r="N178" s="270" t="str">
        <f t="shared" ref="N178" si="507">IFERROR((VLOOKUP(J178,JADWAL,10,FALSE)),"  ")</f>
        <v>08.00-10.00</v>
      </c>
      <c r="O178" s="270" t="str">
        <f t="shared" ref="O178" si="508">IFERROR((VLOOKUP(J178,JADWAL,11,FALSE)),"  ")</f>
        <v>PGMI-2</v>
      </c>
      <c r="P178" s="271" t="str">
        <f t="shared" ref="P178" si="509">IFERROR((VLOOKUP(J178,JADWAL,6,FALSE)),"  ")</f>
        <v>Dr. A. Suhardi ST., M.Pd.</v>
      </c>
      <c r="Q178" s="271" t="str">
        <f t="shared" ref="Q178" si="510">IFERROR((VLOOKUP(J178,JADWAL,7,FALSE)),"  ")</f>
        <v>Dr. Khotibul Umam, MA.</v>
      </c>
      <c r="R178" s="271" t="str">
        <f t="shared" si="501"/>
        <v>.</v>
      </c>
      <c r="S178" s="280">
        <f t="shared" si="502"/>
        <v>250000</v>
      </c>
      <c r="T178" s="281">
        <f t="shared" ref="T178:T208" si="511">$T$7</f>
        <v>8</v>
      </c>
      <c r="U178" s="15"/>
      <c r="V178" s="15"/>
      <c r="W178" s="15"/>
      <c r="X178" s="282">
        <f t="shared" si="503"/>
        <v>2000000</v>
      </c>
    </row>
    <row r="179" spans="1:26">
      <c r="A179" s="257"/>
      <c r="B179" s="14"/>
      <c r="C179" s="14"/>
      <c r="D179" s="15"/>
      <c r="E179" s="15"/>
      <c r="F179" s="15"/>
      <c r="G179" s="16"/>
      <c r="H179" s="15" t="str">
        <f t="shared" si="494"/>
        <v xml:space="preserve">  </v>
      </c>
      <c r="I179" s="267" t="s">
        <v>122</v>
      </c>
      <c r="J179" s="268"/>
      <c r="K179" s="269" t="str">
        <f t="shared" ref="K179" si="512">IFERROR((VLOOKUP(J179,JADWAL,4,FALSE)),"  ")</f>
        <v xml:space="preserve">  </v>
      </c>
      <c r="L179" s="270" t="str">
        <f t="shared" ref="L179" si="513">IFERROR((VLOOKUP(J179,JADWAL,2,FALSE))," ")</f>
        <v xml:space="preserve"> </v>
      </c>
      <c r="M179" s="270" t="str">
        <f t="shared" ref="M179" si="514">IFERROR((VLOOKUP(J179,JADWAL,9,FALSE)),"  ")</f>
        <v xml:space="preserve">  </v>
      </c>
      <c r="N179" s="270" t="str">
        <f t="shared" ref="N179" si="515">IFERROR((VLOOKUP(J179,JADWAL,10,FALSE)),"  ")</f>
        <v xml:space="preserve">  </v>
      </c>
      <c r="O179" s="270" t="str">
        <f t="shared" ref="O179" si="516">IFERROR((VLOOKUP(J179,JADWAL,11,FALSE)),"  ")</f>
        <v xml:space="preserve">  </v>
      </c>
      <c r="P179" s="271" t="str">
        <f t="shared" ref="P179" si="517">IFERROR((VLOOKUP(J179,JADWAL,6,FALSE)),"  ")</f>
        <v xml:space="preserve">  </v>
      </c>
      <c r="Q179" s="271" t="str">
        <f t="shared" ref="Q179" si="518">IFERROR((VLOOKUP(J179,JADWAL,7,FALSE)),"  ")</f>
        <v xml:space="preserve">  </v>
      </c>
      <c r="R179" s="271" t="str">
        <f t="shared" si="501"/>
        <v xml:space="preserve">  </v>
      </c>
      <c r="S179" s="280">
        <f t="shared" si="502"/>
        <v>250000</v>
      </c>
      <c r="T179" s="281">
        <f t="shared" si="511"/>
        <v>8</v>
      </c>
      <c r="U179" s="15"/>
      <c r="V179" s="15"/>
      <c r="W179" s="15"/>
      <c r="X179" s="282">
        <f t="shared" si="503"/>
        <v>2000000</v>
      </c>
    </row>
    <row r="180" spans="1:26" ht="25.5">
      <c r="A180" s="249">
        <v>35</v>
      </c>
      <c r="B180" s="250" t="s">
        <v>408</v>
      </c>
      <c r="C180" s="251" t="s">
        <v>409</v>
      </c>
      <c r="D180" s="14">
        <f>COUNTIF(DSATU,B180)</f>
        <v>1</v>
      </c>
      <c r="E180" s="14">
        <f>COUNTIF(DDUA,B180)</f>
        <v>2</v>
      </c>
      <c r="F180" s="15">
        <f>COUNTIF(DTIGA,B180)</f>
        <v>0</v>
      </c>
      <c r="G180" s="252">
        <f>SUM(D180:F180)</f>
        <v>3</v>
      </c>
      <c r="H180" s="15" t="str">
        <f t="shared" si="494"/>
        <v>S5-PBA</v>
      </c>
      <c r="I180" s="267" t="s">
        <v>122</v>
      </c>
      <c r="J180" s="268">
        <v>79</v>
      </c>
      <c r="K180" s="269" t="str">
        <f t="shared" si="495"/>
        <v>DESAIN KURIKULUM BAHASA ARAB BERBASIS IT</v>
      </c>
      <c r="L180" s="270" t="str">
        <f t="shared" si="496"/>
        <v>PBAI-2</v>
      </c>
      <c r="M180" s="235" t="str">
        <f t="shared" si="497"/>
        <v>Jumat</v>
      </c>
      <c r="N180" s="505" t="str">
        <f t="shared" si="498"/>
        <v>15.30-17.30</v>
      </c>
      <c r="O180" s="270" t="str">
        <f t="shared" ref="O180:O185" si="519">IFERROR((VLOOKUP(J180,JADWAL,11,FALSE)),"  ")</f>
        <v>R21</v>
      </c>
      <c r="P180" s="271" t="str">
        <f t="shared" si="499"/>
        <v>Dr. Maskud, S.Ag., M.Si.</v>
      </c>
      <c r="Q180" s="271" t="str">
        <f t="shared" si="500"/>
        <v>Dr. H. Faisol Nasar Bin Madi, MA.</v>
      </c>
      <c r="R180" s="271" t="str">
        <f t="shared" si="501"/>
        <v>.</v>
      </c>
      <c r="S180" s="280">
        <f t="shared" si="502"/>
        <v>250000</v>
      </c>
      <c r="T180" s="281">
        <f t="shared" si="511"/>
        <v>8</v>
      </c>
      <c r="U180" s="15"/>
      <c r="V180" s="15"/>
      <c r="W180" s="15"/>
      <c r="X180" s="282">
        <f t="shared" si="503"/>
        <v>2000000</v>
      </c>
      <c r="Y180" s="290">
        <f>SUM(X180:X184)</f>
        <v>10000000</v>
      </c>
      <c r="Z180" s="290"/>
    </row>
    <row r="181" spans="1:26" ht="25.5">
      <c r="A181" s="257"/>
      <c r="B181" s="258"/>
      <c r="C181" s="258"/>
      <c r="D181" s="15"/>
      <c r="E181" s="15"/>
      <c r="F181" s="15"/>
      <c r="G181" s="16"/>
      <c r="H181" s="15" t="str">
        <f t="shared" si="494"/>
        <v>S6-PBA</v>
      </c>
      <c r="I181" s="267" t="s">
        <v>122</v>
      </c>
      <c r="J181" s="268">
        <v>80</v>
      </c>
      <c r="K181" s="269" t="str">
        <f t="shared" si="495"/>
        <v>EVALUASI PEMBELAJARAN BAHASA ARAB</v>
      </c>
      <c r="L181" s="270" t="str">
        <f t="shared" si="496"/>
        <v>PBAI-2</v>
      </c>
      <c r="M181" s="270" t="str">
        <f t="shared" si="497"/>
        <v>Jumat</v>
      </c>
      <c r="N181" s="505" t="str">
        <f t="shared" si="498"/>
        <v>18.00-20.00</v>
      </c>
      <c r="O181" s="270" t="str">
        <f t="shared" si="519"/>
        <v>R21</v>
      </c>
      <c r="P181" s="271" t="str">
        <f t="shared" si="499"/>
        <v>Dr. H. Faisol Nasar Bin Madi, MA.</v>
      </c>
      <c r="Q181" s="271" t="str">
        <f t="shared" si="500"/>
        <v>Dr. Maskud, S.Ag., M.Si.</v>
      </c>
      <c r="R181" s="271" t="str">
        <f t="shared" si="501"/>
        <v>.</v>
      </c>
      <c r="S181" s="280">
        <f t="shared" si="502"/>
        <v>250000</v>
      </c>
      <c r="T181" s="281">
        <f t="shared" si="511"/>
        <v>8</v>
      </c>
      <c r="U181" s="15"/>
      <c r="V181" s="15"/>
      <c r="W181" s="15"/>
      <c r="X181" s="282">
        <f t="shared" si="503"/>
        <v>2000000</v>
      </c>
    </row>
    <row r="182" spans="1:26" ht="25.5">
      <c r="A182" s="257"/>
      <c r="B182" s="258"/>
      <c r="C182" s="258"/>
      <c r="D182" s="15"/>
      <c r="E182" s="15"/>
      <c r="F182" s="15"/>
      <c r="G182" s="16"/>
      <c r="H182" s="15" t="str">
        <f t="shared" si="494"/>
        <v>S7-SI</v>
      </c>
      <c r="I182" s="267" t="s">
        <v>122</v>
      </c>
      <c r="J182" s="268">
        <v>88</v>
      </c>
      <c r="K182" s="269" t="str">
        <f t="shared" si="495"/>
        <v>IDEOLOGI TRANSNASIONAL</v>
      </c>
      <c r="L182" s="270" t="str">
        <f t="shared" si="496"/>
        <v>SI-2</v>
      </c>
      <c r="M182" s="270" t="str">
        <f t="shared" si="497"/>
        <v>Sabtu</v>
      </c>
      <c r="N182" s="270" t="str">
        <f t="shared" si="498"/>
        <v>15.30-17.30</v>
      </c>
      <c r="O182" s="270" t="str">
        <f t="shared" si="519"/>
        <v>R23</v>
      </c>
      <c r="P182" s="271" t="str">
        <f t="shared" si="499"/>
        <v>Dr. H. Kasman, M.Fil.I.</v>
      </c>
      <c r="Q182" s="271" t="str">
        <f t="shared" si="500"/>
        <v>Dr. H. Faisol Nasar Bin Madi, MA.</v>
      </c>
      <c r="R182" s="271" t="str">
        <f t="shared" si="501"/>
        <v>.</v>
      </c>
      <c r="S182" s="280">
        <f t="shared" si="502"/>
        <v>250000</v>
      </c>
      <c r="T182" s="281">
        <f t="shared" si="511"/>
        <v>8</v>
      </c>
      <c r="U182" s="15"/>
      <c r="V182" s="15"/>
      <c r="W182" s="15"/>
      <c r="X182" s="282">
        <f t="shared" si="503"/>
        <v>2000000</v>
      </c>
    </row>
    <row r="183" spans="1:26">
      <c r="A183" s="257"/>
      <c r="B183" s="258"/>
      <c r="C183" s="258"/>
      <c r="D183" s="15"/>
      <c r="E183" s="15"/>
      <c r="F183" s="15"/>
      <c r="G183" s="16"/>
      <c r="H183" s="15" t="str">
        <f t="shared" si="494"/>
        <v xml:space="preserve">  </v>
      </c>
      <c r="I183" s="267" t="s">
        <v>122</v>
      </c>
      <c r="J183" s="268"/>
      <c r="K183" s="269" t="str">
        <f t="shared" si="495"/>
        <v xml:space="preserve">  </v>
      </c>
      <c r="L183" s="270" t="str">
        <f t="shared" si="496"/>
        <v xml:space="preserve"> </v>
      </c>
      <c r="M183" s="235" t="str">
        <f t="shared" si="497"/>
        <v xml:space="preserve">  </v>
      </c>
      <c r="N183" s="270" t="str">
        <f t="shared" si="498"/>
        <v xml:space="preserve">  </v>
      </c>
      <c r="O183" s="270" t="str">
        <f t="shared" si="519"/>
        <v xml:space="preserve">  </v>
      </c>
      <c r="P183" s="271" t="str">
        <f t="shared" si="499"/>
        <v xml:space="preserve">  </v>
      </c>
      <c r="Q183" s="271" t="str">
        <f t="shared" si="500"/>
        <v xml:space="preserve">  </v>
      </c>
      <c r="R183" s="271" t="str">
        <f t="shared" si="501"/>
        <v xml:space="preserve">  </v>
      </c>
      <c r="S183" s="280">
        <f t="shared" si="502"/>
        <v>250000</v>
      </c>
      <c r="T183" s="281">
        <f t="shared" si="511"/>
        <v>8</v>
      </c>
      <c r="U183" s="15"/>
      <c r="V183" s="15"/>
      <c r="W183" s="15"/>
      <c r="X183" s="282">
        <f t="shared" si="503"/>
        <v>2000000</v>
      </c>
    </row>
    <row r="184" spans="1:26">
      <c r="A184" s="257"/>
      <c r="B184" s="258"/>
      <c r="C184" s="258"/>
      <c r="D184" s="15"/>
      <c r="E184" s="15"/>
      <c r="F184" s="15"/>
      <c r="G184" s="16"/>
      <c r="H184" s="15" t="str">
        <f t="shared" si="494"/>
        <v xml:space="preserve">  </v>
      </c>
      <c r="I184" s="267" t="s">
        <v>122</v>
      </c>
      <c r="J184" s="268"/>
      <c r="K184" s="269" t="str">
        <f t="shared" si="495"/>
        <v xml:space="preserve">  </v>
      </c>
      <c r="L184" s="270" t="str">
        <f t="shared" si="496"/>
        <v xml:space="preserve"> </v>
      </c>
      <c r="M184" s="235" t="str">
        <f t="shared" si="497"/>
        <v xml:space="preserve">  </v>
      </c>
      <c r="N184" s="270" t="str">
        <f t="shared" si="498"/>
        <v xml:space="preserve">  </v>
      </c>
      <c r="O184" s="270" t="str">
        <f t="shared" si="519"/>
        <v xml:space="preserve">  </v>
      </c>
      <c r="P184" s="271" t="str">
        <f t="shared" si="499"/>
        <v xml:space="preserve">  </v>
      </c>
      <c r="Q184" s="271" t="str">
        <f t="shared" si="500"/>
        <v xml:space="preserve">  </v>
      </c>
      <c r="R184" s="271" t="str">
        <f t="shared" si="501"/>
        <v xml:space="preserve">  </v>
      </c>
      <c r="S184" s="280">
        <f t="shared" si="502"/>
        <v>250000</v>
      </c>
      <c r="T184" s="281">
        <f t="shared" si="511"/>
        <v>8</v>
      </c>
      <c r="U184" s="15"/>
      <c r="V184" s="15"/>
      <c r="W184" s="15"/>
      <c r="X184" s="282">
        <f t="shared" si="503"/>
        <v>2000000</v>
      </c>
    </row>
    <row r="185" spans="1:26" ht="25.5">
      <c r="A185" s="303">
        <v>36</v>
      </c>
      <c r="B185" s="304" t="s">
        <v>410</v>
      </c>
      <c r="C185" s="305" t="s">
        <v>409</v>
      </c>
      <c r="D185" s="14">
        <f>COUNTIF(DSATU,B185)</f>
        <v>2</v>
      </c>
      <c r="E185" s="14">
        <f>COUNTIF(DDUA,B185)</f>
        <v>0</v>
      </c>
      <c r="F185" s="15">
        <f>COUNTIF(DTIGA,B185)</f>
        <v>0</v>
      </c>
      <c r="G185" s="252">
        <f>SUM(D185:F185)</f>
        <v>2</v>
      </c>
      <c r="H185" s="15" t="str">
        <f t="shared" si="494"/>
        <v>S3-PBA</v>
      </c>
      <c r="I185" s="299" t="s">
        <v>122</v>
      </c>
      <c r="J185" s="268">
        <v>77</v>
      </c>
      <c r="K185" s="269" t="str">
        <f t="shared" si="495"/>
        <v>SEMANTIK DAN LEKSIKOLOGI</v>
      </c>
      <c r="L185" s="270" t="str">
        <f t="shared" si="496"/>
        <v>PBAI-2</v>
      </c>
      <c r="M185" s="270" t="str">
        <f t="shared" si="497"/>
        <v>Kamis</v>
      </c>
      <c r="N185" s="270" t="str">
        <f t="shared" si="498"/>
        <v>15.30-17.30</v>
      </c>
      <c r="O185" s="270" t="str">
        <f t="shared" si="519"/>
        <v>R21</v>
      </c>
      <c r="P185" s="271" t="str">
        <f t="shared" si="499"/>
        <v>Dr. Bambang Irawan, M.Ed.</v>
      </c>
      <c r="Q185" s="271" t="str">
        <f t="shared" si="500"/>
        <v>Dr. Miftahul Huda, M. Pd.</v>
      </c>
      <c r="R185" s="271" t="str">
        <f t="shared" si="501"/>
        <v>.</v>
      </c>
      <c r="S185" s="280">
        <f t="shared" si="502"/>
        <v>250000</v>
      </c>
      <c r="T185" s="281">
        <f t="shared" si="511"/>
        <v>8</v>
      </c>
      <c r="U185" s="15"/>
      <c r="V185" s="15"/>
      <c r="W185" s="15"/>
      <c r="X185" s="282">
        <f t="shared" si="503"/>
        <v>2000000</v>
      </c>
      <c r="Y185" s="290">
        <f>SUM(X185:X188)</f>
        <v>8000000</v>
      </c>
    </row>
    <row r="186" spans="1:26" ht="25.5">
      <c r="A186" s="257"/>
      <c r="B186" s="258"/>
      <c r="C186" s="258"/>
      <c r="D186" s="15"/>
      <c r="E186" s="15"/>
      <c r="F186" s="15"/>
      <c r="G186" s="16"/>
      <c r="H186" s="15" t="str">
        <f t="shared" ref="H186:H187" si="520">IFERROR((VLOOKUP(J186,JADWAL,12,FALSE)),"  ")</f>
        <v>S7-PBA</v>
      </c>
      <c r="I186" s="267" t="s">
        <v>122</v>
      </c>
      <c r="J186" s="268">
        <v>81</v>
      </c>
      <c r="K186" s="269" t="str">
        <f t="shared" ref="K186:K187" si="521">IFERROR((VLOOKUP(J186,JADWAL,4,FALSE)),"  ")</f>
        <v>PENGEMBANGAN BAHAN AJAR BAHASA ARAB (QIRA'AH)</v>
      </c>
      <c r="L186" s="270" t="str">
        <f t="shared" ref="L186:L187" si="522">IFERROR((VLOOKUP(J186,JADWAL,2,FALSE))," ")</f>
        <v>PBAI-2</v>
      </c>
      <c r="M186" s="235" t="str">
        <f t="shared" ref="M186:M187" si="523">IFERROR((VLOOKUP(J186,JADWAL,9,FALSE)),"  ")</f>
        <v>Sabtu</v>
      </c>
      <c r="N186" s="270" t="str">
        <f t="shared" ref="N186:N187" si="524">IFERROR((VLOOKUP(J186,JADWAL,10,FALSE)),"  ")</f>
        <v>08.00-10.00</v>
      </c>
      <c r="O186" s="270" t="str">
        <f t="shared" ref="O186:O187" si="525">IFERROR((VLOOKUP(J186,JADWAL,11,FALSE)),"  ")</f>
        <v>R21</v>
      </c>
      <c r="P186" s="271" t="str">
        <f t="shared" ref="P186:P187" si="526">IFERROR((VLOOKUP(J186,JADWAL,6,FALSE)),"  ")</f>
        <v>Dr. Bambang Irawan, M.Ed.</v>
      </c>
      <c r="Q186" s="271" t="str">
        <f t="shared" ref="Q186:Q187" si="527">IFERROR((VLOOKUP(J186,JADWAL,7,FALSE)),"  ")</f>
        <v>Dr. Abdul Wahab Rosyidi, M.Pd.</v>
      </c>
      <c r="R186" s="271" t="str">
        <f t="shared" ref="R186:R187" si="528">IFERROR((VLOOKUP(J186,JADWAL,8,FALSE)),"  ")</f>
        <v>.</v>
      </c>
      <c r="S186" s="280">
        <f t="shared" ref="S186:S187" si="529">IFERROR(VLOOKUP(I186,Trf,3,FALSE),"  ")</f>
        <v>250000</v>
      </c>
      <c r="T186" s="281">
        <f t="shared" si="511"/>
        <v>8</v>
      </c>
      <c r="U186" s="15"/>
      <c r="V186" s="15"/>
      <c r="W186" s="15"/>
      <c r="X186" s="282">
        <f t="shared" ref="X186:X187" si="530">(S186*T186)+((U186+V186)*W186)</f>
        <v>2000000</v>
      </c>
    </row>
    <row r="187" spans="1:26">
      <c r="A187" s="257"/>
      <c r="B187" s="258"/>
      <c r="C187" s="258"/>
      <c r="D187" s="15"/>
      <c r="E187" s="15"/>
      <c r="F187" s="15"/>
      <c r="G187" s="16"/>
      <c r="H187" s="15" t="str">
        <f t="shared" si="520"/>
        <v xml:space="preserve">  </v>
      </c>
      <c r="I187" s="267" t="s">
        <v>122</v>
      </c>
      <c r="J187" s="268"/>
      <c r="K187" s="269" t="str">
        <f t="shared" si="521"/>
        <v xml:space="preserve">  </v>
      </c>
      <c r="L187" s="270" t="str">
        <f t="shared" si="522"/>
        <v xml:space="preserve"> </v>
      </c>
      <c r="M187" s="235" t="str">
        <f t="shared" si="523"/>
        <v xml:space="preserve">  </v>
      </c>
      <c r="N187" s="270" t="str">
        <f t="shared" si="524"/>
        <v xml:space="preserve">  </v>
      </c>
      <c r="O187" s="270" t="str">
        <f t="shared" si="525"/>
        <v xml:space="preserve">  </v>
      </c>
      <c r="P187" s="271" t="str">
        <f t="shared" si="526"/>
        <v xml:space="preserve">  </v>
      </c>
      <c r="Q187" s="271" t="str">
        <f t="shared" si="527"/>
        <v xml:space="preserve">  </v>
      </c>
      <c r="R187" s="271" t="str">
        <f t="shared" si="528"/>
        <v xml:space="preserve">  </v>
      </c>
      <c r="S187" s="280">
        <f t="shared" si="529"/>
        <v>250000</v>
      </c>
      <c r="T187" s="281">
        <f t="shared" si="511"/>
        <v>8</v>
      </c>
      <c r="U187" s="15"/>
      <c r="V187" s="15"/>
      <c r="W187" s="15"/>
      <c r="X187" s="282">
        <f t="shared" si="530"/>
        <v>2000000</v>
      </c>
    </row>
    <row r="188" spans="1:26">
      <c r="A188" s="257"/>
      <c r="B188" s="258"/>
      <c r="C188" s="258"/>
      <c r="D188" s="15"/>
      <c r="E188" s="15"/>
      <c r="F188" s="15"/>
      <c r="G188" s="16"/>
      <c r="H188" s="15" t="str">
        <f t="shared" si="494"/>
        <v xml:space="preserve">  </v>
      </c>
      <c r="I188" s="267" t="s">
        <v>122</v>
      </c>
      <c r="J188" s="268"/>
      <c r="K188" s="269" t="str">
        <f t="shared" si="495"/>
        <v xml:space="preserve">  </v>
      </c>
      <c r="L188" s="270" t="str">
        <f t="shared" si="496"/>
        <v xml:space="preserve"> </v>
      </c>
      <c r="M188" s="235" t="str">
        <f t="shared" si="497"/>
        <v xml:space="preserve">  </v>
      </c>
      <c r="N188" s="270" t="str">
        <f t="shared" si="498"/>
        <v xml:space="preserve">  </v>
      </c>
      <c r="O188" s="270" t="str">
        <f>IFERROR((VLOOKUP(J188,JADWAL,11,FALSE)),"  ")</f>
        <v xml:space="preserve">  </v>
      </c>
      <c r="P188" s="271" t="str">
        <f t="shared" si="499"/>
        <v xml:space="preserve">  </v>
      </c>
      <c r="Q188" s="271" t="str">
        <f t="shared" si="500"/>
        <v xml:space="preserve">  </v>
      </c>
      <c r="R188" s="271" t="str">
        <f t="shared" si="501"/>
        <v xml:space="preserve">  </v>
      </c>
      <c r="S188" s="280">
        <f t="shared" si="502"/>
        <v>250000</v>
      </c>
      <c r="T188" s="281">
        <f t="shared" si="511"/>
        <v>8</v>
      </c>
      <c r="U188" s="15"/>
      <c r="V188" s="15"/>
      <c r="W188" s="15"/>
      <c r="X188" s="282">
        <f t="shared" si="503"/>
        <v>2000000</v>
      </c>
    </row>
    <row r="189" spans="1:26" ht="25.5">
      <c r="A189" s="259">
        <v>37</v>
      </c>
      <c r="B189" s="306" t="s">
        <v>411</v>
      </c>
      <c r="C189" s="261" t="s">
        <v>409</v>
      </c>
      <c r="D189" s="14">
        <f>COUNTIF(DSATU,B189)</f>
        <v>2</v>
      </c>
      <c r="E189" s="14">
        <f>COUNTIF(DDUA,B189)</f>
        <v>0</v>
      </c>
      <c r="F189" s="15">
        <f>COUNTIF(DTIGA,B189)</f>
        <v>0</v>
      </c>
      <c r="G189" s="252">
        <f>SUM(D189:F189)</f>
        <v>2</v>
      </c>
      <c r="H189" s="15" t="str">
        <f t="shared" si="494"/>
        <v>S2-PBA</v>
      </c>
      <c r="I189" s="299" t="s">
        <v>122</v>
      </c>
      <c r="J189" s="268">
        <v>76</v>
      </c>
      <c r="K189" s="269" t="str">
        <f t="shared" si="495"/>
        <v>METODE PENELITIAN BAHASA ARAB</v>
      </c>
      <c r="L189" s="270" t="str">
        <f t="shared" si="496"/>
        <v>PBAI-2</v>
      </c>
      <c r="M189" s="270" t="str">
        <f t="shared" si="497"/>
        <v>Kamis</v>
      </c>
      <c r="N189" s="270" t="str">
        <f t="shared" si="498"/>
        <v>13.00-15.00</v>
      </c>
      <c r="O189" s="270" t="str">
        <f>IFERROR((VLOOKUP(J189,JADWAL,11,FALSE)),"  ")</f>
        <v>R21</v>
      </c>
      <c r="P189" s="271" t="str">
        <f t="shared" si="499"/>
        <v>Dr. H. Syamsul Anam, S.Ag, M.Pd.</v>
      </c>
      <c r="Q189" s="271" t="str">
        <f t="shared" si="500"/>
        <v>Dr. Asep Maulana, M. Pd.</v>
      </c>
      <c r="R189" s="271" t="str">
        <f t="shared" si="501"/>
        <v>.</v>
      </c>
      <c r="S189" s="280">
        <f t="shared" si="502"/>
        <v>250000</v>
      </c>
      <c r="T189" s="281">
        <f t="shared" ref="T189:T201" si="531">$T$7</f>
        <v>8</v>
      </c>
      <c r="U189" s="15"/>
      <c r="V189" s="15"/>
      <c r="W189" s="15"/>
      <c r="X189" s="282">
        <f t="shared" si="503"/>
        <v>2000000</v>
      </c>
      <c r="Y189" s="290">
        <f>SUM(X189:X193)</f>
        <v>10000000</v>
      </c>
      <c r="Z189" s="290"/>
    </row>
    <row r="190" spans="1:26" ht="25.5">
      <c r="A190" s="257"/>
      <c r="B190" s="258"/>
      <c r="C190" s="258"/>
      <c r="D190" s="15"/>
      <c r="E190" s="15"/>
      <c r="F190" s="15"/>
      <c r="G190" s="16"/>
      <c r="H190" s="15" t="str">
        <f t="shared" si="494"/>
        <v>S19-PAI</v>
      </c>
      <c r="I190" s="267" t="s">
        <v>122</v>
      </c>
      <c r="J190" s="268">
        <v>32</v>
      </c>
      <c r="K190" s="269" t="str">
        <f t="shared" si="495"/>
        <v>ANALISIS DAN DESAIN PEMBELAJARAN AL-QURAN HADIST</v>
      </c>
      <c r="L190" s="270" t="str">
        <f t="shared" si="496"/>
        <v>PAI-2B</v>
      </c>
      <c r="M190" s="270" t="str">
        <f t="shared" si="497"/>
        <v>Sabtu</v>
      </c>
      <c r="N190" s="505" t="str">
        <f t="shared" si="498"/>
        <v>15.15-17.15</v>
      </c>
      <c r="O190" s="270" t="str">
        <f>IFERROR((VLOOKUP(J190,JADWAL,11,FALSE)),"  ")</f>
        <v>R15</v>
      </c>
      <c r="P190" s="271" t="str">
        <f t="shared" si="499"/>
        <v>Dr. H. Syamsul Anam, S.Ag, M.Pd.</v>
      </c>
      <c r="Q190" s="271" t="str">
        <f t="shared" si="500"/>
        <v>Dr. H. Saihan, S.Ag., M.Pd.I.</v>
      </c>
      <c r="R190" s="271" t="str">
        <f t="shared" ref="R190" si="532">IFERROR((VLOOKUP(J190,JADWAL,8,FALSE)),"  ")</f>
        <v>.</v>
      </c>
      <c r="S190" s="280">
        <f t="shared" ref="S190" si="533">IFERROR(VLOOKUP(I190,Trf,3,FALSE),"  ")</f>
        <v>250000</v>
      </c>
      <c r="T190" s="281">
        <f t="shared" si="531"/>
        <v>8</v>
      </c>
      <c r="U190" s="15"/>
      <c r="V190" s="15"/>
      <c r="W190" s="15"/>
      <c r="X190" s="282">
        <f t="shared" si="503"/>
        <v>2000000</v>
      </c>
    </row>
    <row r="191" spans="1:26">
      <c r="A191" s="257"/>
      <c r="B191" s="258"/>
      <c r="C191" s="258"/>
      <c r="D191" s="15"/>
      <c r="E191" s="15"/>
      <c r="F191" s="15"/>
      <c r="G191" s="16"/>
      <c r="H191" s="15" t="str">
        <f t="shared" si="494"/>
        <v xml:space="preserve">  </v>
      </c>
      <c r="I191" s="267" t="s">
        <v>122</v>
      </c>
      <c r="J191" s="268"/>
      <c r="K191" s="269" t="str">
        <f t="shared" ref="K191" si="534">IFERROR((VLOOKUP(J191,JADWAL,4,FALSE)),"  ")</f>
        <v xml:space="preserve">  </v>
      </c>
      <c r="L191" s="270" t="str">
        <f t="shared" ref="L191" si="535">IFERROR((VLOOKUP(J191,JADWAL,2,FALSE))," ")</f>
        <v xml:space="preserve"> </v>
      </c>
      <c r="M191" s="270" t="str">
        <f t="shared" ref="M191" si="536">IFERROR((VLOOKUP(J191,JADWAL,9,FALSE)),"  ")</f>
        <v xml:space="preserve">  </v>
      </c>
      <c r="N191" s="270" t="str">
        <f t="shared" ref="N191" si="537">IFERROR((VLOOKUP(J191,JADWAL,10,FALSE)),"  ")</f>
        <v xml:space="preserve">  </v>
      </c>
      <c r="O191" s="270" t="str">
        <f t="shared" ref="O191" si="538">IFERROR((VLOOKUP(J191,JADWAL,11,FALSE)),"  ")</f>
        <v xml:space="preserve">  </v>
      </c>
      <c r="P191" s="271" t="str">
        <f t="shared" ref="P191" si="539">IFERROR((VLOOKUP(J191,JADWAL,6,FALSE)),"  ")</f>
        <v xml:space="preserve">  </v>
      </c>
      <c r="Q191" s="271" t="str">
        <f t="shared" ref="Q191" si="540">IFERROR((VLOOKUP(J191,JADWAL,7,FALSE)),"  ")</f>
        <v xml:space="preserve">  </v>
      </c>
      <c r="R191" s="271" t="str">
        <f t="shared" si="501"/>
        <v xml:space="preserve">  </v>
      </c>
      <c r="S191" s="280">
        <f t="shared" si="502"/>
        <v>250000</v>
      </c>
      <c r="T191" s="281">
        <f t="shared" si="531"/>
        <v>8</v>
      </c>
      <c r="U191" s="15"/>
      <c r="V191" s="15"/>
      <c r="W191" s="15"/>
      <c r="X191" s="282">
        <f t="shared" si="503"/>
        <v>2000000</v>
      </c>
    </row>
    <row r="192" spans="1:26">
      <c r="A192" s="257"/>
      <c r="B192" s="258"/>
      <c r="C192" s="258"/>
      <c r="D192" s="15"/>
      <c r="E192" s="15"/>
      <c r="F192" s="15"/>
      <c r="G192" s="16"/>
      <c r="H192" s="15" t="str">
        <f t="shared" si="494"/>
        <v xml:space="preserve">  </v>
      </c>
      <c r="I192" s="267" t="s">
        <v>122</v>
      </c>
      <c r="J192" s="268"/>
      <c r="K192" s="269" t="str">
        <f t="shared" si="495"/>
        <v xml:space="preserve">  </v>
      </c>
      <c r="L192" s="270" t="str">
        <f t="shared" si="496"/>
        <v xml:space="preserve"> </v>
      </c>
      <c r="M192" s="270" t="str">
        <f t="shared" si="497"/>
        <v xml:space="preserve">  </v>
      </c>
      <c r="N192" s="270" t="str">
        <f t="shared" si="498"/>
        <v xml:space="preserve">  </v>
      </c>
      <c r="O192" s="270" t="str">
        <f>IFERROR((VLOOKUP(J192,JADWAL,11,FALSE)),"  ")</f>
        <v xml:space="preserve">  </v>
      </c>
      <c r="P192" s="271" t="str">
        <f t="shared" si="499"/>
        <v xml:space="preserve">  </v>
      </c>
      <c r="Q192" s="271" t="str">
        <f t="shared" si="500"/>
        <v xml:space="preserve">  </v>
      </c>
      <c r="R192" s="271" t="str">
        <f t="shared" ref="R192" si="541">IFERROR((VLOOKUP(J192,JADWAL,8,FALSE)),"  ")</f>
        <v xml:space="preserve">  </v>
      </c>
      <c r="S192" s="280">
        <f t="shared" ref="S192" si="542">IFERROR(VLOOKUP(I192,Trf,3,FALSE),"  ")</f>
        <v>250000</v>
      </c>
      <c r="T192" s="281">
        <f t="shared" si="531"/>
        <v>8</v>
      </c>
      <c r="U192" s="15"/>
      <c r="V192" s="15"/>
      <c r="W192" s="15"/>
      <c r="X192" s="282">
        <f t="shared" si="503"/>
        <v>2000000</v>
      </c>
    </row>
    <row r="193" spans="1:26">
      <c r="A193" s="257"/>
      <c r="B193" s="270"/>
      <c r="C193" s="307"/>
      <c r="D193" s="14"/>
      <c r="E193" s="14"/>
      <c r="F193" s="15"/>
      <c r="G193" s="16"/>
      <c r="H193" s="15" t="str">
        <f t="shared" si="494"/>
        <v xml:space="preserve">  </v>
      </c>
      <c r="I193" s="299" t="s">
        <v>122</v>
      </c>
      <c r="J193" s="268"/>
      <c r="K193" s="269" t="str">
        <f t="shared" si="495"/>
        <v xml:space="preserve">  </v>
      </c>
      <c r="L193" s="270" t="str">
        <f t="shared" si="496"/>
        <v xml:space="preserve"> </v>
      </c>
      <c r="M193" s="270" t="str">
        <f t="shared" si="497"/>
        <v xml:space="preserve">  </v>
      </c>
      <c r="N193" s="270" t="str">
        <f t="shared" si="498"/>
        <v xml:space="preserve">  </v>
      </c>
      <c r="O193" s="270" t="str">
        <f>IFERROR((VLOOKUP(J193,JADWAL,11,FALSE)),"  ")</f>
        <v xml:space="preserve">  </v>
      </c>
      <c r="P193" s="271" t="str">
        <f t="shared" si="499"/>
        <v xml:space="preserve">  </v>
      </c>
      <c r="Q193" s="271" t="str">
        <f t="shared" si="500"/>
        <v xml:space="preserve">  </v>
      </c>
      <c r="R193" s="271" t="str">
        <f t="shared" si="501"/>
        <v xml:space="preserve">  </v>
      </c>
      <c r="S193" s="280">
        <f t="shared" si="502"/>
        <v>250000</v>
      </c>
      <c r="T193" s="281">
        <f t="shared" si="531"/>
        <v>8</v>
      </c>
      <c r="U193" s="15"/>
      <c r="V193" s="15"/>
      <c r="W193" s="15"/>
      <c r="X193" s="282">
        <f t="shared" si="503"/>
        <v>2000000</v>
      </c>
    </row>
    <row r="194" spans="1:26" ht="25.5">
      <c r="A194" s="249">
        <v>38</v>
      </c>
      <c r="B194" s="250" t="s">
        <v>412</v>
      </c>
      <c r="C194" s="251" t="s">
        <v>409</v>
      </c>
      <c r="D194" s="14">
        <f>COUNTIF(DSATU,B194)</f>
        <v>1</v>
      </c>
      <c r="E194" s="14">
        <f>COUNTIF(DDUA,B194)</f>
        <v>1</v>
      </c>
      <c r="F194" s="15">
        <f>COUNTIF(DTIGA,B194)</f>
        <v>0</v>
      </c>
      <c r="G194" s="252">
        <f t="shared" ref="G194" si="543">SUM(D194:F194)</f>
        <v>2</v>
      </c>
      <c r="H194" s="15" t="str">
        <f t="shared" si="494"/>
        <v>S5-PBA</v>
      </c>
      <c r="I194" s="267" t="s">
        <v>122</v>
      </c>
      <c r="J194" s="268">
        <v>79</v>
      </c>
      <c r="K194" s="269" t="str">
        <f t="shared" si="495"/>
        <v>DESAIN KURIKULUM BAHASA ARAB BERBASIS IT</v>
      </c>
      <c r="L194" s="270" t="str">
        <f t="shared" si="496"/>
        <v>PBAI-2</v>
      </c>
      <c r="M194" s="270" t="str">
        <f t="shared" si="497"/>
        <v>Jumat</v>
      </c>
      <c r="N194" s="505" t="str">
        <f t="shared" si="498"/>
        <v>15.30-17.30</v>
      </c>
      <c r="O194" s="270" t="str">
        <f>IFERROR((VLOOKUP(J194,JADWAL,11,FALSE)),"  ")</f>
        <v>R21</v>
      </c>
      <c r="P194" s="271" t="str">
        <f t="shared" si="499"/>
        <v>Dr. Maskud, S.Ag., M.Si.</v>
      </c>
      <c r="Q194" s="271" t="str">
        <f t="shared" si="500"/>
        <v>Dr. H. Faisol Nasar Bin Madi, MA.</v>
      </c>
      <c r="R194" s="271" t="str">
        <f t="shared" si="501"/>
        <v>.</v>
      </c>
      <c r="S194" s="280">
        <f t="shared" si="502"/>
        <v>250000</v>
      </c>
      <c r="T194" s="281">
        <f t="shared" si="531"/>
        <v>8</v>
      </c>
      <c r="U194" s="15"/>
      <c r="V194" s="15"/>
      <c r="W194" s="15"/>
      <c r="X194" s="282">
        <f t="shared" si="503"/>
        <v>2000000</v>
      </c>
      <c r="Y194" s="290">
        <f>SUM(X194:X197)</f>
        <v>8000000</v>
      </c>
    </row>
    <row r="195" spans="1:26" ht="25.5">
      <c r="A195" s="257"/>
      <c r="B195" s="258"/>
      <c r="C195" s="258"/>
      <c r="D195" s="15"/>
      <c r="E195" s="15"/>
      <c r="F195" s="15"/>
      <c r="G195" s="16"/>
      <c r="H195" s="15" t="str">
        <f t="shared" ref="H195:H196" si="544">IFERROR((VLOOKUP(J195,JADWAL,12,FALSE)),"  ")</f>
        <v>S6-PBA</v>
      </c>
      <c r="I195" s="267" t="s">
        <v>122</v>
      </c>
      <c r="J195" s="268">
        <v>80</v>
      </c>
      <c r="K195" s="269" t="str">
        <f t="shared" ref="K195:K196" si="545">IFERROR((VLOOKUP(J195,JADWAL,4,FALSE)),"  ")</f>
        <v>EVALUASI PEMBELAJARAN BAHASA ARAB</v>
      </c>
      <c r="L195" s="270" t="str">
        <f t="shared" ref="L195:L196" si="546">IFERROR((VLOOKUP(J195,JADWAL,2,FALSE))," ")</f>
        <v>PBAI-2</v>
      </c>
      <c r="M195" s="270" t="str">
        <f t="shared" ref="M195:M196" si="547">IFERROR((VLOOKUP(J195,JADWAL,9,FALSE)),"  ")</f>
        <v>Jumat</v>
      </c>
      <c r="N195" s="505" t="str">
        <f t="shared" ref="N195:N196" si="548">IFERROR((VLOOKUP(J195,JADWAL,10,FALSE)),"  ")</f>
        <v>18.00-20.00</v>
      </c>
      <c r="O195" s="270" t="str">
        <f t="shared" ref="O195:O196" si="549">IFERROR((VLOOKUP(J195,JADWAL,11,FALSE)),"  ")</f>
        <v>R21</v>
      </c>
      <c r="P195" s="271" t="str">
        <f t="shared" ref="P195:P196" si="550">IFERROR((VLOOKUP(J195,JADWAL,6,FALSE)),"  ")</f>
        <v>Dr. H. Faisol Nasar Bin Madi, MA.</v>
      </c>
      <c r="Q195" s="271" t="str">
        <f t="shared" ref="Q195:Q196" si="551">IFERROR((VLOOKUP(J195,JADWAL,7,FALSE)),"  ")</f>
        <v>Dr. Maskud, S.Ag., M.Si.</v>
      </c>
      <c r="R195" s="271" t="str">
        <f t="shared" si="501"/>
        <v>.</v>
      </c>
      <c r="S195" s="280">
        <f t="shared" si="502"/>
        <v>250000</v>
      </c>
      <c r="T195" s="281">
        <f t="shared" si="531"/>
        <v>8</v>
      </c>
      <c r="U195" s="15"/>
      <c r="V195" s="15"/>
      <c r="W195" s="15"/>
      <c r="X195" s="282">
        <f t="shared" ref="X195:X196" si="552">(S195*T195)+((U195+V195)*W195)</f>
        <v>2000000</v>
      </c>
    </row>
    <row r="196" spans="1:26">
      <c r="A196" s="257"/>
      <c r="B196" s="270"/>
      <c r="C196" s="307"/>
      <c r="D196" s="14"/>
      <c r="E196" s="14"/>
      <c r="F196" s="15"/>
      <c r="G196" s="16"/>
      <c r="H196" s="15" t="str">
        <f t="shared" si="544"/>
        <v xml:space="preserve">  </v>
      </c>
      <c r="I196" s="299" t="s">
        <v>122</v>
      </c>
      <c r="J196" s="268"/>
      <c r="K196" s="269" t="str">
        <f t="shared" si="545"/>
        <v xml:space="preserve">  </v>
      </c>
      <c r="L196" s="270" t="str">
        <f t="shared" si="546"/>
        <v xml:space="preserve"> </v>
      </c>
      <c r="M196" s="270" t="str">
        <f t="shared" si="547"/>
        <v xml:space="preserve">  </v>
      </c>
      <c r="N196" s="270" t="str">
        <f t="shared" si="548"/>
        <v xml:space="preserve">  </v>
      </c>
      <c r="O196" s="270" t="str">
        <f t="shared" si="549"/>
        <v xml:space="preserve">  </v>
      </c>
      <c r="P196" s="271" t="str">
        <f t="shared" si="550"/>
        <v xml:space="preserve">  </v>
      </c>
      <c r="Q196" s="271" t="str">
        <f t="shared" si="551"/>
        <v xml:space="preserve">  </v>
      </c>
      <c r="R196" s="271" t="str">
        <f t="shared" ref="R196" si="553">IFERROR((VLOOKUP(J196,JADWAL,8,FALSE)),"  ")</f>
        <v xml:space="preserve">  </v>
      </c>
      <c r="S196" s="280">
        <f t="shared" ref="S196" si="554">IFERROR(VLOOKUP(I196,Trf,3,FALSE),"  ")</f>
        <v>250000</v>
      </c>
      <c r="T196" s="281">
        <f t="shared" si="531"/>
        <v>8</v>
      </c>
      <c r="U196" s="15"/>
      <c r="V196" s="15"/>
      <c r="W196" s="15"/>
      <c r="X196" s="282">
        <f t="shared" si="552"/>
        <v>2000000</v>
      </c>
    </row>
    <row r="197" spans="1:26">
      <c r="A197" s="257"/>
      <c r="B197" s="270"/>
      <c r="C197" s="307"/>
      <c r="D197" s="14"/>
      <c r="E197" s="14"/>
      <c r="F197" s="15"/>
      <c r="G197" s="16"/>
      <c r="H197" s="15" t="str">
        <f t="shared" si="494"/>
        <v xml:space="preserve">  </v>
      </c>
      <c r="I197" s="299" t="s">
        <v>122</v>
      </c>
      <c r="J197" s="268"/>
      <c r="K197" s="269" t="str">
        <f t="shared" si="495"/>
        <v xml:space="preserve">  </v>
      </c>
      <c r="L197" s="270" t="str">
        <f t="shared" si="496"/>
        <v xml:space="preserve"> </v>
      </c>
      <c r="M197" s="270" t="str">
        <f t="shared" si="497"/>
        <v xml:space="preserve">  </v>
      </c>
      <c r="N197" s="270" t="str">
        <f t="shared" si="498"/>
        <v xml:space="preserve">  </v>
      </c>
      <c r="O197" s="270" t="str">
        <f>IFERROR((VLOOKUP(J197,JADWAL,11,FALSE)),"  ")</f>
        <v xml:space="preserve">  </v>
      </c>
      <c r="P197" s="271" t="str">
        <f t="shared" si="499"/>
        <v xml:space="preserve">  </v>
      </c>
      <c r="Q197" s="271" t="str">
        <f t="shared" si="500"/>
        <v xml:space="preserve">  </v>
      </c>
      <c r="R197" s="271" t="str">
        <f t="shared" si="501"/>
        <v xml:space="preserve">  </v>
      </c>
      <c r="S197" s="280">
        <f t="shared" si="502"/>
        <v>250000</v>
      </c>
      <c r="T197" s="281">
        <f t="shared" si="531"/>
        <v>8</v>
      </c>
      <c r="U197" s="15"/>
      <c r="V197" s="15"/>
      <c r="W197" s="15"/>
      <c r="X197" s="282">
        <f t="shared" si="503"/>
        <v>2000000</v>
      </c>
    </row>
    <row r="198" spans="1:26" ht="25.5">
      <c r="A198" s="249">
        <v>39</v>
      </c>
      <c r="B198" s="250" t="s">
        <v>238</v>
      </c>
      <c r="C198" s="251" t="s">
        <v>409</v>
      </c>
      <c r="D198" s="14">
        <f>COUNTIF(DSATU,B198)</f>
        <v>1</v>
      </c>
      <c r="E198" s="14">
        <f>COUNTIF(DDUA,B198)</f>
        <v>0</v>
      </c>
      <c r="F198" s="15">
        <f>COUNTIF(DTIGA,B198)</f>
        <v>0</v>
      </c>
      <c r="G198" s="252">
        <f>SUM(D198:F198)</f>
        <v>1</v>
      </c>
      <c r="H198" s="15" t="str">
        <f t="shared" si="494"/>
        <v>S13-HK</v>
      </c>
      <c r="I198" s="267" t="s">
        <v>122</v>
      </c>
      <c r="J198" s="268">
        <v>44</v>
      </c>
      <c r="K198" s="269" t="str">
        <f t="shared" si="495"/>
        <v>PENGEMBANGAN METODE ISTHIMBAT DAN TAQNIN  HUKUM KELUARGA</v>
      </c>
      <c r="L198" s="270" t="str">
        <f t="shared" si="496"/>
        <v>HK-II B</v>
      </c>
      <c r="M198" s="235" t="str">
        <f t="shared" si="497"/>
        <v>Sabtu</v>
      </c>
      <c r="N198" s="270" t="str">
        <f t="shared" si="498"/>
        <v>07.00-09.30</v>
      </c>
      <c r="O198" s="270" t="str">
        <f>IFERROR((VLOOKUP(J198,JADWAL,11,FALSE)),"  ")</f>
        <v>RU28</v>
      </c>
      <c r="P198" s="271" t="str">
        <f t="shared" si="499"/>
        <v>Dr. H. Abdul Haris, M.Ag.</v>
      </c>
      <c r="Q198" s="271" t="str">
        <f t="shared" si="500"/>
        <v>Dr. H. Hamam, M.H.I</v>
      </c>
      <c r="R198" s="271" t="str">
        <f t="shared" si="501"/>
        <v>.</v>
      </c>
      <c r="S198" s="280">
        <f t="shared" si="502"/>
        <v>250000</v>
      </c>
      <c r="T198" s="281">
        <f t="shared" si="511"/>
        <v>8</v>
      </c>
      <c r="U198" s="15"/>
      <c r="V198" s="15"/>
      <c r="W198" s="15"/>
      <c r="X198" s="282">
        <f t="shared" si="503"/>
        <v>2000000</v>
      </c>
      <c r="Y198" s="290">
        <f>SUM(X198:X201)</f>
        <v>6000000</v>
      </c>
      <c r="Z198" s="290"/>
    </row>
    <row r="199" spans="1:26">
      <c r="A199" s="257"/>
      <c r="B199" s="258"/>
      <c r="C199" s="258"/>
      <c r="D199" s="15"/>
      <c r="E199" s="15"/>
      <c r="F199" s="15"/>
      <c r="G199" s="16"/>
      <c r="H199" s="15" t="str">
        <f t="shared" ref="H199:H200" si="555">IFERROR((VLOOKUP(J199,JADWAL,12,FALSE)),"  ")</f>
        <v xml:space="preserve">  </v>
      </c>
      <c r="I199" s="267" t="s">
        <v>122</v>
      </c>
      <c r="J199" s="268"/>
      <c r="K199" s="269" t="str">
        <f t="shared" ref="K199:K200" si="556">IFERROR((VLOOKUP(J199,JADWAL,4,FALSE)),"  ")</f>
        <v xml:space="preserve">  </v>
      </c>
      <c r="L199" s="270" t="str">
        <f t="shared" ref="L199:L200" si="557">IFERROR((VLOOKUP(J199,JADWAL,2,FALSE))," ")</f>
        <v xml:space="preserve"> </v>
      </c>
      <c r="M199" s="270" t="str">
        <f t="shared" ref="M199:M200" si="558">IFERROR((VLOOKUP(J199,JADWAL,9,FALSE)),"  ")</f>
        <v xml:space="preserve">  </v>
      </c>
      <c r="N199" s="270" t="str">
        <f t="shared" ref="N199:N200" si="559">IFERROR((VLOOKUP(J199,JADWAL,10,FALSE)),"  ")</f>
        <v xml:space="preserve">  </v>
      </c>
      <c r="O199" s="270" t="str">
        <f t="shared" ref="O199:O200" si="560">IFERROR((VLOOKUP(J199,JADWAL,11,FALSE)),"  ")</f>
        <v xml:space="preserve">  </v>
      </c>
      <c r="P199" s="271" t="str">
        <f t="shared" ref="P199:P200" si="561">IFERROR((VLOOKUP(J199,JADWAL,6,FALSE)),"  ")</f>
        <v xml:space="preserve">  </v>
      </c>
      <c r="Q199" s="271" t="str">
        <f t="shared" ref="Q199:Q200" si="562">IFERROR((VLOOKUP(J199,JADWAL,7,FALSE)),"  ")</f>
        <v xml:space="preserve">  </v>
      </c>
      <c r="R199" s="271" t="str">
        <f t="shared" si="501"/>
        <v xml:space="preserve">  </v>
      </c>
      <c r="S199" s="280">
        <f t="shared" si="502"/>
        <v>250000</v>
      </c>
      <c r="T199" s="281">
        <f t="shared" si="531"/>
        <v>8</v>
      </c>
      <c r="U199" s="15"/>
      <c r="V199" s="15"/>
      <c r="W199" s="15"/>
      <c r="X199" s="282">
        <f t="shared" ref="X199:X200" si="563">(S199*T199)+((U199+V199)*W199)</f>
        <v>2000000</v>
      </c>
    </row>
    <row r="200" spans="1:26">
      <c r="A200" s="257"/>
      <c r="B200" s="270"/>
      <c r="C200" s="307"/>
      <c r="D200" s="14"/>
      <c r="E200" s="14"/>
      <c r="F200" s="15"/>
      <c r="G200" s="16"/>
      <c r="H200" s="15" t="str">
        <f t="shared" si="555"/>
        <v xml:space="preserve">  </v>
      </c>
      <c r="I200" s="299" t="s">
        <v>122</v>
      </c>
      <c r="J200" s="268"/>
      <c r="K200" s="269" t="str">
        <f t="shared" si="556"/>
        <v xml:space="preserve">  </v>
      </c>
      <c r="L200" s="270" t="str">
        <f t="shared" si="557"/>
        <v xml:space="preserve"> </v>
      </c>
      <c r="M200" s="270" t="str">
        <f t="shared" si="558"/>
        <v xml:space="preserve">  </v>
      </c>
      <c r="N200" s="270" t="str">
        <f t="shared" si="559"/>
        <v xml:space="preserve">  </v>
      </c>
      <c r="O200" s="270" t="str">
        <f t="shared" si="560"/>
        <v xml:space="preserve">  </v>
      </c>
      <c r="P200" s="271" t="str">
        <f t="shared" si="561"/>
        <v xml:space="preserve">  </v>
      </c>
      <c r="Q200" s="271" t="str">
        <f t="shared" si="562"/>
        <v xml:space="preserve">  </v>
      </c>
      <c r="R200" s="271" t="str">
        <f t="shared" ref="R200" si="564">IFERROR((VLOOKUP(J200,JADWAL,8,FALSE)),"  ")</f>
        <v xml:space="preserve">  </v>
      </c>
      <c r="S200" s="280">
        <f t="shared" ref="S200" si="565">IFERROR(VLOOKUP(I200,Trf,3,FALSE),"  ")</f>
        <v>250000</v>
      </c>
      <c r="T200" s="281">
        <f t="shared" si="531"/>
        <v>8</v>
      </c>
      <c r="U200" s="15"/>
      <c r="V200" s="15"/>
      <c r="W200" s="15"/>
      <c r="X200" s="282">
        <f t="shared" si="563"/>
        <v>2000000</v>
      </c>
    </row>
    <row r="201" spans="1:26">
      <c r="A201" s="257"/>
      <c r="B201" s="258"/>
      <c r="C201" s="258"/>
      <c r="D201" s="15"/>
      <c r="E201" s="15"/>
      <c r="F201" s="15"/>
      <c r="G201" s="16"/>
      <c r="H201" s="15" t="str">
        <f t="shared" si="494"/>
        <v xml:space="preserve">  </v>
      </c>
      <c r="I201" s="267"/>
      <c r="J201" s="268"/>
      <c r="K201" s="269" t="str">
        <f t="shared" ref="K201" si="566">IFERROR((VLOOKUP(J201,JADWAL,4,FALSE)),"  ")</f>
        <v xml:space="preserve">  </v>
      </c>
      <c r="L201" s="270" t="str">
        <f t="shared" ref="L201" si="567">IFERROR((VLOOKUP(J201,JADWAL,2,FALSE))," ")</f>
        <v xml:space="preserve"> </v>
      </c>
      <c r="M201" s="270" t="str">
        <f t="shared" ref="M201" si="568">IFERROR((VLOOKUP(J201,JADWAL,9,FALSE)),"  ")</f>
        <v xml:space="preserve">  </v>
      </c>
      <c r="N201" s="270" t="str">
        <f t="shared" ref="N201" si="569">IFERROR((VLOOKUP(J201,JADWAL,10,FALSE)),"  ")</f>
        <v xml:space="preserve">  </v>
      </c>
      <c r="O201" s="270" t="str">
        <f t="shared" ref="O201" si="570">IFERROR((VLOOKUP(J201,JADWAL,11,FALSE)),"  ")</f>
        <v xml:space="preserve">  </v>
      </c>
      <c r="P201" s="271" t="str">
        <f t="shared" ref="P201" si="571">IFERROR((VLOOKUP(J201,JADWAL,6,FALSE)),"  ")</f>
        <v xml:space="preserve">  </v>
      </c>
      <c r="Q201" s="271" t="str">
        <f t="shared" ref="Q201" si="572">IFERROR((VLOOKUP(J201,JADWAL,7,FALSE)),"  ")</f>
        <v xml:space="preserve">  </v>
      </c>
      <c r="R201" s="271" t="str">
        <f t="shared" si="501"/>
        <v xml:space="preserve">  </v>
      </c>
      <c r="S201" s="280">
        <f t="shared" si="502"/>
        <v>0</v>
      </c>
      <c r="T201" s="281">
        <f t="shared" si="531"/>
        <v>8</v>
      </c>
      <c r="U201" s="15"/>
      <c r="V201" s="15"/>
      <c r="W201" s="15"/>
      <c r="X201" s="282">
        <f t="shared" si="503"/>
        <v>0</v>
      </c>
    </row>
    <row r="202" spans="1:26" ht="25.5">
      <c r="A202" s="249">
        <v>40</v>
      </c>
      <c r="B202" s="12" t="s">
        <v>413</v>
      </c>
      <c r="C202" s="13" t="s">
        <v>414</v>
      </c>
      <c r="D202" s="14">
        <f>COUNTIF(DSATU,B202)</f>
        <v>0</v>
      </c>
      <c r="E202" s="14">
        <f>COUNTIF(DDUA,B202)</f>
        <v>2</v>
      </c>
      <c r="F202" s="15">
        <f>COUNTIF(DTIGA,B202)</f>
        <v>1</v>
      </c>
      <c r="G202" s="252">
        <f>SUM(D202:F202)</f>
        <v>3</v>
      </c>
      <c r="H202" s="15" t="str">
        <f t="shared" si="494"/>
        <v>S11-ES</v>
      </c>
      <c r="I202" s="267" t="s">
        <v>122</v>
      </c>
      <c r="J202" s="268">
        <v>58</v>
      </c>
      <c r="K202" s="269" t="str">
        <f t="shared" si="495"/>
        <v>Manajemen Pemasaran Islam</v>
      </c>
      <c r="L202" s="270" t="str">
        <f t="shared" si="496"/>
        <v>ES-2A</v>
      </c>
      <c r="M202" s="235" t="str">
        <f t="shared" si="497"/>
        <v>Selasa</v>
      </c>
      <c r="N202" s="505" t="str">
        <f t="shared" si="498"/>
        <v>15.15-17.15</v>
      </c>
      <c r="O202" s="270" t="str">
        <f>IFERROR((VLOOKUP(J202,JADWAL,11,FALSE)),"  ")</f>
        <v>RU13</v>
      </c>
      <c r="P202" s="271" t="str">
        <f t="shared" si="499"/>
        <v>Dr. Khamdan Rifa'i, S.E., M.Si.</v>
      </c>
      <c r="Q202" s="271" t="str">
        <f t="shared" si="500"/>
        <v>Dr. Moch. Chotib, S.Ag., M.M.</v>
      </c>
      <c r="R202" s="271" t="str">
        <f t="shared" si="501"/>
        <v>.</v>
      </c>
      <c r="S202" s="280">
        <f t="shared" si="502"/>
        <v>250000</v>
      </c>
      <c r="T202" s="281">
        <f t="shared" si="511"/>
        <v>8</v>
      </c>
      <c r="U202" s="15"/>
      <c r="V202" s="15"/>
      <c r="W202" s="15"/>
      <c r="X202" s="282">
        <f t="shared" si="503"/>
        <v>2000000</v>
      </c>
      <c r="Y202" s="290">
        <f>SUM(X202:X204)</f>
        <v>6000000</v>
      </c>
      <c r="Z202" s="290"/>
    </row>
    <row r="203" spans="1:26" ht="25.5">
      <c r="A203" s="257"/>
      <c r="B203" s="258"/>
      <c r="C203" s="258"/>
      <c r="D203" s="15"/>
      <c r="E203" s="15"/>
      <c r="F203" s="15"/>
      <c r="G203" s="16"/>
      <c r="H203" s="15" t="str">
        <f t="shared" si="494"/>
        <v>S14-ES</v>
      </c>
      <c r="I203" s="267" t="s">
        <v>122</v>
      </c>
      <c r="J203" s="268">
        <v>61</v>
      </c>
      <c r="K203" s="269" t="str">
        <f t="shared" si="495"/>
        <v>Manajemen Pemasaran Islam</v>
      </c>
      <c r="L203" s="270" t="str">
        <f t="shared" si="496"/>
        <v>ES-2B</v>
      </c>
      <c r="M203" s="235" t="str">
        <f t="shared" si="497"/>
        <v>Jumat</v>
      </c>
      <c r="N203" s="505" t="str">
        <f t="shared" si="498"/>
        <v>15.30-17.30</v>
      </c>
      <c r="O203" s="270" t="str">
        <f>IFERROR((VLOOKUP(J203,JADWAL,11,FALSE)),"  ")</f>
        <v>R11</v>
      </c>
      <c r="P203" s="271" t="str">
        <f t="shared" si="499"/>
        <v>Dr. Khamdan Rifa'i, S.E., M.Si.</v>
      </c>
      <c r="Q203" s="271" t="str">
        <f t="shared" si="500"/>
        <v>Dr. Moch. Chotib, S.Ag., M.M.</v>
      </c>
      <c r="R203" s="271" t="str">
        <f t="shared" si="501"/>
        <v>.</v>
      </c>
      <c r="S203" s="280">
        <f t="shared" si="502"/>
        <v>250000</v>
      </c>
      <c r="T203" s="281">
        <f t="shared" si="511"/>
        <v>8</v>
      </c>
      <c r="U203" s="15"/>
      <c r="V203" s="15"/>
      <c r="W203" s="15"/>
      <c r="X203" s="282">
        <f t="shared" si="503"/>
        <v>2000000</v>
      </c>
    </row>
    <row r="204" spans="1:26" ht="25.5">
      <c r="A204" s="257"/>
      <c r="B204" s="258"/>
      <c r="C204" s="258"/>
      <c r="D204" s="15"/>
      <c r="E204" s="15"/>
      <c r="F204" s="15"/>
      <c r="G204" s="16"/>
      <c r="H204" s="15" t="str">
        <f t="shared" si="494"/>
        <v>S6-PAI</v>
      </c>
      <c r="I204" s="267" t="s">
        <v>122</v>
      </c>
      <c r="J204" s="268">
        <v>97</v>
      </c>
      <c r="K204" s="269" t="str">
        <f t="shared" ref="K204" si="573">IFERROR((VLOOKUP(J204,JADWAL,4,FALSE)),"  ")</f>
        <v>ANALISIS KEBIJAKAN PENDIDIKAN AGAMA ISLAM DARI MASA KE MASA</v>
      </c>
      <c r="L204" s="270" t="str">
        <f t="shared" ref="L204" si="574">IFERROR((VLOOKUP(J204,JADWAL,2,FALSE))," ")</f>
        <v>PAI3-2A</v>
      </c>
      <c r="M204" s="235" t="str">
        <f t="shared" ref="M204" si="575">IFERROR((VLOOKUP(J204,JADWAL,9,FALSE)),"  ")</f>
        <v>Sabtu</v>
      </c>
      <c r="N204" s="505" t="str">
        <f t="shared" ref="N204" si="576">IFERROR((VLOOKUP(J204,JADWAL,10,FALSE)),"  ")</f>
        <v>07.30-09.30</v>
      </c>
      <c r="O204" s="270" t="str">
        <f t="shared" ref="O204" si="577">IFERROR((VLOOKUP(J204,JADWAL,11,FALSE)),"  ")</f>
        <v>RU22</v>
      </c>
      <c r="P204" s="271" t="str">
        <f t="shared" ref="P204" si="578">IFERROR((VLOOKUP(J204,JADWAL,6,FALSE)),"  ")</f>
        <v>Prof. Dr. H Abd. Halim Soebahar, MA.</v>
      </c>
      <c r="Q204" s="271" t="str">
        <f t="shared" ref="Q204" si="579">IFERROR((VLOOKUP(J204,JADWAL,7,FALSE)),"  ")</f>
        <v>Dr. H. Aminullah, M.Ag.</v>
      </c>
      <c r="R204" s="271" t="str">
        <f t="shared" si="501"/>
        <v>Dr. Moch. Chotib, S.Ag., M.M.</v>
      </c>
      <c r="S204" s="280">
        <f t="shared" si="502"/>
        <v>250000</v>
      </c>
      <c r="T204" s="281">
        <f t="shared" si="511"/>
        <v>8</v>
      </c>
      <c r="U204" s="15"/>
      <c r="V204" s="15"/>
      <c r="W204" s="15"/>
      <c r="X204" s="282">
        <f t="shared" si="503"/>
        <v>2000000</v>
      </c>
    </row>
    <row r="205" spans="1:26">
      <c r="A205" s="257"/>
      <c r="B205" s="258"/>
      <c r="C205" s="258"/>
      <c r="D205" s="15"/>
      <c r="E205" s="15"/>
      <c r="F205" s="15"/>
      <c r="G205" s="16"/>
      <c r="H205" s="15" t="str">
        <f>IFERROR((VLOOKUP(J205,JADWAL,12,FALSE)),"  ")</f>
        <v xml:space="preserve">  </v>
      </c>
      <c r="I205" s="267" t="s">
        <v>122</v>
      </c>
      <c r="J205" s="268"/>
      <c r="K205" s="269" t="str">
        <f>IFERROR((VLOOKUP(J205,JADWAL,4,FALSE)),"  ")</f>
        <v xml:space="preserve">  </v>
      </c>
      <c r="L205" s="270" t="str">
        <f>IFERROR((VLOOKUP(J205,JADWAL,2,FALSE))," ")</f>
        <v xml:space="preserve"> </v>
      </c>
      <c r="M205" s="235" t="str">
        <f>IFERROR((VLOOKUP(J205,JADWAL,9,FALSE)),"  ")</f>
        <v xml:space="preserve">  </v>
      </c>
      <c r="N205" s="270" t="str">
        <f>IFERROR((VLOOKUP(J205,JADWAL,10,FALSE)),"  ")</f>
        <v xml:space="preserve">  </v>
      </c>
      <c r="O205" s="270" t="str">
        <f>IFERROR((VLOOKUP(J205,JADWAL,11,FALSE)),"  ")</f>
        <v xml:space="preserve">  </v>
      </c>
      <c r="P205" s="271" t="str">
        <f>IFERROR((VLOOKUP(J205,JADWAL,6,FALSE)),"  ")</f>
        <v xml:space="preserve">  </v>
      </c>
      <c r="Q205" s="271" t="str">
        <f>IFERROR((VLOOKUP(J205,JADWAL,7,FALSE)),"  ")</f>
        <v xml:space="preserve">  </v>
      </c>
      <c r="R205" s="271" t="str">
        <f>IFERROR((VLOOKUP(J205,JADWAL,8,FALSE)),"  ")</f>
        <v xml:space="preserve">  </v>
      </c>
      <c r="S205" s="280">
        <f>IFERROR(VLOOKUP(I205,Trf,3,FALSE),"  ")</f>
        <v>250000</v>
      </c>
      <c r="T205" s="281">
        <f t="shared" si="511"/>
        <v>8</v>
      </c>
      <c r="U205" s="15"/>
      <c r="V205" s="15"/>
      <c r="W205" s="15"/>
      <c r="X205" s="282">
        <f t="shared" si="503"/>
        <v>2000000</v>
      </c>
    </row>
    <row r="206" spans="1:26" ht="25.5">
      <c r="A206" s="249">
        <v>41</v>
      </c>
      <c r="B206" s="250" t="s">
        <v>415</v>
      </c>
      <c r="C206" s="13" t="s">
        <v>414</v>
      </c>
      <c r="D206" s="14">
        <f>COUNTIF(DSATU,B206)</f>
        <v>0</v>
      </c>
      <c r="E206" s="14">
        <f>COUNTIF(DDUA,B206)</f>
        <v>2</v>
      </c>
      <c r="F206" s="15">
        <f>COUNTIF(DTIGA,B206)</f>
        <v>0</v>
      </c>
      <c r="G206" s="252">
        <f>SUM(D206:F206)</f>
        <v>2</v>
      </c>
      <c r="H206" s="15" t="str">
        <f>IFERROR((VLOOKUP(J206,JADWAL,12,FALSE)),"  ")</f>
        <v>S4-ES</v>
      </c>
      <c r="I206" s="267" t="s">
        <v>122</v>
      </c>
      <c r="J206" s="268">
        <v>51</v>
      </c>
      <c r="K206" s="269" t="str">
        <f>IFERROR((VLOOKUP(J206,JADWAL,4,FALSE)),"  ")</f>
        <v>STUDI PRODUK DAN SERTIFIKASI HALAL</v>
      </c>
      <c r="L206" s="270" t="str">
        <f>IFERROR((VLOOKUP(J206,JADWAL,2,FALSE))," ")</f>
        <v>ES-2A</v>
      </c>
      <c r="M206" s="270" t="str">
        <f>IFERROR((VLOOKUP(J206,JADWAL,9,FALSE)),"  ")</f>
        <v>Rabu</v>
      </c>
      <c r="N206" s="505" t="str">
        <f>IFERROR((VLOOKUP(J206,JADWAL,10,FALSE)),"  ")</f>
        <v>12.45-14.45</v>
      </c>
      <c r="O206" s="270" t="str">
        <f>IFERROR((VLOOKUP(J206,JADWAL,11,FALSE)),"  ")</f>
        <v>R11</v>
      </c>
      <c r="P206" s="271" t="str">
        <f>IFERROR((VLOOKUP(J206,JADWAL,6,FALSE)),"  ")</f>
        <v>Dr. Abdul Wadud Nafis, Lc, M.E.I</v>
      </c>
      <c r="Q206" s="271" t="str">
        <f>IFERROR((VLOOKUP(J206,JADWAL,7,FALSE)),"  ")</f>
        <v>Dr. H. Abdul Rokhim, S.Ag., M.E.I</v>
      </c>
      <c r="R206" s="271" t="str">
        <f>IFERROR((VLOOKUP(J206,JADWAL,8,FALSE)),"  ")</f>
        <v>.</v>
      </c>
      <c r="S206" s="280">
        <f>IFERROR(VLOOKUP(I206,Trf,3,FALSE),"  ")</f>
        <v>250000</v>
      </c>
      <c r="T206" s="281">
        <f t="shared" si="511"/>
        <v>8</v>
      </c>
      <c r="U206" s="15"/>
      <c r="V206" s="15"/>
      <c r="W206" s="15"/>
      <c r="X206" s="282">
        <f t="shared" si="503"/>
        <v>2000000</v>
      </c>
      <c r="Y206" s="290">
        <f>SUM(X206:X209)</f>
        <v>8000000</v>
      </c>
      <c r="Z206" s="290"/>
    </row>
    <row r="207" spans="1:26" ht="25.5">
      <c r="A207" s="257"/>
      <c r="B207" s="258"/>
      <c r="C207" s="258"/>
      <c r="D207" s="15"/>
      <c r="E207" s="15"/>
      <c r="F207" s="15"/>
      <c r="G207" s="16"/>
      <c r="H207" s="15" t="str">
        <f t="shared" ref="H207:H208" si="580">IFERROR((VLOOKUP(J207,JADWAL,12,FALSE)),"  ")</f>
        <v>S8-ES</v>
      </c>
      <c r="I207" s="267" t="s">
        <v>122</v>
      </c>
      <c r="J207" s="268">
        <v>55</v>
      </c>
      <c r="K207" s="269" t="str">
        <f t="shared" ref="K207:K208" si="581">IFERROR((VLOOKUP(J207,JADWAL,4,FALSE)),"  ")</f>
        <v>STUDI PRODUK DAN SERTIFIKASI HALAL</v>
      </c>
      <c r="L207" s="270" t="str">
        <f t="shared" ref="L207:L208" si="582">IFERROR((VLOOKUP(J207,JADWAL,2,FALSE))," ")</f>
        <v>ES-2B</v>
      </c>
      <c r="M207" s="235" t="str">
        <f t="shared" ref="M207:M208" si="583">IFERROR((VLOOKUP(J207,JADWAL,9,FALSE)),"  ")</f>
        <v>Jumat</v>
      </c>
      <c r="N207" s="505" t="str">
        <f t="shared" ref="N207:N208" si="584">IFERROR((VLOOKUP(J207,JADWAL,10,FALSE)),"  ")</f>
        <v>18.00-20.00</v>
      </c>
      <c r="O207" s="270" t="str">
        <f t="shared" ref="O207:O208" si="585">IFERROR((VLOOKUP(J207,JADWAL,11,FALSE)),"  ")</f>
        <v>RU13</v>
      </c>
      <c r="P207" s="271" t="str">
        <f t="shared" ref="P207:P208" si="586">IFERROR((VLOOKUP(J207,JADWAL,6,FALSE)),"  ")</f>
        <v>Dr. Abdul Wadud Nafis, Lc, M.E.I</v>
      </c>
      <c r="Q207" s="271" t="str">
        <f t="shared" ref="Q207:Q208" si="587">IFERROR((VLOOKUP(J207,JADWAL,7,FALSE)),"  ")</f>
        <v>Dr. H. Abdul Rokhim, S.Ag., M.E.I</v>
      </c>
      <c r="R207" s="271" t="str">
        <f t="shared" ref="R207:R208" si="588">IFERROR((VLOOKUP(J207,JADWAL,8,FALSE)),"  ")</f>
        <v>.</v>
      </c>
      <c r="S207" s="280">
        <f t="shared" ref="S207:S208" si="589">IFERROR(VLOOKUP(I207,Trf,3,FALSE),"  ")</f>
        <v>250000</v>
      </c>
      <c r="T207" s="281">
        <f t="shared" si="511"/>
        <v>8</v>
      </c>
      <c r="U207" s="15"/>
      <c r="V207" s="15"/>
      <c r="W207" s="15"/>
      <c r="X207" s="282">
        <f t="shared" ref="X207:X208" si="590">(S207*T207)+((U207+V207)*W207)</f>
        <v>2000000</v>
      </c>
    </row>
    <row r="208" spans="1:26">
      <c r="A208" s="257"/>
      <c r="B208" s="258"/>
      <c r="C208" s="258"/>
      <c r="D208" s="15"/>
      <c r="E208" s="15"/>
      <c r="F208" s="15"/>
      <c r="G208" s="16"/>
      <c r="H208" s="15" t="str">
        <f t="shared" si="580"/>
        <v xml:space="preserve">  </v>
      </c>
      <c r="I208" s="267" t="s">
        <v>122</v>
      </c>
      <c r="J208" s="268"/>
      <c r="K208" s="269" t="str">
        <f t="shared" si="581"/>
        <v xml:space="preserve">  </v>
      </c>
      <c r="L208" s="270" t="str">
        <f t="shared" si="582"/>
        <v xml:space="preserve"> </v>
      </c>
      <c r="M208" s="235" t="str">
        <f t="shared" si="583"/>
        <v xml:space="preserve">  </v>
      </c>
      <c r="N208" s="270" t="str">
        <f t="shared" si="584"/>
        <v xml:space="preserve">  </v>
      </c>
      <c r="O208" s="270" t="str">
        <f t="shared" si="585"/>
        <v xml:space="preserve">  </v>
      </c>
      <c r="P208" s="271" t="str">
        <f t="shared" si="586"/>
        <v xml:space="preserve">  </v>
      </c>
      <c r="Q208" s="271" t="str">
        <f t="shared" si="587"/>
        <v xml:space="preserve">  </v>
      </c>
      <c r="R208" s="271" t="str">
        <f t="shared" si="588"/>
        <v xml:space="preserve">  </v>
      </c>
      <c r="S208" s="280">
        <f t="shared" si="589"/>
        <v>250000</v>
      </c>
      <c r="T208" s="281">
        <f t="shared" si="511"/>
        <v>8</v>
      </c>
      <c r="U208" s="15"/>
      <c r="V208" s="15"/>
      <c r="W208" s="15"/>
      <c r="X208" s="282">
        <f t="shared" si="590"/>
        <v>2000000</v>
      </c>
    </row>
    <row r="209" spans="1:26">
      <c r="A209" s="257"/>
      <c r="B209" s="258"/>
      <c r="C209" s="258"/>
      <c r="D209" s="15"/>
      <c r="E209" s="15"/>
      <c r="F209" s="15"/>
      <c r="G209" s="16"/>
      <c r="H209" s="15" t="str">
        <f t="shared" ref="H209:H224" si="591">IFERROR((VLOOKUP(J209,JADWAL,12,FALSE)),"  ")</f>
        <v xml:space="preserve">  </v>
      </c>
      <c r="I209" s="267" t="s">
        <v>122</v>
      </c>
      <c r="J209" s="268"/>
      <c r="K209" s="269" t="str">
        <f>IFERROR((VLOOKUP(J209,JADWAL,4,FALSE)),"  ")</f>
        <v xml:space="preserve">  </v>
      </c>
      <c r="L209" s="270" t="str">
        <f>IFERROR((VLOOKUP(J209,JADWAL,2,FALSE))," ")</f>
        <v xml:space="preserve"> </v>
      </c>
      <c r="M209" s="270" t="str">
        <f>IFERROR((VLOOKUP(J209,JADWAL,9,FALSE)),"  ")</f>
        <v xml:space="preserve">  </v>
      </c>
      <c r="N209" s="270" t="str">
        <f>IFERROR((VLOOKUP(J209,JADWAL,10,FALSE)),"  ")</f>
        <v xml:space="preserve">  </v>
      </c>
      <c r="O209" s="270" t="str">
        <f>IFERROR((VLOOKUP(J209,JADWAL,11,FALSE)),"  ")</f>
        <v xml:space="preserve">  </v>
      </c>
      <c r="P209" s="271" t="str">
        <f>IFERROR((VLOOKUP(J209,JADWAL,6,FALSE)),"  ")</f>
        <v xml:space="preserve">  </v>
      </c>
      <c r="Q209" s="271" t="str">
        <f>IFERROR((VLOOKUP(J209,JADWAL,7,FALSE)),"  ")</f>
        <v xml:space="preserve">  </v>
      </c>
      <c r="R209" s="271" t="str">
        <f>IFERROR((VLOOKUP(J209,JADWAL,8,FALSE)),"  ")</f>
        <v xml:space="preserve">  </v>
      </c>
      <c r="S209" s="280">
        <f>IFERROR(VLOOKUP(I209,Trf,3,FALSE),"  ")</f>
        <v>250000</v>
      </c>
      <c r="T209" s="281">
        <f t="shared" ref="T209:T214" si="592">$T$7</f>
        <v>8</v>
      </c>
      <c r="U209" s="15"/>
      <c r="V209" s="15"/>
      <c r="W209" s="15"/>
      <c r="X209" s="282">
        <f t="shared" ref="X209:X214" si="593">(S209*T209)+((U209+V209)*W209)</f>
        <v>2000000</v>
      </c>
    </row>
    <row r="210" spans="1:26" ht="25.5">
      <c r="A210" s="249">
        <v>42</v>
      </c>
      <c r="B210" s="250" t="s">
        <v>416</v>
      </c>
      <c r="C210" s="13" t="s">
        <v>414</v>
      </c>
      <c r="D210" s="14">
        <f>COUNTIF(DSATU,B210)</f>
        <v>4</v>
      </c>
      <c r="E210" s="14">
        <f>COUNTIF(DDUA,B210)</f>
        <v>0</v>
      </c>
      <c r="F210" s="15">
        <f>COUNTIF(DTIGA,B210)</f>
        <v>0</v>
      </c>
      <c r="G210" s="252">
        <f>SUM(D210:F210)</f>
        <v>4</v>
      </c>
      <c r="H210" s="15" t="str">
        <f t="shared" si="591"/>
        <v>S4-ES</v>
      </c>
      <c r="I210" s="267" t="s">
        <v>122</v>
      </c>
      <c r="J210" s="268">
        <v>51</v>
      </c>
      <c r="K210" s="269" t="str">
        <f>IFERROR((VLOOKUP(J210,JADWAL,4,FALSE)),"  ")</f>
        <v>STUDI PRODUK DAN SERTIFIKASI HALAL</v>
      </c>
      <c r="L210" s="270" t="str">
        <f>IFERROR((VLOOKUP(J210,JADWAL,2,FALSE))," ")</f>
        <v>ES-2A</v>
      </c>
      <c r="M210" s="270" t="str">
        <f>IFERROR((VLOOKUP(J210,JADWAL,9,FALSE)),"  ")</f>
        <v>Rabu</v>
      </c>
      <c r="N210" s="505" t="str">
        <f>IFERROR((VLOOKUP(J210,JADWAL,10,FALSE)),"  ")</f>
        <v>12.45-14.45</v>
      </c>
      <c r="O210" s="270" t="str">
        <f>IFERROR((VLOOKUP(J210,JADWAL,11,FALSE)),"  ")</f>
        <v>R11</v>
      </c>
      <c r="P210" s="271" t="str">
        <f>IFERROR((VLOOKUP(J210,JADWAL,6,FALSE)),"  ")</f>
        <v>Dr. Abdul Wadud Nafis, Lc, M.E.I</v>
      </c>
      <c r="Q210" s="271" t="str">
        <f>IFERROR((VLOOKUP(J210,JADWAL,7,FALSE)),"  ")</f>
        <v>Dr. H. Abdul Rokhim, S.Ag., M.E.I</v>
      </c>
      <c r="R210" s="271" t="str">
        <f>IFERROR((VLOOKUP(J210,JADWAL,8,FALSE)),"  ")</f>
        <v>.</v>
      </c>
      <c r="S210" s="280">
        <f>IFERROR(VLOOKUP(I210,Trf,3,FALSE),"  ")</f>
        <v>250000</v>
      </c>
      <c r="T210" s="281">
        <f t="shared" si="592"/>
        <v>8</v>
      </c>
      <c r="U210" s="15"/>
      <c r="V210" s="15"/>
      <c r="W210" s="15"/>
      <c r="X210" s="282">
        <f t="shared" si="593"/>
        <v>2000000</v>
      </c>
      <c r="Y210" s="290">
        <f>SUM(X210:X213)</f>
        <v>8000000</v>
      </c>
      <c r="Z210" s="290"/>
    </row>
    <row r="211" spans="1:26" ht="25.5">
      <c r="A211" s="257"/>
      <c r="B211" s="258"/>
      <c r="C211" s="258"/>
      <c r="D211" s="15"/>
      <c r="E211" s="15"/>
      <c r="F211" s="15"/>
      <c r="G211" s="16"/>
      <c r="H211" s="15" t="str">
        <f t="shared" si="591"/>
        <v>S8-ES</v>
      </c>
      <c r="I211" s="267" t="s">
        <v>122</v>
      </c>
      <c r="J211" s="268">
        <v>55</v>
      </c>
      <c r="K211" s="269" t="str">
        <f t="shared" ref="K211:K213" si="594">IFERROR((VLOOKUP(J211,JADWAL,4,FALSE)),"  ")</f>
        <v>STUDI PRODUK DAN SERTIFIKASI HALAL</v>
      </c>
      <c r="L211" s="270" t="str">
        <f t="shared" ref="L211:L213" si="595">IFERROR((VLOOKUP(J211,JADWAL,2,FALSE))," ")</f>
        <v>ES-2B</v>
      </c>
      <c r="M211" s="270" t="str">
        <f t="shared" ref="M211:M213" si="596">IFERROR((VLOOKUP(J211,JADWAL,9,FALSE)),"  ")</f>
        <v>Jumat</v>
      </c>
      <c r="N211" s="505" t="str">
        <f t="shared" ref="N211:N213" si="597">IFERROR((VLOOKUP(J211,JADWAL,10,FALSE)),"  ")</f>
        <v>18.00-20.00</v>
      </c>
      <c r="O211" s="270" t="str">
        <f t="shared" ref="O211:O213" si="598">IFERROR((VLOOKUP(J211,JADWAL,11,FALSE)),"  ")</f>
        <v>RU13</v>
      </c>
      <c r="P211" s="271" t="str">
        <f t="shared" ref="P211:P213" si="599">IFERROR((VLOOKUP(J211,JADWAL,6,FALSE)),"  ")</f>
        <v>Dr. Abdul Wadud Nafis, Lc, M.E.I</v>
      </c>
      <c r="Q211" s="271" t="str">
        <f t="shared" ref="Q211:Q213" si="600">IFERROR((VLOOKUP(J211,JADWAL,7,FALSE)),"  ")</f>
        <v>Dr. H. Abdul Rokhim, S.Ag., M.E.I</v>
      </c>
      <c r="R211" s="271" t="str">
        <f t="shared" ref="R211:R213" si="601">IFERROR((VLOOKUP(J211,JADWAL,8,FALSE)),"  ")</f>
        <v>.</v>
      </c>
      <c r="S211" s="280">
        <f t="shared" ref="S211:S213" si="602">IFERROR(VLOOKUP(I211,Trf,3,FALSE),"  ")</f>
        <v>250000</v>
      </c>
      <c r="T211" s="281">
        <f t="shared" si="592"/>
        <v>8</v>
      </c>
      <c r="U211" s="15"/>
      <c r="V211" s="15"/>
      <c r="W211" s="15"/>
      <c r="X211" s="282">
        <f t="shared" si="593"/>
        <v>2000000</v>
      </c>
    </row>
    <row r="212" spans="1:26" ht="25.5">
      <c r="A212" s="257"/>
      <c r="B212" s="258"/>
      <c r="C212" s="258"/>
      <c r="D212" s="15"/>
      <c r="E212" s="15"/>
      <c r="F212" s="15"/>
      <c r="G212" s="16"/>
      <c r="H212" s="15" t="str">
        <f t="shared" si="591"/>
        <v>S10-ES</v>
      </c>
      <c r="I212" s="267" t="s">
        <v>122</v>
      </c>
      <c r="J212" s="268">
        <v>57</v>
      </c>
      <c r="K212" s="269" t="str">
        <f t="shared" si="594"/>
        <v>Manajemen Komunikasi Bisnis Syariah</v>
      </c>
      <c r="L212" s="270" t="str">
        <f t="shared" si="595"/>
        <v>ES-2A</v>
      </c>
      <c r="M212" s="270" t="str">
        <f t="shared" si="596"/>
        <v>Selasa</v>
      </c>
      <c r="N212" s="505" t="str">
        <f t="shared" si="597"/>
        <v>12.45-14.45</v>
      </c>
      <c r="O212" s="270" t="str">
        <f t="shared" si="598"/>
        <v>RU13</v>
      </c>
      <c r="P212" s="271" t="str">
        <f t="shared" si="599"/>
        <v>Dr. Abdul Wadud Nafis, Lc, M.E.I</v>
      </c>
      <c r="Q212" s="271" t="str">
        <f t="shared" si="600"/>
        <v>Dr. Kun Wazis, S.Sos, M.I.Kom.</v>
      </c>
      <c r="R212" s="271" t="str">
        <f t="shared" si="601"/>
        <v>.</v>
      </c>
      <c r="S212" s="280">
        <f t="shared" si="602"/>
        <v>250000</v>
      </c>
      <c r="T212" s="281">
        <f t="shared" si="592"/>
        <v>8</v>
      </c>
      <c r="U212" s="15"/>
      <c r="V212" s="15"/>
      <c r="W212" s="15"/>
      <c r="X212" s="282">
        <f t="shared" si="593"/>
        <v>2000000</v>
      </c>
    </row>
    <row r="213" spans="1:26" ht="25.5">
      <c r="A213" s="257"/>
      <c r="B213" s="258"/>
      <c r="C213" s="258"/>
      <c r="D213" s="15"/>
      <c r="E213" s="15"/>
      <c r="F213" s="15"/>
      <c r="G213" s="16"/>
      <c r="H213" s="15" t="str">
        <f t="shared" si="591"/>
        <v>S13-ES</v>
      </c>
      <c r="I213" s="267" t="s">
        <v>122</v>
      </c>
      <c r="J213" s="268">
        <v>60</v>
      </c>
      <c r="K213" s="269" t="str">
        <f t="shared" si="594"/>
        <v>Manajemen Komunikasi Bisnis Syariah</v>
      </c>
      <c r="L213" s="270" t="str">
        <f t="shared" si="595"/>
        <v>ES-2B</v>
      </c>
      <c r="M213" s="235" t="str">
        <f t="shared" si="596"/>
        <v>Jumat</v>
      </c>
      <c r="N213" s="505" t="str">
        <f t="shared" si="597"/>
        <v>13.15-15.15</v>
      </c>
      <c r="O213" s="270" t="str">
        <f t="shared" si="598"/>
        <v>R11</v>
      </c>
      <c r="P213" s="271" t="str">
        <f t="shared" si="599"/>
        <v>Dr. Abdul Wadud Nafis, Lc, M.E.I</v>
      </c>
      <c r="Q213" s="271" t="str">
        <f t="shared" si="600"/>
        <v>Dr. Kun Wazis, S.Sos, M.I.Kom.</v>
      </c>
      <c r="R213" s="271" t="str">
        <f t="shared" si="601"/>
        <v>.</v>
      </c>
      <c r="S213" s="280">
        <f t="shared" si="602"/>
        <v>250000</v>
      </c>
      <c r="T213" s="281">
        <f t="shared" si="592"/>
        <v>8</v>
      </c>
      <c r="U213" s="15"/>
      <c r="V213" s="15"/>
      <c r="W213" s="15"/>
      <c r="X213" s="282">
        <f t="shared" si="593"/>
        <v>2000000</v>
      </c>
    </row>
    <row r="214" spans="1:26">
      <c r="A214" s="257"/>
      <c r="B214" s="258"/>
      <c r="C214" s="258"/>
      <c r="D214" s="15"/>
      <c r="E214" s="15"/>
      <c r="F214" s="15"/>
      <c r="G214" s="16"/>
      <c r="H214" s="15" t="str">
        <f t="shared" si="591"/>
        <v xml:space="preserve">  </v>
      </c>
      <c r="I214" s="267" t="s">
        <v>122</v>
      </c>
      <c r="J214" s="268"/>
      <c r="K214" s="269" t="str">
        <f t="shared" ref="K214:K221" si="603">IFERROR((VLOOKUP(J214,JADWAL,4,FALSE)),"  ")</f>
        <v xml:space="preserve">  </v>
      </c>
      <c r="L214" s="270" t="str">
        <f t="shared" ref="L214:L221" si="604">IFERROR((VLOOKUP(J214,JADWAL,2,FALSE))," ")</f>
        <v xml:space="preserve"> </v>
      </c>
      <c r="M214" s="235" t="str">
        <f t="shared" ref="M214:M221" si="605">IFERROR((VLOOKUP(J214,JADWAL,9,FALSE)),"  ")</f>
        <v xml:space="preserve">  </v>
      </c>
      <c r="N214" s="270" t="str">
        <f t="shared" ref="N214:N221" si="606">IFERROR((VLOOKUP(J214,JADWAL,10,FALSE)),"  ")</f>
        <v xml:space="preserve">  </v>
      </c>
      <c r="O214" s="270" t="str">
        <f t="shared" ref="O214:O221" si="607">IFERROR((VLOOKUP(J214,JADWAL,11,FALSE)),"  ")</f>
        <v xml:space="preserve">  </v>
      </c>
      <c r="P214" s="271" t="str">
        <f t="shared" ref="P214:P219" si="608">IFERROR((VLOOKUP(J214,JADWAL,6,FALSE)),"  ")</f>
        <v xml:space="preserve">  </v>
      </c>
      <c r="Q214" s="271" t="str">
        <f t="shared" ref="Q214:Q219" si="609">IFERROR((VLOOKUP(J214,JADWAL,7,FALSE)),"  ")</f>
        <v xml:space="preserve">  </v>
      </c>
      <c r="R214" s="271" t="str">
        <f t="shared" ref="R214:R224" si="610">IFERROR((VLOOKUP(J214,JADWAL,8,FALSE)),"  ")</f>
        <v xml:space="preserve">  </v>
      </c>
      <c r="S214" s="280">
        <f t="shared" ref="S214:S224" si="611">IFERROR(VLOOKUP(I214,Trf,3,FALSE),"  ")</f>
        <v>250000</v>
      </c>
      <c r="T214" s="281">
        <f t="shared" si="592"/>
        <v>8</v>
      </c>
      <c r="U214" s="15"/>
      <c r="V214" s="15"/>
      <c r="W214" s="15"/>
      <c r="X214" s="282">
        <f t="shared" si="593"/>
        <v>2000000</v>
      </c>
    </row>
    <row r="215" spans="1:26" ht="25.5">
      <c r="A215" s="249">
        <v>43</v>
      </c>
      <c r="B215" s="250" t="s">
        <v>417</v>
      </c>
      <c r="C215" s="13" t="s">
        <v>414</v>
      </c>
      <c r="D215" s="14">
        <f>COUNTIF(DSATU,B215)</f>
        <v>1</v>
      </c>
      <c r="E215" s="14">
        <f>COUNTIF(DDUA,B215)</f>
        <v>2</v>
      </c>
      <c r="F215" s="15">
        <f>COUNTIF(DTIGA,B215)</f>
        <v>0</v>
      </c>
      <c r="G215" s="252">
        <f>SUM(D215:F215)</f>
        <v>3</v>
      </c>
      <c r="H215" s="15" t="str">
        <f t="shared" si="591"/>
        <v>S5-ES</v>
      </c>
      <c r="I215" s="267" t="s">
        <v>122</v>
      </c>
      <c r="J215" s="268">
        <v>52</v>
      </c>
      <c r="K215" s="269" t="str">
        <f t="shared" si="603"/>
        <v>EKONOMI PEMBANGUNAN ISLAM</v>
      </c>
      <c r="L215" s="270" t="str">
        <f t="shared" si="604"/>
        <v>ES-2A</v>
      </c>
      <c r="M215" s="270" t="str">
        <f t="shared" si="605"/>
        <v>Rabu</v>
      </c>
      <c r="N215" s="505" t="str">
        <f t="shared" si="606"/>
        <v>15.15-17.15</v>
      </c>
      <c r="O215" s="270" t="str">
        <f t="shared" si="607"/>
        <v>R11</v>
      </c>
      <c r="P215" s="271" t="str">
        <f t="shared" si="608"/>
        <v>Dr. Khairunnisa Musari, S.T.,M.MT.</v>
      </c>
      <c r="Q215" s="271" t="str">
        <f t="shared" si="609"/>
        <v>Dr. Hersa Farida Qoriani, S.Kom., M.EI.</v>
      </c>
      <c r="R215" s="271" t="str">
        <f t="shared" si="610"/>
        <v>.</v>
      </c>
      <c r="S215" s="280">
        <f t="shared" si="611"/>
        <v>250000</v>
      </c>
      <c r="T215" s="281">
        <f t="shared" ref="T215:T219" si="612">$T$7</f>
        <v>8</v>
      </c>
      <c r="U215" s="15"/>
      <c r="V215" s="15"/>
      <c r="W215" s="15"/>
      <c r="X215" s="282">
        <f t="shared" ref="X215:X219" si="613">(S215*T215)+((U215+V215)*W215)</f>
        <v>2000000</v>
      </c>
      <c r="Y215" s="290">
        <f>SUM(X215:X218)</f>
        <v>8000000</v>
      </c>
      <c r="Z215" s="290"/>
    </row>
    <row r="216" spans="1:26" ht="25.5">
      <c r="A216" s="257"/>
      <c r="B216" s="297"/>
      <c r="C216" s="298"/>
      <c r="D216" s="14"/>
      <c r="E216" s="14"/>
      <c r="F216" s="15"/>
      <c r="G216" s="16"/>
      <c r="H216" s="15" t="str">
        <f t="shared" si="591"/>
        <v>S9-ES</v>
      </c>
      <c r="I216" s="267" t="s">
        <v>122</v>
      </c>
      <c r="J216" s="268">
        <v>56</v>
      </c>
      <c r="K216" s="269" t="str">
        <f t="shared" si="603"/>
        <v>EKONOMI PEMBANGUNAN ISLAM</v>
      </c>
      <c r="L216" s="270" t="str">
        <f t="shared" si="604"/>
        <v>ES-2B</v>
      </c>
      <c r="M216" s="270" t="str">
        <f t="shared" si="605"/>
        <v>Sabtu</v>
      </c>
      <c r="N216" s="505" t="str">
        <f t="shared" si="606"/>
        <v>07.30-09.30</v>
      </c>
      <c r="O216" s="270" t="str">
        <f t="shared" si="607"/>
        <v>RU13</v>
      </c>
      <c r="P216" s="271" t="str">
        <f t="shared" si="608"/>
        <v>Dr. Hersa Farida Qoriani, S.Kom., M.EI.</v>
      </c>
      <c r="Q216" s="271" t="str">
        <f t="shared" si="609"/>
        <v>Dr. Khairunnisa Musari, S.T.,M.MT.</v>
      </c>
      <c r="R216" s="271" t="str">
        <f t="shared" si="610"/>
        <v>.</v>
      </c>
      <c r="S216" s="280">
        <f t="shared" si="611"/>
        <v>250000</v>
      </c>
      <c r="T216" s="281">
        <f t="shared" si="612"/>
        <v>8</v>
      </c>
      <c r="U216" s="15"/>
      <c r="V216" s="15"/>
      <c r="W216" s="15"/>
      <c r="X216" s="282">
        <f t="shared" si="613"/>
        <v>2000000</v>
      </c>
    </row>
    <row r="217" spans="1:26" ht="25.5">
      <c r="A217" s="257"/>
      <c r="B217" s="297"/>
      <c r="C217" s="298"/>
      <c r="D217" s="14"/>
      <c r="E217" s="14"/>
      <c r="F217" s="15"/>
      <c r="G217" s="16"/>
      <c r="H217" s="15" t="str">
        <f t="shared" si="591"/>
        <v>S12-ES</v>
      </c>
      <c r="I217" s="267" t="s">
        <v>122</v>
      </c>
      <c r="J217" s="268">
        <v>59</v>
      </c>
      <c r="K217" s="269" t="str">
        <f t="shared" si="603"/>
        <v>Manajemen Keuangan Islam</v>
      </c>
      <c r="L217" s="270" t="str">
        <f t="shared" si="604"/>
        <v>ES-2A</v>
      </c>
      <c r="M217" s="270" t="str">
        <f t="shared" si="605"/>
        <v>Rabu</v>
      </c>
      <c r="N217" s="505" t="str">
        <f t="shared" si="606"/>
        <v>12.45-14.45</v>
      </c>
      <c r="O217" s="270" t="str">
        <f t="shared" si="607"/>
        <v>RU13</v>
      </c>
      <c r="P217" s="271" t="str">
        <f t="shared" si="608"/>
        <v>Dr. Ahmadiono, M.E.I.</v>
      </c>
      <c r="Q217" s="271" t="str">
        <f t="shared" si="609"/>
        <v>Dr. Hersa Farida Qoriani, S.Kom., M.EI.</v>
      </c>
      <c r="R217" s="271" t="str">
        <f t="shared" si="610"/>
        <v>.</v>
      </c>
      <c r="S217" s="280">
        <f t="shared" si="611"/>
        <v>250000</v>
      </c>
      <c r="T217" s="281">
        <f t="shared" si="612"/>
        <v>8</v>
      </c>
      <c r="U217" s="15"/>
      <c r="V217" s="15"/>
      <c r="W217" s="15"/>
      <c r="X217" s="282">
        <f t="shared" si="613"/>
        <v>2000000</v>
      </c>
    </row>
    <row r="218" spans="1:26" ht="25.5">
      <c r="A218" s="257"/>
      <c r="B218" s="297"/>
      <c r="C218" s="298"/>
      <c r="D218" s="14"/>
      <c r="E218" s="14"/>
      <c r="F218" s="15"/>
      <c r="G218" s="16"/>
      <c r="H218" s="15" t="str">
        <f t="shared" si="591"/>
        <v>S15-ES</v>
      </c>
      <c r="I218" s="267" t="s">
        <v>122</v>
      </c>
      <c r="J218" s="268">
        <v>62</v>
      </c>
      <c r="K218" s="269" t="str">
        <f t="shared" si="603"/>
        <v>Manajemen Keuangan Islam</v>
      </c>
      <c r="L218" s="270" t="str">
        <f t="shared" si="604"/>
        <v>ES-2B</v>
      </c>
      <c r="M218" s="270" t="str">
        <f t="shared" si="605"/>
        <v>Jumat</v>
      </c>
      <c r="N218" s="505" t="str">
        <f t="shared" si="606"/>
        <v>18.00-20.00</v>
      </c>
      <c r="O218" s="270" t="str">
        <f t="shared" si="607"/>
        <v>R11</v>
      </c>
      <c r="P218" s="271" t="str">
        <f t="shared" si="608"/>
        <v>Dr. Ahmadiono, M.E.I.</v>
      </c>
      <c r="Q218" s="271" t="str">
        <f t="shared" si="609"/>
        <v>Dr. Khairunnisa Musari, S.T.,M.MT.</v>
      </c>
      <c r="R218" s="271" t="str">
        <f t="shared" si="610"/>
        <v>.</v>
      </c>
      <c r="S218" s="280">
        <f t="shared" si="611"/>
        <v>250000</v>
      </c>
      <c r="T218" s="281">
        <f t="shared" si="612"/>
        <v>8</v>
      </c>
      <c r="U218" s="15"/>
      <c r="V218" s="15"/>
      <c r="W218" s="15"/>
      <c r="X218" s="282">
        <f t="shared" si="613"/>
        <v>2000000</v>
      </c>
    </row>
    <row r="219" spans="1:26">
      <c r="A219" s="257"/>
      <c r="B219" s="297"/>
      <c r="C219" s="298"/>
      <c r="D219" s="14"/>
      <c r="E219" s="14"/>
      <c r="F219" s="15"/>
      <c r="G219" s="16"/>
      <c r="H219" s="15" t="str">
        <f t="shared" si="591"/>
        <v xml:space="preserve">  </v>
      </c>
      <c r="I219" s="267" t="s">
        <v>122</v>
      </c>
      <c r="J219" s="268"/>
      <c r="K219" s="269" t="str">
        <f t="shared" si="603"/>
        <v xml:space="preserve">  </v>
      </c>
      <c r="L219" s="270" t="str">
        <f t="shared" si="604"/>
        <v xml:space="preserve"> </v>
      </c>
      <c r="M219" s="270" t="str">
        <f t="shared" si="605"/>
        <v xml:space="preserve">  </v>
      </c>
      <c r="N219" s="270" t="str">
        <f t="shared" si="606"/>
        <v xml:space="preserve">  </v>
      </c>
      <c r="O219" s="270" t="str">
        <f t="shared" si="607"/>
        <v xml:space="preserve">  </v>
      </c>
      <c r="P219" s="271" t="str">
        <f t="shared" si="608"/>
        <v xml:space="preserve">  </v>
      </c>
      <c r="Q219" s="271" t="str">
        <f t="shared" si="609"/>
        <v xml:space="preserve">  </v>
      </c>
      <c r="R219" s="271" t="str">
        <f t="shared" si="610"/>
        <v xml:space="preserve">  </v>
      </c>
      <c r="S219" s="280">
        <f t="shared" si="611"/>
        <v>250000</v>
      </c>
      <c r="T219" s="281">
        <f t="shared" si="612"/>
        <v>8</v>
      </c>
      <c r="U219" s="15"/>
      <c r="V219" s="15"/>
      <c r="W219" s="15"/>
      <c r="X219" s="282">
        <f t="shared" si="613"/>
        <v>2000000</v>
      </c>
    </row>
    <row r="220" spans="1:26" ht="25.5">
      <c r="A220" s="249">
        <v>44</v>
      </c>
      <c r="B220" s="12" t="s">
        <v>418</v>
      </c>
      <c r="C220" s="13" t="s">
        <v>414</v>
      </c>
      <c r="D220" s="14">
        <f>COUNTIF(DSATU,B220)</f>
        <v>2</v>
      </c>
      <c r="E220" s="14">
        <f>COUNTIF(DDUA,B220)</f>
        <v>2</v>
      </c>
      <c r="F220" s="15">
        <f>COUNTIF(DTIGA,B220)</f>
        <v>0</v>
      </c>
      <c r="G220" s="252">
        <f>SUM(D220:F220)</f>
        <v>4</v>
      </c>
      <c r="H220" s="15" t="str">
        <f t="shared" si="591"/>
        <v>S3-ES</v>
      </c>
      <c r="I220" s="267" t="s">
        <v>122</v>
      </c>
      <c r="J220" s="268">
        <v>50</v>
      </c>
      <c r="K220" s="269" t="str">
        <f t="shared" si="603"/>
        <v>MANAJEMEN STRATEGI EKONOMI DAN BISNIS SYARI'AH</v>
      </c>
      <c r="L220" s="270" t="str">
        <f t="shared" si="604"/>
        <v>ES-2A</v>
      </c>
      <c r="M220" s="270" t="str">
        <f t="shared" si="605"/>
        <v>Selasa</v>
      </c>
      <c r="N220" s="505" t="str">
        <f t="shared" si="606"/>
        <v>15.15-17.15</v>
      </c>
      <c r="O220" s="270" t="str">
        <f t="shared" si="607"/>
        <v>R11</v>
      </c>
      <c r="P220" s="271" t="str">
        <f t="shared" ref="P220" si="614">IFERROR((VLOOKUP(J220,JADWAL,6,FALSE)),"  ")</f>
        <v>Dr. H. Misbahul Munir, M.M.</v>
      </c>
      <c r="Q220" s="271" t="str">
        <f t="shared" ref="Q220" si="615">IFERROR((VLOOKUP(J220,JADWAL,7,FALSE)),"  ")</f>
        <v>Dr. Khamdan Rifa'i, S.E., M.Si.</v>
      </c>
      <c r="R220" s="271" t="str">
        <f t="shared" si="610"/>
        <v>.</v>
      </c>
      <c r="S220" s="280">
        <f t="shared" si="611"/>
        <v>250000</v>
      </c>
      <c r="T220" s="281">
        <f t="shared" ref="T220:T224" si="616">$T$7</f>
        <v>8</v>
      </c>
      <c r="U220" s="15"/>
      <c r="V220" s="15"/>
      <c r="W220" s="15"/>
      <c r="X220" s="282">
        <f t="shared" ref="X220:X224" si="617">(S220*T220)+((U220+V220)*W220)</f>
        <v>2000000</v>
      </c>
      <c r="Y220" s="290">
        <f>SUM(X220:X223)</f>
        <v>8000000</v>
      </c>
      <c r="Z220" s="290"/>
    </row>
    <row r="221" spans="1:26" ht="25.5">
      <c r="A221" s="302"/>
      <c r="B221" s="14"/>
      <c r="C221" s="14"/>
      <c r="D221" s="15"/>
      <c r="E221" s="15"/>
      <c r="F221" s="15"/>
      <c r="G221" s="16"/>
      <c r="H221" s="15" t="str">
        <f t="shared" si="591"/>
        <v>S7-ES</v>
      </c>
      <c r="I221" s="267" t="s">
        <v>122</v>
      </c>
      <c r="J221" s="268">
        <v>54</v>
      </c>
      <c r="K221" s="269" t="str">
        <f t="shared" si="603"/>
        <v>MANAJEMEN STRATEGI EKONOMI DAN BISNIS SYARI'AH</v>
      </c>
      <c r="L221" s="270" t="str">
        <f t="shared" si="604"/>
        <v>ES-2B</v>
      </c>
      <c r="M221" s="270" t="str">
        <f t="shared" si="605"/>
        <v>Jumat</v>
      </c>
      <c r="N221" s="505" t="str">
        <f t="shared" si="606"/>
        <v>15.30-17.30</v>
      </c>
      <c r="O221" s="270" t="str">
        <f t="shared" si="607"/>
        <v>RU13</v>
      </c>
      <c r="P221" s="271" t="str">
        <f>IFERROR((VLOOKUP(J221,JADWAL,6,FALSE)),"  ")</f>
        <v>Dr. H. Misbahul Munir, M.M.</v>
      </c>
      <c r="Q221" s="271" t="str">
        <f>IFERROR((VLOOKUP(J221,JADWAL,7,FALSE)),"  ")</f>
        <v>Dr. Khamdan Rifa'i, S.E., M.Si.</v>
      </c>
      <c r="R221" s="271" t="str">
        <f t="shared" si="610"/>
        <v>.</v>
      </c>
      <c r="S221" s="280">
        <f t="shared" si="611"/>
        <v>250000</v>
      </c>
      <c r="T221" s="281">
        <f t="shared" si="616"/>
        <v>8</v>
      </c>
      <c r="U221" s="15"/>
      <c r="V221" s="15"/>
      <c r="W221" s="15"/>
      <c r="X221" s="282">
        <f t="shared" si="617"/>
        <v>2000000</v>
      </c>
    </row>
    <row r="222" spans="1:26" ht="25.5">
      <c r="A222" s="257"/>
      <c r="B222" s="263"/>
      <c r="C222" s="263"/>
      <c r="D222" s="15"/>
      <c r="E222" s="15"/>
      <c r="F222" s="15"/>
      <c r="G222" s="16"/>
      <c r="H222" s="15" t="str">
        <f t="shared" si="591"/>
        <v>S11-ES</v>
      </c>
      <c r="I222" s="267" t="s">
        <v>122</v>
      </c>
      <c r="J222" s="268">
        <v>58</v>
      </c>
      <c r="K222" s="269" t="str">
        <f t="shared" ref="K222:K223" si="618">IFERROR((VLOOKUP(J222,JADWAL,4,FALSE)),"  ")</f>
        <v>Manajemen Pemasaran Islam</v>
      </c>
      <c r="L222" s="270" t="str">
        <f t="shared" ref="L222:L223" si="619">IFERROR((VLOOKUP(J222,JADWAL,2,FALSE))," ")</f>
        <v>ES-2A</v>
      </c>
      <c r="M222" s="235" t="str">
        <f t="shared" ref="M222:M223" si="620">IFERROR((VLOOKUP(J222,JADWAL,9,FALSE)),"  ")</f>
        <v>Selasa</v>
      </c>
      <c r="N222" s="505" t="str">
        <f t="shared" ref="N222:N223" si="621">IFERROR((VLOOKUP(J222,JADWAL,10,FALSE)),"  ")</f>
        <v>15.15-17.15</v>
      </c>
      <c r="O222" s="270" t="str">
        <f t="shared" ref="O222:O223" si="622">IFERROR((VLOOKUP(J222,JADWAL,11,FALSE)),"  ")</f>
        <v>RU13</v>
      </c>
      <c r="P222" s="271" t="str">
        <f t="shared" ref="P222:P223" si="623">IFERROR((VLOOKUP(J222,JADWAL,6,FALSE)),"  ")</f>
        <v>Dr. Khamdan Rifa'i, S.E., M.Si.</v>
      </c>
      <c r="Q222" s="271" t="str">
        <f t="shared" ref="Q222:Q223" si="624">IFERROR((VLOOKUP(J222,JADWAL,7,FALSE)),"  ")</f>
        <v>Dr. Moch. Chotib, S.Ag., M.M.</v>
      </c>
      <c r="R222" s="271" t="str">
        <f t="shared" si="610"/>
        <v>.</v>
      </c>
      <c r="S222" s="280">
        <f t="shared" si="611"/>
        <v>250000</v>
      </c>
      <c r="T222" s="281">
        <f t="shared" si="616"/>
        <v>8</v>
      </c>
      <c r="U222" s="15"/>
      <c r="V222" s="15"/>
      <c r="W222" s="15"/>
      <c r="X222" s="282">
        <f t="shared" si="617"/>
        <v>2000000</v>
      </c>
    </row>
    <row r="223" spans="1:26" ht="25.5">
      <c r="A223" s="257"/>
      <c r="B223" s="263"/>
      <c r="C223" s="263"/>
      <c r="D223" s="15"/>
      <c r="E223" s="15"/>
      <c r="F223" s="15"/>
      <c r="G223" s="16"/>
      <c r="H223" s="15" t="str">
        <f t="shared" si="591"/>
        <v>S14-ES</v>
      </c>
      <c r="I223" s="267" t="s">
        <v>122</v>
      </c>
      <c r="J223" s="268">
        <v>61</v>
      </c>
      <c r="K223" s="269" t="str">
        <f t="shared" si="618"/>
        <v>Manajemen Pemasaran Islam</v>
      </c>
      <c r="L223" s="270" t="str">
        <f t="shared" si="619"/>
        <v>ES-2B</v>
      </c>
      <c r="M223" s="235" t="str">
        <f t="shared" si="620"/>
        <v>Jumat</v>
      </c>
      <c r="N223" s="505" t="str">
        <f t="shared" si="621"/>
        <v>15.30-17.30</v>
      </c>
      <c r="O223" s="270" t="str">
        <f t="shared" si="622"/>
        <v>R11</v>
      </c>
      <c r="P223" s="271" t="str">
        <f t="shared" si="623"/>
        <v>Dr. Khamdan Rifa'i, S.E., M.Si.</v>
      </c>
      <c r="Q223" s="271" t="str">
        <f t="shared" si="624"/>
        <v>Dr. Moch. Chotib, S.Ag., M.M.</v>
      </c>
      <c r="R223" s="271" t="str">
        <f t="shared" si="610"/>
        <v>.</v>
      </c>
      <c r="S223" s="280">
        <f t="shared" si="611"/>
        <v>250000</v>
      </c>
      <c r="T223" s="281">
        <f t="shared" si="616"/>
        <v>8</v>
      </c>
      <c r="U223" s="15"/>
      <c r="V223" s="15"/>
      <c r="W223" s="15"/>
      <c r="X223" s="282">
        <f t="shared" si="617"/>
        <v>2000000</v>
      </c>
    </row>
    <row r="224" spans="1:26">
      <c r="A224" s="257"/>
      <c r="B224" s="263"/>
      <c r="C224" s="263"/>
      <c r="D224" s="15"/>
      <c r="E224" s="15"/>
      <c r="F224" s="15"/>
      <c r="G224" s="16"/>
      <c r="H224" s="15" t="str">
        <f t="shared" si="591"/>
        <v xml:space="preserve">  </v>
      </c>
      <c r="I224" s="267" t="s">
        <v>122</v>
      </c>
      <c r="J224" s="268"/>
      <c r="K224" s="269" t="str">
        <f>IFERROR((VLOOKUP(J224,JADWAL,4,FALSE)),"  ")</f>
        <v xml:space="preserve">  </v>
      </c>
      <c r="L224" s="270" t="str">
        <f>IFERROR((VLOOKUP(J224,JADWAL,2,FALSE))," ")</f>
        <v xml:space="preserve"> </v>
      </c>
      <c r="M224" s="235" t="str">
        <f>IFERROR((VLOOKUP(J224,JADWAL,9,FALSE)),"  ")</f>
        <v xml:space="preserve">  </v>
      </c>
      <c r="N224" s="270" t="str">
        <f>IFERROR((VLOOKUP(J224,JADWAL,10,FALSE)),"  ")</f>
        <v xml:space="preserve">  </v>
      </c>
      <c r="O224" s="270" t="str">
        <f>IFERROR((VLOOKUP(J224,JADWAL,11,FALSE)),"  ")</f>
        <v xml:space="preserve">  </v>
      </c>
      <c r="P224" s="271" t="str">
        <f>IFERROR((VLOOKUP(J224,JADWAL,6,FALSE)),"  ")</f>
        <v xml:space="preserve">  </v>
      </c>
      <c r="Q224" s="271" t="str">
        <f>IFERROR((VLOOKUP(J224,JADWAL,7,FALSE)),"  ")</f>
        <v xml:space="preserve">  </v>
      </c>
      <c r="R224" s="271" t="str">
        <f t="shared" si="610"/>
        <v xml:space="preserve">  </v>
      </c>
      <c r="S224" s="280">
        <f t="shared" si="611"/>
        <v>250000</v>
      </c>
      <c r="T224" s="281">
        <f t="shared" si="616"/>
        <v>8</v>
      </c>
      <c r="U224" s="15"/>
      <c r="V224" s="15"/>
      <c r="W224" s="15"/>
      <c r="X224" s="282">
        <f t="shared" si="617"/>
        <v>2000000</v>
      </c>
    </row>
    <row r="225" spans="1:26" ht="25.5">
      <c r="A225" s="259">
        <v>45</v>
      </c>
      <c r="B225" s="308" t="s">
        <v>419</v>
      </c>
      <c r="C225" s="300" t="s">
        <v>414</v>
      </c>
      <c r="D225" s="14">
        <f>COUNTIF(DSATU,B225)</f>
        <v>2</v>
      </c>
      <c r="E225" s="14">
        <f>COUNTIF(DDUA,B225)</f>
        <v>2</v>
      </c>
      <c r="F225" s="15">
        <f>COUNTIF(DTIGA,B225)</f>
        <v>0</v>
      </c>
      <c r="G225" s="252">
        <f>SUM(D225:F225)</f>
        <v>4</v>
      </c>
      <c r="H225" s="15" t="str">
        <f t="shared" ref="H225:H235" si="625">IFERROR((VLOOKUP(J225,JADWAL,12,FALSE)),"  ")</f>
        <v>S2-ES</v>
      </c>
      <c r="I225" s="267" t="s">
        <v>122</v>
      </c>
      <c r="J225" s="268">
        <v>49</v>
      </c>
      <c r="K225" s="269" t="str">
        <f>IFERROR((VLOOKUP(J225,JADWAL,4,FALSE)),"  ")</f>
        <v>METODE PENELITIAN EKONOMI</v>
      </c>
      <c r="L225" s="270" t="str">
        <f>IFERROR((VLOOKUP(J225,JADWAL,2,FALSE))," ")</f>
        <v>ES-2A</v>
      </c>
      <c r="M225" s="270" t="str">
        <f>IFERROR((VLOOKUP(J225,JADWAL,9,FALSE)),"  ")</f>
        <v>Selasa</v>
      </c>
      <c r="N225" s="505" t="str">
        <f>IFERROR((VLOOKUP(J225,JADWAL,10,FALSE)),"  ")</f>
        <v>12.45-14.45</v>
      </c>
      <c r="O225" s="270" t="str">
        <f>IFERROR((VLOOKUP(J225,JADWAL,11,FALSE)),"  ")</f>
        <v>R11</v>
      </c>
      <c r="P225" s="271" t="str">
        <f>IFERROR((VLOOKUP(J225,JADWAL,6,FALSE)),"  ")</f>
        <v>Dr. H. Imam Suroso, SE. M.Si.</v>
      </c>
      <c r="Q225" s="271" t="str">
        <f>IFERROR((VLOOKUP(J225,JADWAL,7,FALSE)),"  ")</f>
        <v>Dr. H. Misbahul Munir, M.M.</v>
      </c>
      <c r="R225" s="271" t="str">
        <f t="shared" ref="R225:R235" si="626">IFERROR((VLOOKUP(J225,JADWAL,8,FALSE)),"  ")</f>
        <v>.</v>
      </c>
      <c r="S225" s="280">
        <f t="shared" ref="S225:S235" si="627">IFERROR(VLOOKUP(I225,Trf,3,FALSE),"  ")</f>
        <v>250000</v>
      </c>
      <c r="T225" s="281">
        <f t="shared" ref="T225:T249" si="628">$T$7</f>
        <v>8</v>
      </c>
      <c r="U225" s="15"/>
      <c r="V225" s="15"/>
      <c r="W225" s="15"/>
      <c r="X225" s="282">
        <f t="shared" ref="X225:X249" si="629">(S225*T225)+((U225+V225)*W225)</f>
        <v>2000000</v>
      </c>
      <c r="Y225" s="290">
        <f>SUM(X225:X229)</f>
        <v>10000000</v>
      </c>
      <c r="Z225" s="290"/>
    </row>
    <row r="226" spans="1:26" ht="25.5">
      <c r="A226" s="257"/>
      <c r="B226" s="263"/>
      <c r="C226" s="263"/>
      <c r="D226" s="15"/>
      <c r="E226" s="15"/>
      <c r="F226" s="15"/>
      <c r="G226" s="16"/>
      <c r="H226" s="15" t="str">
        <f t="shared" si="625"/>
        <v>S3-ES</v>
      </c>
      <c r="I226" s="267" t="s">
        <v>122</v>
      </c>
      <c r="J226" s="268">
        <v>50</v>
      </c>
      <c r="K226" s="269" t="str">
        <f>IFERROR((VLOOKUP(J226,JADWAL,4,FALSE)),"  ")</f>
        <v>MANAJEMEN STRATEGI EKONOMI DAN BISNIS SYARI'AH</v>
      </c>
      <c r="L226" s="270" t="str">
        <f>IFERROR((VLOOKUP(J226,JADWAL,2,FALSE))," ")</f>
        <v>ES-2A</v>
      </c>
      <c r="M226" s="270" t="str">
        <f>IFERROR((VLOOKUP(J226,JADWAL,9,FALSE)),"  ")</f>
        <v>Selasa</v>
      </c>
      <c r="N226" s="505" t="str">
        <f>IFERROR((VLOOKUP(J226,JADWAL,10,FALSE)),"  ")</f>
        <v>15.15-17.15</v>
      </c>
      <c r="O226" s="270" t="str">
        <f>IFERROR((VLOOKUP(J226,JADWAL,11,FALSE)),"  ")</f>
        <v>R11</v>
      </c>
      <c r="P226" s="271" t="str">
        <f>IFERROR((VLOOKUP(J226,JADWAL,6,FALSE)),"  ")</f>
        <v>Dr. H. Misbahul Munir, M.M.</v>
      </c>
      <c r="Q226" s="271" t="str">
        <f>IFERROR((VLOOKUP(J226,JADWAL,7,FALSE)),"  ")</f>
        <v>Dr. Khamdan Rifa'i, S.E., M.Si.</v>
      </c>
      <c r="R226" s="271" t="str">
        <f t="shared" si="626"/>
        <v>.</v>
      </c>
      <c r="S226" s="280">
        <f t="shared" si="627"/>
        <v>250000</v>
      </c>
      <c r="T226" s="281">
        <f t="shared" si="628"/>
        <v>8</v>
      </c>
      <c r="U226" s="15"/>
      <c r="V226" s="15"/>
      <c r="W226" s="15"/>
      <c r="X226" s="282">
        <f t="shared" si="629"/>
        <v>2000000</v>
      </c>
    </row>
    <row r="227" spans="1:26" ht="25.5">
      <c r="A227" s="257"/>
      <c r="B227" s="263"/>
      <c r="C227" s="263"/>
      <c r="D227" s="15"/>
      <c r="E227" s="15"/>
      <c r="F227" s="15"/>
      <c r="G227" s="16"/>
      <c r="H227" s="15" t="str">
        <f t="shared" si="625"/>
        <v>S6-ES</v>
      </c>
      <c r="I227" s="267" t="s">
        <v>122</v>
      </c>
      <c r="J227" s="268">
        <v>53</v>
      </c>
      <c r="K227" s="269" t="str">
        <f>IFERROR((VLOOKUP(J227,JADWAL,4,FALSE)),"  ")</f>
        <v>METODE PENELITIAN EKONOMI</v>
      </c>
      <c r="L227" s="270" t="str">
        <f>IFERROR((VLOOKUP(J227,JADWAL,2,FALSE))," ")</f>
        <v>ES-2B</v>
      </c>
      <c r="M227" s="270" t="str">
        <f>IFERROR((VLOOKUP(J227,JADWAL,9,FALSE)),"  ")</f>
        <v>Jumat</v>
      </c>
      <c r="N227" s="505" t="str">
        <f>IFERROR((VLOOKUP(J227,JADWAL,10,FALSE)),"  ")</f>
        <v>13.15-15.15</v>
      </c>
      <c r="O227" s="270" t="str">
        <f>IFERROR((VLOOKUP(J227,JADWAL,11,FALSE)),"  ")</f>
        <v>RU13</v>
      </c>
      <c r="P227" s="271" t="str">
        <f>IFERROR((VLOOKUP(J227,JADWAL,6,FALSE)),"  ")</f>
        <v>Dr. H. Imam Suroso, SE. M.Si.</v>
      </c>
      <c r="Q227" s="271" t="str">
        <f>IFERROR((VLOOKUP(J227,JADWAL,7,FALSE)),"  ")</f>
        <v>Dr. H. Misbahul Munir, M.M.</v>
      </c>
      <c r="R227" s="271" t="str">
        <f t="shared" si="626"/>
        <v>.</v>
      </c>
      <c r="S227" s="280">
        <f t="shared" si="627"/>
        <v>250000</v>
      </c>
      <c r="T227" s="281">
        <f t="shared" si="628"/>
        <v>8</v>
      </c>
      <c r="U227" s="15"/>
      <c r="V227" s="15"/>
      <c r="W227" s="15"/>
      <c r="X227" s="282">
        <f t="shared" si="629"/>
        <v>2000000</v>
      </c>
    </row>
    <row r="228" spans="1:26" ht="25.5">
      <c r="A228" s="257"/>
      <c r="B228" s="263"/>
      <c r="C228" s="263"/>
      <c r="D228" s="15"/>
      <c r="E228" s="15"/>
      <c r="F228" s="15"/>
      <c r="G228" s="16"/>
      <c r="H228" s="15" t="str">
        <f t="shared" si="625"/>
        <v>S7-ES</v>
      </c>
      <c r="I228" s="267" t="s">
        <v>122</v>
      </c>
      <c r="J228" s="268">
        <v>54</v>
      </c>
      <c r="K228" s="269" t="str">
        <f t="shared" ref="K228" si="630">IFERROR((VLOOKUP(J228,JADWAL,4,FALSE)),"  ")</f>
        <v>MANAJEMEN STRATEGI EKONOMI DAN BISNIS SYARI'AH</v>
      </c>
      <c r="L228" s="270" t="str">
        <f t="shared" ref="L228" si="631">IFERROR((VLOOKUP(J228,JADWAL,2,FALSE))," ")</f>
        <v>ES-2B</v>
      </c>
      <c r="M228" s="235" t="str">
        <f t="shared" ref="M228" si="632">IFERROR((VLOOKUP(J228,JADWAL,9,FALSE)),"  ")</f>
        <v>Jumat</v>
      </c>
      <c r="N228" s="505" t="str">
        <f t="shared" ref="N228" si="633">IFERROR((VLOOKUP(J228,JADWAL,10,FALSE)),"  ")</f>
        <v>15.30-17.30</v>
      </c>
      <c r="O228" s="270" t="str">
        <f t="shared" ref="O228" si="634">IFERROR((VLOOKUP(J228,JADWAL,11,FALSE)),"  ")</f>
        <v>RU13</v>
      </c>
      <c r="P228" s="271" t="str">
        <f t="shared" ref="P228" si="635">IFERROR((VLOOKUP(J228,JADWAL,6,FALSE)),"  ")</f>
        <v>Dr. H. Misbahul Munir, M.M.</v>
      </c>
      <c r="Q228" s="271" t="str">
        <f t="shared" ref="Q228" si="636">IFERROR((VLOOKUP(J228,JADWAL,7,FALSE)),"  ")</f>
        <v>Dr. Khamdan Rifa'i, S.E., M.Si.</v>
      </c>
      <c r="R228" s="271" t="str">
        <f t="shared" si="626"/>
        <v>.</v>
      </c>
      <c r="S228" s="280">
        <f t="shared" si="627"/>
        <v>250000</v>
      </c>
      <c r="T228" s="281">
        <f t="shared" si="628"/>
        <v>8</v>
      </c>
      <c r="U228" s="15"/>
      <c r="V228" s="15"/>
      <c r="W228" s="15"/>
      <c r="X228" s="282">
        <f t="shared" si="629"/>
        <v>2000000</v>
      </c>
    </row>
    <row r="229" spans="1:26">
      <c r="A229" s="257"/>
      <c r="B229" s="263"/>
      <c r="C229" s="263"/>
      <c r="D229" s="15"/>
      <c r="E229" s="15"/>
      <c r="F229" s="15"/>
      <c r="G229" s="16"/>
      <c r="H229" s="15" t="str">
        <f t="shared" si="625"/>
        <v xml:space="preserve">  </v>
      </c>
      <c r="I229" s="267" t="s">
        <v>122</v>
      </c>
      <c r="J229" s="268"/>
      <c r="K229" s="269" t="str">
        <f t="shared" ref="K229:K235" si="637">IFERROR((VLOOKUP(J229,JADWAL,4,FALSE)),"  ")</f>
        <v xml:space="preserve">  </v>
      </c>
      <c r="L229" s="270" t="str">
        <f t="shared" ref="L229:L235" si="638">IFERROR((VLOOKUP(J229,JADWAL,2,FALSE))," ")</f>
        <v xml:space="preserve"> </v>
      </c>
      <c r="M229" s="235" t="str">
        <f t="shared" ref="M229:M235" si="639">IFERROR((VLOOKUP(J229,JADWAL,9,FALSE)),"  ")</f>
        <v xml:space="preserve">  </v>
      </c>
      <c r="N229" s="270" t="str">
        <f t="shared" ref="N229:N235" si="640">IFERROR((VLOOKUP(J229,JADWAL,10,FALSE)),"  ")</f>
        <v xml:space="preserve">  </v>
      </c>
      <c r="O229" s="270" t="str">
        <f t="shared" ref="O229:O234" si="641">IFERROR((VLOOKUP(J229,JADWAL,11,FALSE)),"  ")</f>
        <v xml:space="preserve">  </v>
      </c>
      <c r="P229" s="271" t="str">
        <f t="shared" ref="P229:P235" si="642">IFERROR((VLOOKUP(J229,JADWAL,6,FALSE)),"  ")</f>
        <v xml:space="preserve">  </v>
      </c>
      <c r="Q229" s="271" t="str">
        <f t="shared" ref="Q229:Q235" si="643">IFERROR((VLOOKUP(J229,JADWAL,7,FALSE)),"  ")</f>
        <v xml:space="preserve">  </v>
      </c>
      <c r="R229" s="271" t="str">
        <f t="shared" si="626"/>
        <v xml:space="preserve">  </v>
      </c>
      <c r="S229" s="280">
        <f t="shared" si="627"/>
        <v>250000</v>
      </c>
      <c r="T229" s="281">
        <f t="shared" si="628"/>
        <v>8</v>
      </c>
      <c r="U229" s="15"/>
      <c r="V229" s="15"/>
      <c r="W229" s="15"/>
      <c r="X229" s="282">
        <f t="shared" si="629"/>
        <v>2000000</v>
      </c>
    </row>
    <row r="230" spans="1:26">
      <c r="A230" s="249">
        <v>46</v>
      </c>
      <c r="B230" s="250" t="s">
        <v>420</v>
      </c>
      <c r="C230" s="251" t="s">
        <v>421</v>
      </c>
      <c r="D230" s="14">
        <f>COUNTIF(DSATU,B230)</f>
        <v>1</v>
      </c>
      <c r="E230" s="14">
        <f>COUNTIF(DDUA,B230)</f>
        <v>1</v>
      </c>
      <c r="F230" s="15">
        <f>COUNTIF(DTIGA,B230)</f>
        <v>0</v>
      </c>
      <c r="G230" s="252">
        <f>SUM(D230:F230)</f>
        <v>2</v>
      </c>
      <c r="H230" s="15" t="str">
        <f t="shared" si="625"/>
        <v>S17-HK</v>
      </c>
      <c r="I230" s="267" t="s">
        <v>122</v>
      </c>
      <c r="J230" s="268">
        <v>48</v>
      </c>
      <c r="K230" s="269" t="str">
        <f t="shared" si="637"/>
        <v>MODERNISASI HUKUM KELUARGA</v>
      </c>
      <c r="L230" s="270" t="str">
        <f t="shared" si="638"/>
        <v>HK-II B</v>
      </c>
      <c r="M230" s="235" t="str">
        <f t="shared" si="639"/>
        <v xml:space="preserve">Kamis </v>
      </c>
      <c r="N230" s="270" t="str">
        <f t="shared" si="640"/>
        <v>15-30-17.30</v>
      </c>
      <c r="O230" s="270" t="str">
        <f t="shared" si="641"/>
        <v>RU28</v>
      </c>
      <c r="P230" s="271" t="str">
        <f t="shared" si="642"/>
        <v>Dr. Ishaq, M.Ag.</v>
      </c>
      <c r="Q230" s="271" t="str">
        <f t="shared" si="643"/>
        <v>Dr. H. Sutrisno RS, M.H.I.</v>
      </c>
      <c r="R230" s="271" t="str">
        <f t="shared" si="626"/>
        <v>.</v>
      </c>
      <c r="S230" s="280">
        <f t="shared" si="627"/>
        <v>250000</v>
      </c>
      <c r="T230" s="281">
        <f t="shared" si="628"/>
        <v>8</v>
      </c>
      <c r="U230" s="15"/>
      <c r="V230" s="15"/>
      <c r="W230" s="15"/>
      <c r="X230" s="282">
        <f t="shared" si="629"/>
        <v>2000000</v>
      </c>
      <c r="Y230" s="290">
        <f>SUM(X230:X233)</f>
        <v>8000000</v>
      </c>
      <c r="Z230" s="290"/>
    </row>
    <row r="231" spans="1:26" ht="25.5">
      <c r="A231" s="257"/>
      <c r="B231" s="258"/>
      <c r="C231" s="258"/>
      <c r="D231" s="15"/>
      <c r="E231" s="15"/>
      <c r="F231" s="15"/>
      <c r="G231" s="16"/>
      <c r="H231" s="15" t="str">
        <f t="shared" si="625"/>
        <v>S9-HK</v>
      </c>
      <c r="I231" s="267" t="s">
        <v>122</v>
      </c>
      <c r="J231" s="268">
        <v>40</v>
      </c>
      <c r="K231" s="269" t="str">
        <f t="shared" si="637"/>
        <v>HUKUM PERDATA ISLAM</v>
      </c>
      <c r="L231" s="270" t="str">
        <f t="shared" si="638"/>
        <v>HK-II A</v>
      </c>
      <c r="M231" s="235" t="str">
        <f t="shared" si="639"/>
        <v xml:space="preserve">Kamis </v>
      </c>
      <c r="N231" s="270" t="str">
        <f t="shared" si="640"/>
        <v>15-30-17.30</v>
      </c>
      <c r="O231" s="270" t="str">
        <f t="shared" si="641"/>
        <v>RU28</v>
      </c>
      <c r="P231" s="271" t="str">
        <f t="shared" si="642"/>
        <v>Dr. H. Sutrisno RS, M.H.I.</v>
      </c>
      <c r="Q231" s="271" t="str">
        <f t="shared" si="643"/>
        <v>Dr. H. Ahmad Junaidi, S.Pd, M.Ag.</v>
      </c>
      <c r="R231" s="271" t="str">
        <f t="shared" si="626"/>
        <v>.</v>
      </c>
      <c r="S231" s="280">
        <f t="shared" si="627"/>
        <v>250000</v>
      </c>
      <c r="T231" s="281">
        <f t="shared" si="628"/>
        <v>8</v>
      </c>
      <c r="U231" s="15"/>
      <c r="V231" s="15"/>
      <c r="W231" s="15"/>
      <c r="X231" s="282">
        <f t="shared" si="629"/>
        <v>2000000</v>
      </c>
    </row>
    <row r="232" spans="1:26">
      <c r="A232" s="257"/>
      <c r="B232" s="258"/>
      <c r="C232" s="258"/>
      <c r="D232" s="15"/>
      <c r="E232" s="15"/>
      <c r="F232" s="15"/>
      <c r="G232" s="16"/>
      <c r="H232" s="15" t="str">
        <f t="shared" si="625"/>
        <v xml:space="preserve">  </v>
      </c>
      <c r="I232" s="267" t="s">
        <v>122</v>
      </c>
      <c r="J232" s="268"/>
      <c r="K232" s="269" t="str">
        <f t="shared" si="637"/>
        <v xml:space="preserve">  </v>
      </c>
      <c r="L232" s="270" t="str">
        <f t="shared" si="638"/>
        <v xml:space="preserve"> </v>
      </c>
      <c r="M232" s="235" t="str">
        <f t="shared" si="639"/>
        <v xml:space="preserve">  </v>
      </c>
      <c r="N232" s="270" t="str">
        <f t="shared" si="640"/>
        <v xml:space="preserve">  </v>
      </c>
      <c r="O232" s="270" t="str">
        <f t="shared" si="641"/>
        <v xml:space="preserve">  </v>
      </c>
      <c r="P232" s="271" t="str">
        <f t="shared" si="642"/>
        <v xml:space="preserve">  </v>
      </c>
      <c r="Q232" s="271" t="str">
        <f t="shared" si="643"/>
        <v xml:space="preserve">  </v>
      </c>
      <c r="R232" s="271" t="str">
        <f t="shared" si="626"/>
        <v xml:space="preserve">  </v>
      </c>
      <c r="S232" s="280">
        <f t="shared" si="627"/>
        <v>250000</v>
      </c>
      <c r="T232" s="281">
        <f t="shared" si="628"/>
        <v>8</v>
      </c>
      <c r="U232" s="15"/>
      <c r="V232" s="15"/>
      <c r="W232" s="15"/>
      <c r="X232" s="282">
        <f t="shared" si="629"/>
        <v>2000000</v>
      </c>
    </row>
    <row r="233" spans="1:26">
      <c r="A233" s="257"/>
      <c r="B233" s="258"/>
      <c r="C233" s="258"/>
      <c r="D233" s="15"/>
      <c r="E233" s="15"/>
      <c r="F233" s="15"/>
      <c r="G233" s="16"/>
      <c r="H233" s="15" t="str">
        <f t="shared" si="625"/>
        <v xml:space="preserve">  </v>
      </c>
      <c r="I233" s="267" t="s">
        <v>122</v>
      </c>
      <c r="J233" s="268"/>
      <c r="K233" s="269" t="str">
        <f t="shared" si="637"/>
        <v xml:space="preserve">  </v>
      </c>
      <c r="L233" s="270" t="str">
        <f t="shared" si="638"/>
        <v xml:space="preserve"> </v>
      </c>
      <c r="M233" s="235" t="str">
        <f t="shared" si="639"/>
        <v xml:space="preserve">  </v>
      </c>
      <c r="N233" s="270" t="str">
        <f t="shared" si="640"/>
        <v xml:space="preserve">  </v>
      </c>
      <c r="O233" s="270" t="str">
        <f t="shared" si="641"/>
        <v xml:space="preserve">  </v>
      </c>
      <c r="P233" s="271" t="str">
        <f t="shared" si="642"/>
        <v xml:space="preserve">  </v>
      </c>
      <c r="Q233" s="271" t="str">
        <f t="shared" si="643"/>
        <v xml:space="preserve">  </v>
      </c>
      <c r="R233" s="271" t="str">
        <f t="shared" si="626"/>
        <v xml:space="preserve">  </v>
      </c>
      <c r="S233" s="280">
        <f t="shared" si="627"/>
        <v>250000</v>
      </c>
      <c r="T233" s="281">
        <f t="shared" si="628"/>
        <v>8</v>
      </c>
      <c r="U233" s="15"/>
      <c r="V233" s="15"/>
      <c r="W233" s="15"/>
      <c r="X233" s="282">
        <f t="shared" si="629"/>
        <v>2000000</v>
      </c>
    </row>
    <row r="234" spans="1:26" ht="25.5">
      <c r="A234" s="249">
        <v>47</v>
      </c>
      <c r="B234" s="250" t="s">
        <v>422</v>
      </c>
      <c r="C234" s="251" t="s">
        <v>421</v>
      </c>
      <c r="D234" s="14">
        <f>COUNTIF(DSATU,B234)</f>
        <v>3</v>
      </c>
      <c r="E234" s="14">
        <f>COUNTIF(DDUA,B234)</f>
        <v>0</v>
      </c>
      <c r="F234" s="15">
        <f>COUNTIF(DTIGA,B234)</f>
        <v>0</v>
      </c>
      <c r="G234" s="252">
        <f>SUM(D234:F234)</f>
        <v>3</v>
      </c>
      <c r="H234" s="15" t="str">
        <f t="shared" si="625"/>
        <v>S14-HK</v>
      </c>
      <c r="I234" s="267" t="s">
        <v>122</v>
      </c>
      <c r="J234" s="268">
        <v>45</v>
      </c>
      <c r="K234" s="269" t="str">
        <f t="shared" si="637"/>
        <v>HUKUM PERDATA ISLAM</v>
      </c>
      <c r="L234" s="270" t="str">
        <f t="shared" si="638"/>
        <v>HK-II B</v>
      </c>
      <c r="M234" s="270" t="str">
        <f t="shared" si="639"/>
        <v>Sabtu</v>
      </c>
      <c r="N234" s="270" t="str">
        <f t="shared" si="640"/>
        <v>10.30-12.30</v>
      </c>
      <c r="O234" s="270" t="str">
        <f t="shared" si="641"/>
        <v>RU28</v>
      </c>
      <c r="P234" s="271" t="str">
        <f t="shared" si="642"/>
        <v>Dr. Sri Lumatus Sa'adah, S.Ag., M.H.I.</v>
      </c>
      <c r="Q234" s="271" t="str">
        <f t="shared" si="643"/>
        <v>Dr. H. Nur Solikin, S.Ag, M.H.</v>
      </c>
      <c r="R234" s="271" t="str">
        <f t="shared" si="626"/>
        <v>.</v>
      </c>
      <c r="S234" s="280">
        <f t="shared" si="627"/>
        <v>250000</v>
      </c>
      <c r="T234" s="281">
        <f t="shared" si="628"/>
        <v>8</v>
      </c>
      <c r="U234" s="15"/>
      <c r="V234" s="15"/>
      <c r="W234" s="15"/>
      <c r="X234" s="282">
        <f t="shared" si="629"/>
        <v>2000000</v>
      </c>
      <c r="Y234" s="290">
        <f>SUM(X234:X237)</f>
        <v>8000000</v>
      </c>
      <c r="Z234" s="290"/>
    </row>
    <row r="235" spans="1:26" ht="25.5">
      <c r="A235" s="257"/>
      <c r="B235" s="258"/>
      <c r="C235" s="258"/>
      <c r="D235" s="15"/>
      <c r="E235" s="15"/>
      <c r="F235" s="15"/>
      <c r="G235" s="16"/>
      <c r="H235" s="15" t="str">
        <f t="shared" si="625"/>
        <v>S3-HK</v>
      </c>
      <c r="I235" s="267" t="s">
        <v>122</v>
      </c>
      <c r="J235" s="268">
        <v>34</v>
      </c>
      <c r="K235" s="269" t="str">
        <f t="shared" si="637"/>
        <v xml:space="preserve">PENGEMBANGAN HUKUM ACARA PERADILAN AGAMA </v>
      </c>
      <c r="L235" s="270" t="str">
        <f t="shared" si="638"/>
        <v>HK-II A</v>
      </c>
      <c r="M235" s="235" t="str">
        <f t="shared" si="639"/>
        <v xml:space="preserve">Jumat </v>
      </c>
      <c r="N235" s="270" t="str">
        <f t="shared" si="640"/>
        <v>15-30-17.30</v>
      </c>
      <c r="O235" s="270" t="str">
        <f t="shared" ref="O235:O236" si="644">IFERROR((VLOOKUP(J235,JADWAL,11,FALSE)),"  ")</f>
        <v>RU28</v>
      </c>
      <c r="P235" s="271" t="str">
        <f t="shared" si="642"/>
        <v>Dr. Sri Lumatus Sa'adah, S.Ag., M.H.I.</v>
      </c>
      <c r="Q235" s="271" t="str">
        <f t="shared" si="643"/>
        <v>Dr. Muhammad Faisol, S.S., M.Ag.</v>
      </c>
      <c r="R235" s="271" t="str">
        <f t="shared" si="626"/>
        <v>.</v>
      </c>
      <c r="S235" s="280">
        <f t="shared" si="627"/>
        <v>250000</v>
      </c>
      <c r="T235" s="281">
        <f t="shared" si="628"/>
        <v>8</v>
      </c>
      <c r="U235" s="15"/>
      <c r="V235" s="15"/>
      <c r="W235" s="15"/>
      <c r="X235" s="282">
        <f t="shared" si="629"/>
        <v>2000000</v>
      </c>
    </row>
    <row r="236" spans="1:26" ht="25.5">
      <c r="A236" s="257"/>
      <c r="B236" s="258"/>
      <c r="C236" s="258"/>
      <c r="D236" s="15"/>
      <c r="E236" s="15"/>
      <c r="F236" s="15"/>
      <c r="G236" s="16"/>
      <c r="H236" s="15" t="str">
        <f t="shared" ref="H236" si="645">IFERROR((VLOOKUP(J236,JADWAL,12,FALSE)),"  ")</f>
        <v>S12-HK</v>
      </c>
      <c r="I236" s="267" t="s">
        <v>122</v>
      </c>
      <c r="J236" s="268">
        <v>43</v>
      </c>
      <c r="K236" s="269" t="str">
        <f t="shared" ref="K236" si="646">IFERROR((VLOOKUP(J236,JADWAL,4,FALSE)),"  ")</f>
        <v xml:space="preserve">PENGEMBANGAN HUKUM ACARA PERADILAN AGAMA </v>
      </c>
      <c r="L236" s="270" t="str">
        <f t="shared" ref="L236" si="647">IFERROR((VLOOKUP(J236,JADWAL,2,FALSE))," ")</f>
        <v>HK-II B</v>
      </c>
      <c r="M236" s="235" t="str">
        <f t="shared" ref="M236" si="648">IFERROR((VLOOKUP(J236,JADWAL,9,FALSE)),"  ")</f>
        <v xml:space="preserve">Jumat </v>
      </c>
      <c r="N236" s="270" t="str">
        <f t="shared" ref="N236" si="649">IFERROR((VLOOKUP(J236,JADWAL,10,FALSE)),"  ")</f>
        <v>18.00-20-00</v>
      </c>
      <c r="O236" s="270" t="str">
        <f t="shared" si="644"/>
        <v>RU28</v>
      </c>
      <c r="P236" s="271" t="str">
        <f t="shared" ref="P236" si="650">IFERROR((VLOOKUP(J236,JADWAL,6,FALSE)),"  ")</f>
        <v>Dr. Sri Lumatus Sa'adah, S.Ag., M.H.I.</v>
      </c>
      <c r="Q236" s="271" t="str">
        <f t="shared" ref="Q236" si="651">IFERROR((VLOOKUP(J236,JADWAL,7,FALSE)),"  ")</f>
        <v>Dr. Muhammad Faisol, S.S., M.Ag.</v>
      </c>
      <c r="R236" s="271" t="str">
        <f t="shared" ref="R236" si="652">IFERROR((VLOOKUP(J236,JADWAL,8,FALSE)),"  ")</f>
        <v>.</v>
      </c>
      <c r="S236" s="280">
        <f t="shared" ref="S236" si="653">IFERROR(VLOOKUP(I236,Trf,3,FALSE),"  ")</f>
        <v>250000</v>
      </c>
      <c r="T236" s="281">
        <f t="shared" si="628"/>
        <v>8</v>
      </c>
      <c r="U236" s="15"/>
      <c r="V236" s="15"/>
      <c r="W236" s="15"/>
      <c r="X236" s="282">
        <f t="shared" ref="X236" si="654">(S236*T236)+((U236+V236)*W236)</f>
        <v>2000000</v>
      </c>
    </row>
    <row r="237" spans="1:26">
      <c r="A237" s="257"/>
      <c r="B237" s="297"/>
      <c r="C237" s="298"/>
      <c r="D237" s="14"/>
      <c r="E237" s="14"/>
      <c r="F237" s="15"/>
      <c r="G237" s="16"/>
      <c r="H237" s="15" t="str">
        <f t="shared" ref="H237:H247" si="655">IFERROR((VLOOKUP(J237,JADWAL,12,FALSE)),"  ")</f>
        <v xml:space="preserve">  </v>
      </c>
      <c r="I237" s="267" t="s">
        <v>122</v>
      </c>
      <c r="J237" s="268"/>
      <c r="K237" s="269" t="str">
        <f>IFERROR((VLOOKUP(J237,JADWAL,4,FALSE)),"  ")</f>
        <v xml:space="preserve">  </v>
      </c>
      <c r="L237" s="270" t="str">
        <f>IFERROR((VLOOKUP(J237,JADWAL,2,FALSE))," ")</f>
        <v xml:space="preserve"> </v>
      </c>
      <c r="M237" s="270" t="str">
        <f>IFERROR((VLOOKUP(J237,JADWAL,9,FALSE)),"  ")</f>
        <v xml:space="preserve">  </v>
      </c>
      <c r="N237" s="270" t="str">
        <f>IFERROR((VLOOKUP(J237,JADWAL,10,FALSE)),"  ")</f>
        <v xml:space="preserve">  </v>
      </c>
      <c r="O237" s="270" t="str">
        <f>IFERROR((VLOOKUP(J237,JADWAL,11,FALSE)),"  ")</f>
        <v xml:space="preserve">  </v>
      </c>
      <c r="P237" s="271" t="str">
        <f>IFERROR((VLOOKUP(J237,JADWAL,6,FALSE)),"  ")</f>
        <v xml:space="preserve">  </v>
      </c>
      <c r="Q237" s="271" t="str">
        <f>IFERROR((VLOOKUP(J237,JADWAL,7,FALSE)),"  ")</f>
        <v xml:space="preserve">  </v>
      </c>
      <c r="R237" s="271" t="str">
        <f>IFERROR((VLOOKUP(J237,JADWAL,8,FALSE)),"  ")</f>
        <v xml:space="preserve">  </v>
      </c>
      <c r="S237" s="280">
        <f>IFERROR(VLOOKUP(I237,Trf,3,FALSE),"  ")</f>
        <v>250000</v>
      </c>
      <c r="T237" s="281">
        <f t="shared" si="628"/>
        <v>8</v>
      </c>
      <c r="U237" s="15"/>
      <c r="V237" s="15"/>
      <c r="W237" s="15"/>
      <c r="X237" s="282">
        <f t="shared" si="629"/>
        <v>2000000</v>
      </c>
    </row>
    <row r="238" spans="1:26">
      <c r="A238" s="259">
        <v>48</v>
      </c>
      <c r="B238" s="296" t="s">
        <v>169</v>
      </c>
      <c r="C238" s="261" t="s">
        <v>421</v>
      </c>
      <c r="D238" s="14">
        <f>COUNTIF(DSATU,B238)</f>
        <v>3</v>
      </c>
      <c r="E238" s="14">
        <f>COUNTIF(DDUA,B238)</f>
        <v>1</v>
      </c>
      <c r="F238" s="15">
        <f>COUNTIF(DTIGA,B238)</f>
        <v>0</v>
      </c>
      <c r="G238" s="252">
        <f>SUM(D238:F238)</f>
        <v>4</v>
      </c>
      <c r="H238" s="15" t="str">
        <f t="shared" si="655"/>
        <v>S17-HK</v>
      </c>
      <c r="I238" s="267" t="s">
        <v>122</v>
      </c>
      <c r="J238" s="268">
        <v>48</v>
      </c>
      <c r="K238" s="269" t="str">
        <f>IFERROR((VLOOKUP(J238,JADWAL,4,FALSE)),"  ")</f>
        <v>MODERNISASI HUKUM KELUARGA</v>
      </c>
      <c r="L238" s="270" t="str">
        <f>IFERROR((VLOOKUP(J238,JADWAL,2,FALSE))," ")</f>
        <v>HK-II B</v>
      </c>
      <c r="M238" s="270" t="str">
        <f>IFERROR((VLOOKUP(J238,JADWAL,9,FALSE)),"  ")</f>
        <v xml:space="preserve">Kamis </v>
      </c>
      <c r="N238" s="270" t="str">
        <f>IFERROR((VLOOKUP(J238,JADWAL,10,FALSE)),"  ")</f>
        <v>15-30-17.30</v>
      </c>
      <c r="O238" s="270" t="str">
        <f>IFERROR((VLOOKUP(J238,JADWAL,11,FALSE)),"  ")</f>
        <v>RU28</v>
      </c>
      <c r="P238" s="271" t="str">
        <f>IFERROR((VLOOKUP(J238,JADWAL,6,FALSE)),"  ")</f>
        <v>Dr. Ishaq, M.Ag.</v>
      </c>
      <c r="Q238" s="271" t="str">
        <f>IFERROR((VLOOKUP(J238,JADWAL,7,FALSE)),"  ")</f>
        <v>Dr. H. Sutrisno RS, M.H.I.</v>
      </c>
      <c r="R238" s="271" t="str">
        <f>IFERROR((VLOOKUP(J238,JADWAL,8,FALSE)),"  ")</f>
        <v>.</v>
      </c>
      <c r="S238" s="280">
        <f>IFERROR(VLOOKUP(I238,Trf,3,FALSE),"  ")</f>
        <v>250000</v>
      </c>
      <c r="T238" s="281">
        <f t="shared" si="628"/>
        <v>8</v>
      </c>
      <c r="U238" s="15"/>
      <c r="V238" s="15"/>
      <c r="W238" s="15"/>
      <c r="X238" s="282">
        <f t="shared" si="629"/>
        <v>2000000</v>
      </c>
      <c r="Y238" s="290">
        <f>SUM(X238:X242)</f>
        <v>10000000</v>
      </c>
      <c r="Z238" s="290"/>
    </row>
    <row r="239" spans="1:26">
      <c r="A239" s="257"/>
      <c r="B239" s="14"/>
      <c r="C239" s="14"/>
      <c r="D239" s="15"/>
      <c r="E239" s="15"/>
      <c r="F239" s="15"/>
      <c r="G239" s="16"/>
      <c r="H239" s="15" t="str">
        <f t="shared" si="655"/>
        <v>S4-HK</v>
      </c>
      <c r="I239" s="267" t="s">
        <v>122</v>
      </c>
      <c r="J239" s="268">
        <v>35</v>
      </c>
      <c r="K239" s="269" t="str">
        <f t="shared" ref="K239:K241" si="656">IFERROR((VLOOKUP(J239,JADWAL,4,FALSE)),"  ")</f>
        <v xml:space="preserve">SOSIOLOGI DAN PHYSIKOLOGI HUKUM KELUARGA  </v>
      </c>
      <c r="L239" s="270" t="str">
        <f t="shared" ref="L239:L241" si="657">IFERROR((VLOOKUP(J239,JADWAL,2,FALSE))," ")</f>
        <v>HK-II A</v>
      </c>
      <c r="M239" s="270" t="str">
        <f t="shared" ref="M239:M241" si="658">IFERROR((VLOOKUP(J239,JADWAL,9,FALSE)),"  ")</f>
        <v xml:space="preserve">Jumat </v>
      </c>
      <c r="N239" s="270" t="str">
        <f t="shared" ref="N239:N241" si="659">IFERROR((VLOOKUP(J239,JADWAL,10,FALSE)),"  ")</f>
        <v>18.00-20-00</v>
      </c>
      <c r="O239" s="270" t="str">
        <f t="shared" ref="O239:O241" si="660">IFERROR((VLOOKUP(J239,JADWAL,11,FALSE)),"  ")</f>
        <v>RU28</v>
      </c>
      <c r="P239" s="271" t="str">
        <f t="shared" ref="P239:P241" si="661">IFERROR((VLOOKUP(J239,JADWAL,6,FALSE)),"  ")</f>
        <v>Dr. Ishaq, M.Ag.</v>
      </c>
      <c r="Q239" s="271" t="str">
        <f t="shared" ref="Q239:Q241" si="662">IFERROR((VLOOKUP(J239,JADWAL,7,FALSE)),"  ")</f>
        <v xml:space="preserve">Dr. Esa Wahyuni </v>
      </c>
      <c r="R239" s="271" t="str">
        <f t="shared" ref="R239:R241" si="663">IFERROR((VLOOKUP(J239,JADWAL,8,FALSE)),"  ")</f>
        <v>.</v>
      </c>
      <c r="S239" s="280">
        <f t="shared" ref="S239" si="664">IFERROR(VLOOKUP(I239,Trf,3,FALSE),"  ")</f>
        <v>250000</v>
      </c>
      <c r="T239" s="281">
        <f t="shared" si="628"/>
        <v>8</v>
      </c>
      <c r="U239" s="15"/>
      <c r="V239" s="15"/>
      <c r="W239" s="15"/>
      <c r="X239" s="282">
        <f t="shared" si="629"/>
        <v>2000000</v>
      </c>
    </row>
    <row r="240" spans="1:26" ht="25.5">
      <c r="A240" s="257"/>
      <c r="B240" s="258"/>
      <c r="C240" s="258"/>
      <c r="D240" s="15"/>
      <c r="E240" s="15"/>
      <c r="F240" s="15"/>
      <c r="G240" s="16"/>
      <c r="H240" s="15" t="str">
        <f t="shared" si="655"/>
        <v>S7-HK</v>
      </c>
      <c r="I240" s="267" t="s">
        <v>122</v>
      </c>
      <c r="J240" s="268">
        <v>38</v>
      </c>
      <c r="K240" s="269" t="str">
        <f t="shared" ref="K240" si="665">IFERROR((VLOOKUP(J240,JADWAL,4,FALSE)),"  ")</f>
        <v>PEMBAHARUAN HUKUM KELUARGA DI NEGARA-NEGARA MUSLIM</v>
      </c>
      <c r="L240" s="270" t="str">
        <f t="shared" ref="L240" si="666">IFERROR((VLOOKUP(J240,JADWAL,2,FALSE))," ")</f>
        <v>HK-II A</v>
      </c>
      <c r="M240" s="270" t="str">
        <f t="shared" ref="M240" si="667">IFERROR((VLOOKUP(J240,JADWAL,9,FALSE)),"  ")</f>
        <v>Sabtu</v>
      </c>
      <c r="N240" s="270" t="str">
        <f t="shared" ref="N240" si="668">IFERROR((VLOOKUP(J240,JADWAL,10,FALSE)),"  ")</f>
        <v>12.30-14.30</v>
      </c>
      <c r="O240" s="270" t="str">
        <f t="shared" ref="O240" si="669">IFERROR((VLOOKUP(J240,JADWAL,11,FALSE)),"  ")</f>
        <v>RU28</v>
      </c>
      <c r="P240" s="271" t="str">
        <f t="shared" ref="P240" si="670">IFERROR((VLOOKUP(J240,JADWAL,6,FALSE)),"  ")</f>
        <v>Prof. Dr. Muhammad Noor Harisuddin, M.Fil.I.</v>
      </c>
      <c r="Q240" s="271" t="str">
        <f t="shared" ref="Q240" si="671">IFERROR((VLOOKUP(J240,JADWAL,7,FALSE)),"  ")</f>
        <v>Dr. Ishaq, M.Ag.</v>
      </c>
      <c r="R240" s="271" t="str">
        <f t="shared" ref="R240" si="672">IFERROR((VLOOKUP(J240,JADWAL,8,FALSE)),"  ")</f>
        <v>.</v>
      </c>
      <c r="S240" s="280">
        <f>IFERROR(VLOOKUP(I240,Trf,3,FALSE),"  ")</f>
        <v>250000</v>
      </c>
      <c r="T240" s="281">
        <f t="shared" si="628"/>
        <v>8</v>
      </c>
      <c r="U240" s="15"/>
      <c r="V240" s="15"/>
      <c r="W240" s="15"/>
      <c r="X240" s="282">
        <f t="shared" si="629"/>
        <v>2000000</v>
      </c>
    </row>
    <row r="241" spans="1:26">
      <c r="A241" s="257"/>
      <c r="B241" s="258"/>
      <c r="C241" s="258"/>
      <c r="D241" s="15"/>
      <c r="E241" s="15"/>
      <c r="F241" s="15"/>
      <c r="G241" s="16"/>
      <c r="H241" s="15" t="str">
        <f t="shared" si="655"/>
        <v>S11-HK</v>
      </c>
      <c r="I241" s="267" t="s">
        <v>122</v>
      </c>
      <c r="J241" s="268">
        <v>42</v>
      </c>
      <c r="K241" s="269" t="str">
        <f t="shared" si="656"/>
        <v xml:space="preserve">SOSIOLOGI DAN PHYSIKOLOGI HUKUM KELUARGA  </v>
      </c>
      <c r="L241" s="270" t="str">
        <f t="shared" si="657"/>
        <v>HK-II B</v>
      </c>
      <c r="M241" s="270" t="str">
        <f t="shared" si="658"/>
        <v xml:space="preserve">Jumat </v>
      </c>
      <c r="N241" s="270" t="str">
        <f t="shared" si="659"/>
        <v>15-30-17.30</v>
      </c>
      <c r="O241" s="270" t="str">
        <f t="shared" si="660"/>
        <v>RU28</v>
      </c>
      <c r="P241" s="271" t="str">
        <f t="shared" si="661"/>
        <v>Dr. Ishaq, M.Ag.</v>
      </c>
      <c r="Q241" s="271" t="str">
        <f t="shared" si="662"/>
        <v xml:space="preserve">Dr. Esa Wahyuni </v>
      </c>
      <c r="R241" s="271" t="str">
        <f t="shared" si="663"/>
        <v>.</v>
      </c>
      <c r="S241" s="280">
        <f>IFERROR(VLOOKUP(I241,Trf,3,FALSE),"  ")</f>
        <v>250000</v>
      </c>
      <c r="T241" s="281">
        <f t="shared" si="628"/>
        <v>8</v>
      </c>
      <c r="U241" s="15"/>
      <c r="V241" s="15"/>
      <c r="W241" s="15"/>
      <c r="X241" s="282">
        <f t="shared" si="629"/>
        <v>2000000</v>
      </c>
    </row>
    <row r="242" spans="1:26">
      <c r="A242" s="257"/>
      <c r="B242" s="14"/>
      <c r="C242" s="14"/>
      <c r="D242" s="15"/>
      <c r="E242" s="15"/>
      <c r="F242" s="15"/>
      <c r="G242" s="16"/>
      <c r="H242" s="15" t="str">
        <f t="shared" si="655"/>
        <v xml:space="preserve">  </v>
      </c>
      <c r="I242" s="267" t="s">
        <v>122</v>
      </c>
      <c r="J242" s="268"/>
      <c r="K242" s="269" t="str">
        <f>IFERROR((VLOOKUP(J242,JADWAL,4,FALSE)),"  ")</f>
        <v xml:space="preserve">  </v>
      </c>
      <c r="L242" s="270" t="str">
        <f>IFERROR((VLOOKUP(J242,JADWAL,2,FALSE))," ")</f>
        <v xml:space="preserve"> </v>
      </c>
      <c r="M242" s="270" t="str">
        <f>IFERROR((VLOOKUP(J242,JADWAL,9,FALSE)),"  ")</f>
        <v xml:space="preserve">  </v>
      </c>
      <c r="N242" s="270" t="str">
        <f>IFERROR((VLOOKUP(J242,JADWAL,10,FALSE)),"  ")</f>
        <v xml:space="preserve">  </v>
      </c>
      <c r="O242" s="270" t="str">
        <f>IFERROR((VLOOKUP(J242,JADWAL,11,FALSE)),"  ")</f>
        <v xml:space="preserve">  </v>
      </c>
      <c r="P242" s="271" t="str">
        <f>IFERROR((VLOOKUP(J242,JADWAL,6,FALSE)),"  ")</f>
        <v xml:space="preserve">  </v>
      </c>
      <c r="Q242" s="271" t="str">
        <f>IFERROR((VLOOKUP(J242,JADWAL,7,FALSE)),"  ")</f>
        <v xml:space="preserve">  </v>
      </c>
      <c r="R242" s="271" t="str">
        <f>IFERROR((VLOOKUP(J242,JADWAL,8,FALSE)),"  ")</f>
        <v xml:space="preserve">  </v>
      </c>
      <c r="S242" s="280">
        <f>IFERROR(VLOOKUP(I242,Trf,3,FALSE),"  ")</f>
        <v>250000</v>
      </c>
      <c r="T242" s="281">
        <f t="shared" si="628"/>
        <v>8</v>
      </c>
      <c r="U242" s="15"/>
      <c r="V242" s="15"/>
      <c r="W242" s="15"/>
      <c r="X242" s="282">
        <f t="shared" si="629"/>
        <v>2000000</v>
      </c>
    </row>
    <row r="243" spans="1:26" ht="25.5">
      <c r="A243" s="249">
        <v>49</v>
      </c>
      <c r="B243" s="250" t="s">
        <v>423</v>
      </c>
      <c r="C243" s="251" t="s">
        <v>421</v>
      </c>
      <c r="D243" s="14">
        <f>COUNTIF(DSATU,B243)</f>
        <v>0</v>
      </c>
      <c r="E243" s="14">
        <f>COUNTIF(DDUA,B243)</f>
        <v>3</v>
      </c>
      <c r="F243" s="15">
        <f>COUNTIF(DTIGA,B243)</f>
        <v>0</v>
      </c>
      <c r="G243" s="252">
        <f>SUM(D243:F243)</f>
        <v>3</v>
      </c>
      <c r="H243" s="15" t="str">
        <f t="shared" si="655"/>
        <v>S5-HK</v>
      </c>
      <c r="I243" s="267" t="s">
        <v>122</v>
      </c>
      <c r="J243" s="268">
        <v>36</v>
      </c>
      <c r="K243" s="269" t="str">
        <f>IFERROR((VLOOKUP(J243,JADWAL,4,FALSE)),"  ")</f>
        <v>PENGEMBANGAN ADVOKASI KELUARGA</v>
      </c>
      <c r="L243" s="270" t="str">
        <f>IFERROR((VLOOKUP(J243,JADWAL,2,FALSE))," ")</f>
        <v>HK-II A</v>
      </c>
      <c r="M243" s="270" t="str">
        <f>IFERROR((VLOOKUP(J243,JADWAL,9,FALSE)),"  ")</f>
        <v xml:space="preserve">Sabtu </v>
      </c>
      <c r="N243" s="270" t="str">
        <f>IFERROR((VLOOKUP(J243,JADWAL,10,FALSE)),"  ")</f>
        <v>07.00-09.30</v>
      </c>
      <c r="O243" s="270" t="str">
        <f>IFERROR((VLOOKUP(J243,JADWAL,11,FALSE)),"  ")</f>
        <v>RU28</v>
      </c>
      <c r="P243" s="271" t="str">
        <f>IFERROR((VLOOKUP(J243,JADWAL,6,FALSE)),"  ")</f>
        <v>Dr. H. Nur Solikin, S.Ag, M.H.</v>
      </c>
      <c r="Q243" s="271" t="str">
        <f>IFERROR((VLOOKUP(J243,JADWAL,7,FALSE)),"  ")</f>
        <v>Dr. H. Ahmad Junaidi, S.Pd, M.Ag.</v>
      </c>
      <c r="R243" s="271" t="str">
        <f>IFERROR((VLOOKUP(J243,JADWAL,8,FALSE)),"  ")</f>
        <v>.</v>
      </c>
      <c r="S243" s="280">
        <f>IFERROR(VLOOKUP(I243,Trf,3,FALSE),"  ")</f>
        <v>250000</v>
      </c>
      <c r="T243" s="281">
        <f t="shared" si="628"/>
        <v>8</v>
      </c>
      <c r="U243" s="15"/>
      <c r="V243" s="15"/>
      <c r="W243" s="15"/>
      <c r="X243" s="282">
        <f t="shared" si="629"/>
        <v>2000000</v>
      </c>
      <c r="Y243" s="290">
        <f>SUM(X243:X246)</f>
        <v>8000000</v>
      </c>
      <c r="Z243" s="290"/>
    </row>
    <row r="244" spans="1:26" ht="25.5">
      <c r="A244" s="257"/>
      <c r="B244" s="258"/>
      <c r="C244" s="258"/>
      <c r="D244" s="15"/>
      <c r="E244" s="15"/>
      <c r="F244" s="15"/>
      <c r="G244" s="16"/>
      <c r="H244" s="15" t="str">
        <f t="shared" si="655"/>
        <v>S9-HK</v>
      </c>
      <c r="I244" s="267" t="s">
        <v>122</v>
      </c>
      <c r="J244" s="268">
        <v>40</v>
      </c>
      <c r="K244" s="269" t="str">
        <f t="shared" ref="K244" si="673">IFERROR((VLOOKUP(J244,JADWAL,4,FALSE)),"  ")</f>
        <v>HUKUM PERDATA ISLAM</v>
      </c>
      <c r="L244" s="270" t="str">
        <f t="shared" ref="L244" si="674">IFERROR((VLOOKUP(J244,JADWAL,2,FALSE))," ")</f>
        <v>HK-II A</v>
      </c>
      <c r="M244" s="270" t="str">
        <f t="shared" ref="M244" si="675">IFERROR((VLOOKUP(J244,JADWAL,9,FALSE)),"  ")</f>
        <v xml:space="preserve">Kamis </v>
      </c>
      <c r="N244" s="270" t="str">
        <f t="shared" ref="N244" si="676">IFERROR((VLOOKUP(J244,JADWAL,10,FALSE)),"  ")</f>
        <v>15-30-17.30</v>
      </c>
      <c r="O244" s="270" t="str">
        <f t="shared" ref="O244" si="677">IFERROR((VLOOKUP(J244,JADWAL,11,FALSE)),"  ")</f>
        <v>RU28</v>
      </c>
      <c r="P244" s="271" t="str">
        <f t="shared" ref="P244" si="678">IFERROR((VLOOKUP(J244,JADWAL,6,FALSE)),"  ")</f>
        <v>Dr. H. Sutrisno RS, M.H.I.</v>
      </c>
      <c r="Q244" s="271" t="str">
        <f t="shared" ref="Q244" si="679">IFERROR((VLOOKUP(J244,JADWAL,7,FALSE)),"  ")</f>
        <v>Dr. H. Ahmad Junaidi, S.Pd, M.Ag.</v>
      </c>
      <c r="R244" s="271" t="str">
        <f t="shared" ref="R244" si="680">IFERROR((VLOOKUP(J244,JADWAL,8,FALSE)),"  ")</f>
        <v>.</v>
      </c>
      <c r="S244" s="280">
        <f t="shared" ref="S244" si="681">IFERROR(VLOOKUP(I244,Trf,3,FALSE),"  ")</f>
        <v>250000</v>
      </c>
      <c r="T244" s="281">
        <f t="shared" si="628"/>
        <v>8</v>
      </c>
      <c r="U244" s="15"/>
      <c r="V244" s="15"/>
      <c r="W244" s="15"/>
      <c r="X244" s="282">
        <f t="shared" si="629"/>
        <v>2000000</v>
      </c>
    </row>
    <row r="245" spans="1:26" ht="25.5">
      <c r="A245" s="257"/>
      <c r="B245" s="258"/>
      <c r="C245" s="258"/>
      <c r="D245" s="15"/>
      <c r="E245" s="15"/>
      <c r="F245" s="15"/>
      <c r="G245" s="16"/>
      <c r="H245" s="15" t="str">
        <f t="shared" si="655"/>
        <v>S10-HK</v>
      </c>
      <c r="I245" s="267" t="s">
        <v>122</v>
      </c>
      <c r="J245" s="268">
        <v>41</v>
      </c>
      <c r="K245" s="269" t="str">
        <f>IFERROR((VLOOKUP(J245,JADWAL,4,FALSE)),"  ")</f>
        <v>PENGEMBANGAN ADVOKASI KELUARGA</v>
      </c>
      <c r="L245" s="270" t="str">
        <f>IFERROR((VLOOKUP(J245,JADWAL,2,FALSE))," ")</f>
        <v>HK-II B</v>
      </c>
      <c r="M245" s="270" t="str">
        <f>IFERROR((VLOOKUP(J245,JADWAL,9,FALSE)),"  ")</f>
        <v xml:space="preserve">Jumat </v>
      </c>
      <c r="N245" s="270" t="str">
        <f>IFERROR((VLOOKUP(J245,JADWAL,10,FALSE)),"  ")</f>
        <v>13.15-15.15</v>
      </c>
      <c r="O245" s="270" t="str">
        <f>IFERROR((VLOOKUP(J245,JADWAL,11,FALSE)),"  ")</f>
        <v>RU28</v>
      </c>
      <c r="P245" s="271" t="str">
        <f>IFERROR((VLOOKUP(J245,JADWAL,6,FALSE)),"  ")</f>
        <v>Dr. H. Nur Solikin, S.Ag, M.H.</v>
      </c>
      <c r="Q245" s="271" t="str">
        <f>IFERROR((VLOOKUP(J245,JADWAL,7,FALSE)),"  ")</f>
        <v>Dr. H. Ahmad Junaidi, S.Pd, M.Ag.</v>
      </c>
      <c r="R245" s="271" t="str">
        <f t="shared" ref="R245:R251" si="682">IFERROR((VLOOKUP(J245,JADWAL,8,FALSE)),"  ")</f>
        <v>.</v>
      </c>
      <c r="S245" s="280">
        <f t="shared" ref="S245:S251" si="683">IFERROR(VLOOKUP(I245,Trf,3,FALSE),"  ")</f>
        <v>250000</v>
      </c>
      <c r="T245" s="281">
        <f t="shared" si="628"/>
        <v>8</v>
      </c>
      <c r="U245" s="15"/>
      <c r="V245" s="15"/>
      <c r="W245" s="15"/>
      <c r="X245" s="282">
        <f t="shared" si="629"/>
        <v>2000000</v>
      </c>
    </row>
    <row r="246" spans="1:26">
      <c r="A246" s="257"/>
      <c r="B246" s="258"/>
      <c r="C246" s="258"/>
      <c r="D246" s="15"/>
      <c r="E246" s="15"/>
      <c r="F246" s="15"/>
      <c r="G246" s="16"/>
      <c r="H246" s="15" t="str">
        <f t="shared" si="655"/>
        <v xml:space="preserve">  </v>
      </c>
      <c r="I246" s="267" t="s">
        <v>122</v>
      </c>
      <c r="J246" s="268"/>
      <c r="K246" s="269" t="str">
        <f>IFERROR((VLOOKUP(J246,JADWAL,4,FALSE)),"  ")</f>
        <v xml:space="preserve">  </v>
      </c>
      <c r="L246" s="270" t="str">
        <f>IFERROR((VLOOKUP(J246,JADWAL,2,FALSE))," ")</f>
        <v xml:space="preserve"> </v>
      </c>
      <c r="M246" s="270" t="str">
        <f>IFERROR((VLOOKUP(J246,JADWAL,9,FALSE)),"  ")</f>
        <v xml:space="preserve">  </v>
      </c>
      <c r="N246" s="270" t="str">
        <f>IFERROR((VLOOKUP(J246,JADWAL,10,FALSE)),"  ")</f>
        <v xml:space="preserve">  </v>
      </c>
      <c r="O246" s="270" t="str">
        <f>IFERROR((VLOOKUP(J246,JADWAL,11,FALSE)),"  ")</f>
        <v xml:space="preserve">  </v>
      </c>
      <c r="P246" s="271" t="str">
        <f>IFERROR((VLOOKUP(J246,JADWAL,6,FALSE)),"  ")</f>
        <v xml:space="preserve">  </v>
      </c>
      <c r="Q246" s="271" t="str">
        <f>IFERROR((VLOOKUP(J246,JADWAL,7,FALSE)),"  ")</f>
        <v xml:space="preserve">  </v>
      </c>
      <c r="R246" s="271" t="str">
        <f t="shared" si="682"/>
        <v xml:space="preserve">  </v>
      </c>
      <c r="S246" s="280">
        <f t="shared" si="683"/>
        <v>250000</v>
      </c>
      <c r="T246" s="281">
        <f t="shared" si="628"/>
        <v>8</v>
      </c>
      <c r="U246" s="15"/>
      <c r="V246" s="15"/>
      <c r="W246" s="15"/>
      <c r="X246" s="282">
        <f t="shared" si="629"/>
        <v>2000000</v>
      </c>
    </row>
    <row r="247" spans="1:26" ht="25.5">
      <c r="A247" s="249">
        <v>50</v>
      </c>
      <c r="B247" s="250" t="s">
        <v>424</v>
      </c>
      <c r="C247" s="251" t="s">
        <v>421</v>
      </c>
      <c r="D247" s="14">
        <f>COUNTIF(DSATU,B247)</f>
        <v>0</v>
      </c>
      <c r="E247" s="14">
        <f>COUNTIF(DDUA,B247)</f>
        <v>3</v>
      </c>
      <c r="F247" s="15">
        <f>COUNTIF(DTIGA,B247)</f>
        <v>0</v>
      </c>
      <c r="G247" s="252">
        <f>SUM(D247:F247)</f>
        <v>3</v>
      </c>
      <c r="H247" s="15" t="str">
        <f t="shared" si="655"/>
        <v>S2-HK</v>
      </c>
      <c r="I247" s="267" t="s">
        <v>122</v>
      </c>
      <c r="J247" s="268">
        <v>33</v>
      </c>
      <c r="K247" s="269" t="str">
        <f>IFERROR((VLOOKUP(J247,JADWAL,4,FALSE)),"  ")</f>
        <v>PENGEMBANGAN METODE ISTHIMBAT DAN TAQNIN HUKUM KELUARGA</v>
      </c>
      <c r="L247" s="270" t="str">
        <f>IFERROR((VLOOKUP(J247,JADWAL,2,FALSE))," ")</f>
        <v>HK-II A</v>
      </c>
      <c r="M247" s="235" t="str">
        <f>IFERROR((VLOOKUP(J247,JADWAL,9,FALSE)),"  ")</f>
        <v xml:space="preserve">Jumat </v>
      </c>
      <c r="N247" s="270" t="str">
        <f>IFERROR((VLOOKUP(J247,JADWAL,10,FALSE)),"  ")</f>
        <v>13.15-15.15</v>
      </c>
      <c r="O247" s="270" t="str">
        <f>IFERROR((VLOOKUP(J247,JADWAL,11,FALSE)),"  ")</f>
        <v>RU28</v>
      </c>
      <c r="P247" s="271" t="str">
        <f>IFERROR((VLOOKUP(J247,JADWAL,6,FALSE)),"  ")</f>
        <v>Dr. H. Rafid Abbas, MA.</v>
      </c>
      <c r="Q247" s="271" t="str">
        <f>IFERROR((VLOOKUP(J247,JADWAL,7,FALSE)),"  ")</f>
        <v>Dr. H. Abdullah, S.Ag, M.HI</v>
      </c>
      <c r="R247" s="271" t="str">
        <f t="shared" si="682"/>
        <v>.</v>
      </c>
      <c r="S247" s="280">
        <f t="shared" si="683"/>
        <v>250000</v>
      </c>
      <c r="T247" s="281">
        <f t="shared" si="628"/>
        <v>8</v>
      </c>
      <c r="U247" s="15"/>
      <c r="V247" s="15"/>
      <c r="W247" s="15"/>
      <c r="X247" s="282">
        <f t="shared" si="629"/>
        <v>2000000</v>
      </c>
      <c r="Y247" s="290">
        <f>SUM(X247:X250)</f>
        <v>8400000</v>
      </c>
      <c r="Z247" s="290"/>
    </row>
    <row r="248" spans="1:26">
      <c r="A248" s="257"/>
      <c r="B248" s="258"/>
      <c r="C248" s="258"/>
      <c r="D248" s="15"/>
      <c r="E248" s="15"/>
      <c r="F248" s="15"/>
      <c r="G248" s="16"/>
      <c r="H248" s="15" t="str">
        <f t="shared" ref="H248:H289" si="684">IFERROR((VLOOKUP(J248,JADWAL,12,FALSE)),"  ")</f>
        <v>S8-HK</v>
      </c>
      <c r="I248" s="267" t="s">
        <v>122</v>
      </c>
      <c r="J248" s="268">
        <v>39</v>
      </c>
      <c r="K248" s="269" t="str">
        <f t="shared" ref="K248" si="685">IFERROR((VLOOKUP(J248,JADWAL,4,FALSE)),"  ")</f>
        <v>STUDI NASKAH HUKUM KELUARGA</v>
      </c>
      <c r="L248" s="270" t="str">
        <f t="shared" ref="L248" si="686">IFERROR((VLOOKUP(J248,JADWAL,2,FALSE))," ")</f>
        <v>HK-II A</v>
      </c>
      <c r="M248" s="270" t="str">
        <f t="shared" ref="M248" si="687">IFERROR((VLOOKUP(J248,JADWAL,9,FALSE)),"  ")</f>
        <v xml:space="preserve">Kamis </v>
      </c>
      <c r="N248" s="270" t="str">
        <f t="shared" ref="N248" si="688">IFERROR((VLOOKUP(J248,JADWAL,10,FALSE)),"  ")</f>
        <v>13.15-15.15</v>
      </c>
      <c r="O248" s="270" t="str">
        <f t="shared" ref="O248" si="689">IFERROR((VLOOKUP(J248,JADWAL,11,FALSE)),"  ")</f>
        <v>RU28</v>
      </c>
      <c r="P248" s="271" t="str">
        <f t="shared" ref="P248" si="690">IFERROR((VLOOKUP(J248,JADWAL,6,FALSE)),"  ")</f>
        <v>Dr. H. Pujiono, M.Ag.</v>
      </c>
      <c r="Q248" s="271" t="str">
        <f t="shared" ref="Q248" si="691">IFERROR((VLOOKUP(J248,JADWAL,7,FALSE)),"  ")</f>
        <v>Dr. H. Abdullah, S.Ag, M.HI</v>
      </c>
      <c r="R248" s="271" t="str">
        <f t="shared" si="682"/>
        <v>.</v>
      </c>
      <c r="S248" s="280">
        <f t="shared" si="683"/>
        <v>250000</v>
      </c>
      <c r="T248" s="281">
        <f t="shared" si="628"/>
        <v>8</v>
      </c>
      <c r="U248" s="15"/>
      <c r="V248" s="15"/>
      <c r="W248" s="15"/>
      <c r="X248" s="282">
        <f t="shared" si="629"/>
        <v>2000000</v>
      </c>
    </row>
    <row r="249" spans="1:26">
      <c r="A249" s="257"/>
      <c r="B249" s="258"/>
      <c r="C249" s="258"/>
      <c r="D249" s="15"/>
      <c r="E249" s="15"/>
      <c r="F249" s="15"/>
      <c r="G249" s="16"/>
      <c r="H249" s="15" t="str">
        <f t="shared" si="684"/>
        <v>S15-HK</v>
      </c>
      <c r="I249" s="267" t="s">
        <v>122</v>
      </c>
      <c r="J249" s="268">
        <v>46</v>
      </c>
      <c r="K249" s="269" t="str">
        <f>IFERROR((VLOOKUP(J249,JADWAL,4,FALSE)),"  ")</f>
        <v>STUDI NASKAH HUKUM KELUARGA</v>
      </c>
      <c r="L249" s="270" t="str">
        <f>IFERROR((VLOOKUP(J249,JADWAL,2,FALSE))," ")</f>
        <v>HK-II B</v>
      </c>
      <c r="M249" s="235" t="str">
        <f>IFERROR((VLOOKUP(J249,JADWAL,9,FALSE)),"  ")</f>
        <v>Sabtu</v>
      </c>
      <c r="N249" s="270" t="str">
        <f>IFERROR((VLOOKUP(J249,JADWAL,10,FALSE)),"  ")</f>
        <v>12.30-14.30</v>
      </c>
      <c r="O249" s="270" t="str">
        <f>IFERROR((VLOOKUP(J249,JADWAL,11,FALSE)),"  ")</f>
        <v>RU28</v>
      </c>
      <c r="P249" s="271" t="str">
        <f>IFERROR((VLOOKUP(J249,JADWAL,6,FALSE)),"  ")</f>
        <v>Dr. H. Pujiono, M.Ag.</v>
      </c>
      <c r="Q249" s="271" t="str">
        <f>IFERROR((VLOOKUP(J249,JADWAL,7,FALSE)),"  ")</f>
        <v>Dr. H. Abdullah, S.Ag, M.HI</v>
      </c>
      <c r="R249" s="271" t="str">
        <f t="shared" si="682"/>
        <v>.</v>
      </c>
      <c r="S249" s="280">
        <f t="shared" si="683"/>
        <v>250000</v>
      </c>
      <c r="T249" s="281">
        <f t="shared" si="628"/>
        <v>8</v>
      </c>
      <c r="U249" s="15"/>
      <c r="V249" s="15"/>
      <c r="W249" s="15"/>
      <c r="X249" s="282">
        <f t="shared" si="629"/>
        <v>2000000</v>
      </c>
    </row>
    <row r="250" spans="1:26">
      <c r="A250" s="257"/>
      <c r="B250" s="258"/>
      <c r="C250" s="258"/>
      <c r="D250" s="15"/>
      <c r="E250" s="15"/>
      <c r="F250" s="15"/>
      <c r="G250" s="16"/>
      <c r="H250" s="15" t="str">
        <f t="shared" si="684"/>
        <v xml:space="preserve">  </v>
      </c>
      <c r="I250" s="267" t="s">
        <v>364</v>
      </c>
      <c r="J250" s="268"/>
      <c r="K250" s="269" t="str">
        <f>IFERROR((VLOOKUP(J250,JADWAL,4,FALSE)),"  ")</f>
        <v xml:space="preserve">  </v>
      </c>
      <c r="L250" s="270" t="str">
        <f>IFERROR((VLOOKUP(J250,JADWAL,2,FALSE))," ")</f>
        <v xml:space="preserve"> </v>
      </c>
      <c r="M250" s="270" t="str">
        <f>IFERROR((VLOOKUP(J250,JADWAL,9,FALSE)),"  ")</f>
        <v xml:space="preserve">  </v>
      </c>
      <c r="N250" s="270" t="str">
        <f>IFERROR((VLOOKUP(J250,JADWAL,10,FALSE)),"  ")</f>
        <v xml:space="preserve">  </v>
      </c>
      <c r="O250" s="270" t="str">
        <f>IFERROR((VLOOKUP(J250,JADWAL,11,FALSE)),"  ")</f>
        <v xml:space="preserve">  </v>
      </c>
      <c r="P250" s="271" t="str">
        <f>IFERROR((VLOOKUP(J250,JADWAL,6,FALSE)),"  ")</f>
        <v xml:space="preserve">  </v>
      </c>
      <c r="Q250" s="271" t="str">
        <f>IFERROR((VLOOKUP(J250,JADWAL,7,FALSE)),"  ")</f>
        <v xml:space="preserve">  </v>
      </c>
      <c r="R250" s="271" t="str">
        <f t="shared" si="682"/>
        <v xml:space="preserve">  </v>
      </c>
      <c r="S250" s="280">
        <f t="shared" si="683"/>
        <v>300000</v>
      </c>
      <c r="T250" s="281">
        <f t="shared" ref="T250:T259" si="692">$T$7</f>
        <v>8</v>
      </c>
      <c r="U250" s="15"/>
      <c r="V250" s="15"/>
      <c r="W250" s="15"/>
      <c r="X250" s="282">
        <f t="shared" ref="X250:X259" si="693">(S250*T250)+((U250+V250)*W250)</f>
        <v>2400000</v>
      </c>
    </row>
    <row r="251" spans="1:26">
      <c r="A251" s="249">
        <v>51</v>
      </c>
      <c r="B251" s="12" t="s">
        <v>425</v>
      </c>
      <c r="C251" s="13" t="s">
        <v>426</v>
      </c>
      <c r="D251" s="14">
        <f>COUNTIF(DSATU,B251)</f>
        <v>2</v>
      </c>
      <c r="E251" s="14">
        <f>COUNTIF(DDUA,B251)</f>
        <v>2</v>
      </c>
      <c r="F251" s="15">
        <f>COUNTIF(DTIGA,B251)</f>
        <v>0</v>
      </c>
      <c r="G251" s="252">
        <f>SUM(D251:F251)</f>
        <v>4</v>
      </c>
      <c r="H251" s="15" t="str">
        <f t="shared" si="684"/>
        <v>S2-KPI</v>
      </c>
      <c r="I251" s="267" t="s">
        <v>122</v>
      </c>
      <c r="J251" s="268">
        <v>63</v>
      </c>
      <c r="K251" s="269" t="str">
        <f>IFERROR((VLOOKUP(J251,JADWAL,4,FALSE)),"  ")</f>
        <v xml:space="preserve">Sosiologi Komunikasi dan Media </v>
      </c>
      <c r="L251" s="270" t="str">
        <f>IFERROR((VLOOKUP(J251,JADWAL,2,FALSE))," ")</f>
        <v>KPI-2</v>
      </c>
      <c r="M251" s="235" t="str">
        <f>IFERROR((VLOOKUP(J251,JADWAL,9,FALSE)),"  ")</f>
        <v>Jumat</v>
      </c>
      <c r="N251" s="270" t="str">
        <f>IFERROR((VLOOKUP(J251,JADWAL,10,FALSE)),"  ")</f>
        <v>12.30-14.30</v>
      </c>
      <c r="O251" s="270" t="str">
        <f>IFERROR((VLOOKUP(J251,JADWAL,11,FALSE)),"  ")</f>
        <v>R11</v>
      </c>
      <c r="P251" s="271" t="str">
        <f>IFERROR((VLOOKUP(J251,JADWAL,6,FALSE)),"  ")</f>
        <v>Dr. H. Sukarno, M.Si.</v>
      </c>
      <c r="Q251" s="271" t="str">
        <f>IFERROR((VLOOKUP(J251,JADWAL,7,FALSE)),"  ")</f>
        <v>Dr. M. Khusna Amal, S.Ag., Msi.</v>
      </c>
      <c r="R251" s="271" t="str">
        <f t="shared" si="682"/>
        <v>.</v>
      </c>
      <c r="S251" s="280">
        <f t="shared" si="683"/>
        <v>250000</v>
      </c>
      <c r="T251" s="281">
        <f t="shared" si="692"/>
        <v>8</v>
      </c>
      <c r="U251" s="15"/>
      <c r="V251" s="15"/>
      <c r="W251" s="15"/>
      <c r="X251" s="282">
        <f t="shared" si="693"/>
        <v>2000000</v>
      </c>
      <c r="Y251" s="290">
        <f>SUM(X251:X254)</f>
        <v>2000000</v>
      </c>
      <c r="Z251" s="290"/>
    </row>
    <row r="252" spans="1:26">
      <c r="A252" s="309"/>
      <c r="B252" s="309"/>
      <c r="C252" s="309"/>
      <c r="D252" s="14"/>
      <c r="E252" s="14"/>
      <c r="F252" s="15"/>
      <c r="G252" s="16"/>
      <c r="H252" s="15" t="str">
        <f t="shared" si="684"/>
        <v>S7-KPI</v>
      </c>
      <c r="I252" s="267"/>
      <c r="J252" s="268">
        <v>68</v>
      </c>
      <c r="K252" s="269" t="str">
        <f t="shared" ref="K252" si="694">IFERROR((VLOOKUP(J252,JADWAL,4,FALSE)),"  ")</f>
        <v>Komunikasi Antar Budaya</v>
      </c>
      <c r="L252" s="270" t="str">
        <f t="shared" ref="L252" si="695">IFERROR((VLOOKUP(J252,JADWAL,2,FALSE))," ")</f>
        <v>KPI-3</v>
      </c>
      <c r="M252" s="235" t="str">
        <f t="shared" ref="M252" si="696">IFERROR((VLOOKUP(J252,JADWAL,9,FALSE)),"  ")</f>
        <v>Sabtu</v>
      </c>
      <c r="N252" s="270" t="str">
        <f t="shared" ref="N252" si="697">IFERROR((VLOOKUP(J252,JADWAL,10,FALSE)),"  ")</f>
        <v>12.30-14-30</v>
      </c>
      <c r="O252" s="270" t="str">
        <f t="shared" ref="O252" si="698">IFERROR((VLOOKUP(J252,JADWAL,11,FALSE)),"  ")</f>
        <v>R12</v>
      </c>
      <c r="P252" s="271" t="str">
        <f t="shared" ref="P252" si="699">IFERROR((VLOOKUP(J252,JADWAL,6,FALSE)),"  ")</f>
        <v>Dr. H. Sukarno, M.Si.</v>
      </c>
      <c r="Q252" s="271" t="str">
        <f t="shared" ref="Q252" si="700">IFERROR((VLOOKUP(J252,JADWAL,7,FALSE)),"  ")</f>
        <v>Dr. Kun Wazis, S.Sos, M.I.Kom.</v>
      </c>
      <c r="R252" s="271" t="str">
        <f t="shared" ref="R252" si="701">IFERROR((VLOOKUP(J252,JADWAL,8,FALSE)),"  ")</f>
        <v>.</v>
      </c>
      <c r="S252" s="280">
        <f t="shared" ref="S252" si="702">IFERROR(VLOOKUP(I252,Trf,3,FALSE),"  ")</f>
        <v>0</v>
      </c>
      <c r="T252" s="281">
        <f t="shared" si="692"/>
        <v>8</v>
      </c>
      <c r="U252" s="15"/>
      <c r="V252" s="15"/>
      <c r="W252" s="15"/>
      <c r="X252" s="282">
        <f t="shared" si="693"/>
        <v>0</v>
      </c>
    </row>
    <row r="253" spans="1:26" ht="25.5">
      <c r="A253" s="309"/>
      <c r="B253" s="309"/>
      <c r="C253" s="309"/>
      <c r="D253" s="14"/>
      <c r="E253" s="14"/>
      <c r="F253" s="15"/>
      <c r="G253" s="16"/>
      <c r="H253" s="15" t="str">
        <f t="shared" si="684"/>
        <v>S3-SI</v>
      </c>
      <c r="I253" s="267"/>
      <c r="J253" s="268">
        <v>84</v>
      </c>
      <c r="K253" s="269" t="str">
        <f>IFERROR((VLOOKUP(J253,JADWAL,4,FALSE)),"  ")</f>
        <v>SOSIOLOGI AGAMA</v>
      </c>
      <c r="L253" s="270" t="str">
        <f>IFERROR((VLOOKUP(J253,JADWAL,2,FALSE))," ")</f>
        <v>SI-2</v>
      </c>
      <c r="M253" s="235" t="str">
        <f>IFERROR((VLOOKUP(J253,JADWAL,9,FALSE)),"  ")</f>
        <v>Jumat</v>
      </c>
      <c r="N253" s="270" t="str">
        <f>IFERROR((VLOOKUP(J253,JADWAL,10,FALSE)),"  ")</f>
        <v>13.00-15.00</v>
      </c>
      <c r="O253" s="270" t="str">
        <f>IFERROR((VLOOKUP(J253,JADWAL,11,FALSE)),"  ")</f>
        <v>R23</v>
      </c>
      <c r="P253" s="271" t="str">
        <f>IFERROR((VLOOKUP(J253,JADWAL,6,FALSE)),"  ")</f>
        <v>Prof. Dr. Ahidul Asror, M.Ag.</v>
      </c>
      <c r="Q253" s="271" t="str">
        <f>IFERROR((VLOOKUP(J253,JADWAL,7,FALSE)),"  ")</f>
        <v>Dr. H. Sukarno, M.Si.</v>
      </c>
      <c r="R253" s="271" t="str">
        <f>IFERROR((VLOOKUP(J253,JADWAL,8,FALSE)),"  ")</f>
        <v>.</v>
      </c>
      <c r="S253" s="280">
        <f>IFERROR(VLOOKUP(I253,Trf,3,FALSE),"  ")</f>
        <v>0</v>
      </c>
      <c r="T253" s="281">
        <f t="shared" si="692"/>
        <v>8</v>
      </c>
      <c r="U253" s="15"/>
      <c r="V253" s="15"/>
      <c r="W253" s="15"/>
      <c r="X253" s="282">
        <f t="shared" si="693"/>
        <v>0</v>
      </c>
    </row>
    <row r="254" spans="1:26" ht="25.5">
      <c r="A254" s="309"/>
      <c r="B254" s="309"/>
      <c r="C254" s="309"/>
      <c r="D254" s="14"/>
      <c r="E254" s="14"/>
      <c r="F254" s="15"/>
      <c r="G254" s="16"/>
      <c r="H254" s="15" t="str">
        <f t="shared" si="684"/>
        <v>S15-PAI</v>
      </c>
      <c r="I254" s="267"/>
      <c r="J254" s="268">
        <v>28</v>
      </c>
      <c r="K254" s="269" t="str">
        <f>IFERROR((VLOOKUP(J254,JADWAL,4,FALSE)),"  ")</f>
        <v>ANALISIS DAN DESAIN PEMBELAJARAN AQIDAH AKHLAK</v>
      </c>
      <c r="L254" s="270" t="str">
        <f>IFERROR((VLOOKUP(J254,JADWAL,2,FALSE))," ")</f>
        <v>PAI-2A</v>
      </c>
      <c r="M254" s="235" t="str">
        <f>IFERROR((VLOOKUP(J254,JADWAL,9,FALSE)),"  ")</f>
        <v>Kamis</v>
      </c>
      <c r="N254" s="505" t="str">
        <f>IFERROR((VLOOKUP(J254,JADWAL,10,FALSE)),"  ")</f>
        <v>15.15-17.15</v>
      </c>
      <c r="O254" s="270" t="str">
        <f>IFERROR((VLOOKUP(J254,JADWAL,11,FALSE)),"  ")</f>
        <v>R15</v>
      </c>
      <c r="P254" s="271" t="str">
        <f>IFERROR((VLOOKUP(J254,JADWAL,6,FALSE)),"  ")</f>
        <v>Prof. Dr. H. Mahjuddin, M.Pd.I</v>
      </c>
      <c r="Q254" s="271" t="str">
        <f>IFERROR((VLOOKUP(J254,JADWAL,7,FALSE)),"  ")</f>
        <v>Dr. H. Sukarno, M.Si.</v>
      </c>
      <c r="R254" s="271" t="str">
        <f>IFERROR((VLOOKUP(J254,JADWAL,8,FALSE)),"  ")</f>
        <v>.</v>
      </c>
      <c r="S254" s="280">
        <f>IFERROR(VLOOKUP(I254,Trf,3,FALSE),"  ")</f>
        <v>0</v>
      </c>
      <c r="T254" s="281">
        <f t="shared" si="692"/>
        <v>8</v>
      </c>
      <c r="U254" s="15"/>
      <c r="V254" s="15"/>
      <c r="W254" s="15"/>
      <c r="X254" s="282">
        <f t="shared" si="693"/>
        <v>0</v>
      </c>
    </row>
    <row r="255" spans="1:26">
      <c r="A255" s="309"/>
      <c r="B255" s="309"/>
      <c r="C255" s="309"/>
      <c r="D255" s="14"/>
      <c r="E255" s="14"/>
      <c r="F255" s="15"/>
      <c r="G255" s="16"/>
      <c r="H255" s="15" t="str">
        <f t="shared" si="684"/>
        <v xml:space="preserve">  </v>
      </c>
      <c r="I255" s="267"/>
      <c r="J255" s="268"/>
      <c r="K255" s="269" t="str">
        <f>IFERROR((VLOOKUP(J255,JADWAL,4,FALSE)),"  ")</f>
        <v xml:space="preserve">  </v>
      </c>
      <c r="L255" s="270" t="str">
        <f>IFERROR((VLOOKUP(J255,JADWAL,2,FALSE))," ")</f>
        <v xml:space="preserve"> </v>
      </c>
      <c r="M255" s="235" t="str">
        <f>IFERROR((VLOOKUP(J255,JADWAL,9,FALSE)),"  ")</f>
        <v xml:space="preserve">  </v>
      </c>
      <c r="N255" s="270" t="str">
        <f>IFERROR((VLOOKUP(J255,JADWAL,10,FALSE)),"  ")</f>
        <v xml:space="preserve">  </v>
      </c>
      <c r="O255" s="270" t="str">
        <f>IFERROR((VLOOKUP(J255,JADWAL,11,FALSE)),"  ")</f>
        <v xml:space="preserve">  </v>
      </c>
      <c r="P255" s="271" t="str">
        <f>IFERROR((VLOOKUP(J255,JADWAL,6,FALSE)),"  ")</f>
        <v xml:space="preserve">  </v>
      </c>
      <c r="Q255" s="271" t="str">
        <f>IFERROR((VLOOKUP(J255,JADWAL,7,FALSE)),"  ")</f>
        <v xml:space="preserve">  </v>
      </c>
      <c r="R255" s="271" t="str">
        <f>IFERROR((VLOOKUP(J255,JADWAL,8,FALSE)),"  ")</f>
        <v xml:space="preserve">  </v>
      </c>
      <c r="S255" s="280">
        <f>IFERROR(VLOOKUP(I255,Trf,3,FALSE),"  ")</f>
        <v>0</v>
      </c>
      <c r="T255" s="281">
        <f t="shared" si="692"/>
        <v>8</v>
      </c>
      <c r="U255" s="15"/>
      <c r="V255" s="15"/>
      <c r="W255" s="15"/>
      <c r="X255" s="282">
        <f t="shared" si="693"/>
        <v>0</v>
      </c>
    </row>
    <row r="256" spans="1:26">
      <c r="A256" s="249">
        <v>52</v>
      </c>
      <c r="B256" s="250" t="s">
        <v>427</v>
      </c>
      <c r="C256" s="13" t="s">
        <v>426</v>
      </c>
      <c r="D256" s="14">
        <f>COUNTIF(DSATU,B256)</f>
        <v>1</v>
      </c>
      <c r="E256" s="14">
        <f>COUNTIF(DDUA,B256)</f>
        <v>1</v>
      </c>
      <c r="F256" s="15">
        <f>COUNTIF(DTIGA,B256)</f>
        <v>1</v>
      </c>
      <c r="G256" s="252">
        <f>SUM(D256:F256)</f>
        <v>3</v>
      </c>
      <c r="H256" s="15" t="str">
        <f t="shared" si="684"/>
        <v>S2-KPI</v>
      </c>
      <c r="I256" s="267" t="s">
        <v>122</v>
      </c>
      <c r="J256" s="268">
        <v>63</v>
      </c>
      <c r="K256" s="269" t="str">
        <f>IFERROR((VLOOKUP(J256,JADWAL,4,FALSE)),"  ")</f>
        <v xml:space="preserve">Sosiologi Komunikasi dan Media </v>
      </c>
      <c r="L256" s="270" t="str">
        <f>IFERROR((VLOOKUP(J256,JADWAL,2,FALSE))," ")</f>
        <v>KPI-2</v>
      </c>
      <c r="M256" s="270" t="str">
        <f>IFERROR((VLOOKUP(J256,JADWAL,9,FALSE)),"  ")</f>
        <v>Jumat</v>
      </c>
      <c r="N256" s="270" t="str">
        <f>IFERROR((VLOOKUP(J256,JADWAL,10,FALSE)),"  ")</f>
        <v>12.30-14.30</v>
      </c>
      <c r="O256" s="270" t="str">
        <f>IFERROR((VLOOKUP(J256,JADWAL,11,FALSE)),"  ")</f>
        <v>R11</v>
      </c>
      <c r="P256" s="271" t="str">
        <f>IFERROR((VLOOKUP(J256,JADWAL,6,FALSE)),"  ")</f>
        <v>Dr. H. Sukarno, M.Si.</v>
      </c>
      <c r="Q256" s="271" t="str">
        <f>IFERROR((VLOOKUP(J256,JADWAL,7,FALSE)),"  ")</f>
        <v>Dr. M. Khusna Amal, S.Ag., Msi.</v>
      </c>
      <c r="R256" s="271" t="str">
        <f>IFERROR((VLOOKUP(J256,JADWAL,8,FALSE)),"  ")</f>
        <v>.</v>
      </c>
      <c r="S256" s="280">
        <f>IFERROR(VLOOKUP(I256,Trf,3,FALSE),"  ")</f>
        <v>250000</v>
      </c>
      <c r="T256" s="281">
        <f t="shared" si="692"/>
        <v>8</v>
      </c>
      <c r="U256" s="15"/>
      <c r="V256" s="15"/>
      <c r="W256" s="15"/>
      <c r="X256" s="282">
        <f t="shared" si="693"/>
        <v>2000000</v>
      </c>
      <c r="Y256" s="290">
        <f>SUM(X256:X260)</f>
        <v>10000000</v>
      </c>
      <c r="Z256" s="290"/>
    </row>
    <row r="257" spans="1:26" ht="25.5">
      <c r="A257" s="257"/>
      <c r="B257" s="263"/>
      <c r="C257" s="263"/>
      <c r="D257" s="15"/>
      <c r="E257" s="15"/>
      <c r="F257" s="15"/>
      <c r="G257" s="16"/>
      <c r="H257" s="15" t="str">
        <f t="shared" si="684"/>
        <v>S5-KPI</v>
      </c>
      <c r="I257" s="267" t="s">
        <v>122</v>
      </c>
      <c r="J257" s="268">
        <v>66</v>
      </c>
      <c r="K257" s="269" t="str">
        <f t="shared" ref="K257:K258" si="703">IFERROR((VLOOKUP(J257,JADWAL,4,FALSE)),"  ")</f>
        <v xml:space="preserve">Media dan Teknologi Komunikasi </v>
      </c>
      <c r="L257" s="270" t="str">
        <f t="shared" ref="L257:L258" si="704">IFERROR((VLOOKUP(J257,JADWAL,2,FALSE))," ")</f>
        <v>KPI-2</v>
      </c>
      <c r="M257" s="270" t="str">
        <f t="shared" ref="M257:M258" si="705">IFERROR((VLOOKUP(J257,JADWAL,9,FALSE)),"  ")</f>
        <v>Sabtu</v>
      </c>
      <c r="N257" s="505" t="str">
        <f t="shared" ref="N257:N258" si="706">IFERROR((VLOOKUP(J257,JADWAL,10,FALSE)),"  ")</f>
        <v>07.30-09.30</v>
      </c>
      <c r="O257" s="270" t="str">
        <f t="shared" ref="O257:O258" si="707">IFERROR((VLOOKUP(J257,JADWAL,11,FALSE)),"  ")</f>
        <v>R11</v>
      </c>
      <c r="P257" s="271" t="str">
        <f t="shared" ref="P257:P258" si="708">IFERROR((VLOOKUP(J257,JADWAL,6,FALSE)),"  ")</f>
        <v>Dr. M. Khusna Amal, S.Ag., Msi.</v>
      </c>
      <c r="Q257" s="271" t="str">
        <f t="shared" ref="Q257:Q258" si="709">IFERROR((VLOOKUP(J257,JADWAL,7,FALSE)),"  ")</f>
        <v>Dr. Nurul Widyawati Islami Rahayu, S,Sos, M.Si</v>
      </c>
      <c r="R257" s="271" t="str">
        <f t="shared" ref="R257:R258" si="710">IFERROR((VLOOKUP(J257,JADWAL,8,FALSE)),"  ")</f>
        <v>.</v>
      </c>
      <c r="S257" s="280">
        <f t="shared" ref="S257:S258" si="711">IFERROR(VLOOKUP(I257,Trf,3,FALSE),"  ")</f>
        <v>250000</v>
      </c>
      <c r="T257" s="281">
        <f t="shared" si="692"/>
        <v>8</v>
      </c>
      <c r="U257" s="15"/>
      <c r="V257" s="15"/>
      <c r="W257" s="15"/>
      <c r="X257" s="282">
        <f t="shared" si="693"/>
        <v>2000000</v>
      </c>
    </row>
    <row r="258" spans="1:26" ht="25.5">
      <c r="A258" s="257"/>
      <c r="B258" s="263"/>
      <c r="C258" s="263"/>
      <c r="D258" s="15"/>
      <c r="E258" s="15"/>
      <c r="F258" s="15"/>
      <c r="G258" s="16"/>
      <c r="H258" s="15" t="str">
        <f t="shared" si="684"/>
        <v>S3-MPI</v>
      </c>
      <c r="I258" s="267" t="s">
        <v>122</v>
      </c>
      <c r="J258" s="268">
        <v>89</v>
      </c>
      <c r="K258" s="269" t="str">
        <f t="shared" si="703"/>
        <v>METODE PENELITIAN MPI</v>
      </c>
      <c r="L258" s="270" t="str">
        <f t="shared" si="704"/>
        <v>MPI3-2A</v>
      </c>
      <c r="M258" s="270" t="str">
        <f t="shared" si="705"/>
        <v>Jumat</v>
      </c>
      <c r="N258" s="505" t="str">
        <f t="shared" si="706"/>
        <v>12.45-14.45</v>
      </c>
      <c r="O258" s="270" t="str">
        <f t="shared" si="707"/>
        <v>RU22</v>
      </c>
      <c r="P258" s="271" t="str">
        <f t="shared" si="708"/>
        <v>Prof. Dr. Muhammad Ali Ramdhani, S.TP, M.T.</v>
      </c>
      <c r="Q258" s="271" t="str">
        <f t="shared" si="709"/>
        <v>Prof. Dr. H. Miftah Arifin, M.Ag.</v>
      </c>
      <c r="R258" s="271" t="str">
        <f t="shared" si="710"/>
        <v>Dr. M. Khusna Amal, S.Ag., Msi.</v>
      </c>
      <c r="S258" s="280">
        <f t="shared" si="711"/>
        <v>250000</v>
      </c>
      <c r="T258" s="281">
        <f t="shared" si="692"/>
        <v>8</v>
      </c>
      <c r="U258" s="15"/>
      <c r="V258" s="15"/>
      <c r="W258" s="15"/>
      <c r="X258" s="282">
        <f t="shared" si="693"/>
        <v>2000000</v>
      </c>
    </row>
    <row r="259" spans="1:26">
      <c r="A259" s="257"/>
      <c r="B259" s="258"/>
      <c r="C259" s="258"/>
      <c r="D259" s="15"/>
      <c r="E259" s="15"/>
      <c r="F259" s="15"/>
      <c r="G259" s="16"/>
      <c r="H259" s="15" t="str">
        <f t="shared" si="684"/>
        <v xml:space="preserve">  </v>
      </c>
      <c r="I259" s="267" t="s">
        <v>122</v>
      </c>
      <c r="J259" s="268"/>
      <c r="K259" s="269" t="str">
        <f>IFERROR((VLOOKUP(J259,JADWAL,4,FALSE)),"  ")</f>
        <v xml:space="preserve">  </v>
      </c>
      <c r="L259" s="270" t="str">
        <f>IFERROR((VLOOKUP(J259,JADWAL,2,FALSE))," ")</f>
        <v xml:space="preserve"> </v>
      </c>
      <c r="M259" s="270" t="str">
        <f>IFERROR((VLOOKUP(J259,JADWAL,9,FALSE)),"  ")</f>
        <v xml:space="preserve">  </v>
      </c>
      <c r="N259" s="270" t="str">
        <f>IFERROR((VLOOKUP(J259,JADWAL,10,FALSE)),"  ")</f>
        <v xml:space="preserve">  </v>
      </c>
      <c r="O259" s="270" t="str">
        <f>IFERROR((VLOOKUP(J259,JADWAL,11,FALSE)),"  ")</f>
        <v xml:space="preserve">  </v>
      </c>
      <c r="P259" s="271" t="str">
        <f>IFERROR((VLOOKUP(J259,JADWAL,6,FALSE)),"  ")</f>
        <v xml:space="preserve">  </v>
      </c>
      <c r="Q259" s="271" t="str">
        <f>IFERROR((VLOOKUP(J259,JADWAL,7,FALSE)),"  ")</f>
        <v xml:space="preserve">  </v>
      </c>
      <c r="R259" s="271" t="str">
        <f>IFERROR((VLOOKUP(J259,JADWAL,8,FALSE)),"  ")</f>
        <v xml:space="preserve">  </v>
      </c>
      <c r="S259" s="280">
        <f>IFERROR(VLOOKUP(I259,Trf,3,FALSE),"  ")</f>
        <v>250000</v>
      </c>
      <c r="T259" s="281">
        <f t="shared" si="692"/>
        <v>8</v>
      </c>
      <c r="U259" s="15"/>
      <c r="V259" s="15"/>
      <c r="W259" s="15"/>
      <c r="X259" s="282">
        <f t="shared" si="693"/>
        <v>2000000</v>
      </c>
    </row>
    <row r="260" spans="1:26">
      <c r="A260" s="257"/>
      <c r="B260" s="258"/>
      <c r="C260" s="258"/>
      <c r="D260" s="15"/>
      <c r="E260" s="15"/>
      <c r="F260" s="15"/>
      <c r="G260" s="16"/>
      <c r="H260" s="15" t="str">
        <f t="shared" si="684"/>
        <v xml:space="preserve">  </v>
      </c>
      <c r="I260" s="267" t="s">
        <v>122</v>
      </c>
      <c r="J260" s="268"/>
      <c r="K260" s="269" t="str">
        <f>IFERROR((VLOOKUP(J260,JADWAL,4,FALSE)),"  ")</f>
        <v xml:space="preserve">  </v>
      </c>
      <c r="L260" s="270" t="str">
        <f>IFERROR((VLOOKUP(J260,JADWAL,2,FALSE))," ")</f>
        <v xml:space="preserve"> </v>
      </c>
      <c r="M260" s="270" t="str">
        <f>IFERROR((VLOOKUP(J260,JADWAL,9,FALSE)),"  ")</f>
        <v xml:space="preserve">  </v>
      </c>
      <c r="N260" s="270" t="str">
        <f>IFERROR((VLOOKUP(J260,JADWAL,10,FALSE)),"  ")</f>
        <v xml:space="preserve">  </v>
      </c>
      <c r="O260" s="270" t="str">
        <f>IFERROR((VLOOKUP(J260,JADWAL,11,FALSE)),"  ")</f>
        <v xml:space="preserve">  </v>
      </c>
      <c r="P260" s="271" t="str">
        <f>IFERROR((VLOOKUP(J260,JADWAL,6,FALSE)),"  ")</f>
        <v xml:space="preserve">  </v>
      </c>
      <c r="Q260" s="271" t="str">
        <f>IFERROR((VLOOKUP(J260,JADWAL,7,FALSE)),"  ")</f>
        <v xml:space="preserve">  </v>
      </c>
      <c r="R260" s="271" t="str">
        <f>IFERROR((VLOOKUP(J260,JADWAL,8,FALSE)),"  ")</f>
        <v xml:space="preserve">  </v>
      </c>
      <c r="S260" s="280">
        <f>IFERROR(VLOOKUP(I260,Trf,3,FALSE),"  ")</f>
        <v>250000</v>
      </c>
      <c r="T260" s="281">
        <f t="shared" ref="T260:T267" si="712">$T$7</f>
        <v>8</v>
      </c>
      <c r="U260" s="15"/>
      <c r="V260" s="15"/>
      <c r="W260" s="15"/>
      <c r="X260" s="282">
        <f t="shared" ref="X260:X267" si="713">(S260*T260)+((U260+V260)*W260)</f>
        <v>2000000</v>
      </c>
    </row>
    <row r="261" spans="1:26" ht="25.5">
      <c r="A261" s="259">
        <v>53</v>
      </c>
      <c r="B261" s="296" t="s">
        <v>428</v>
      </c>
      <c r="C261" s="300" t="s">
        <v>426</v>
      </c>
      <c r="D261" s="14">
        <f>COUNTIF(DSATU,B261)</f>
        <v>1</v>
      </c>
      <c r="E261" s="14">
        <f>COUNTIF(DDUA,B261)</f>
        <v>3</v>
      </c>
      <c r="F261" s="15">
        <f>COUNTIF(DTIGA,B261)</f>
        <v>0</v>
      </c>
      <c r="G261" s="252">
        <f>SUM(D261:F261)</f>
        <v>4</v>
      </c>
      <c r="H261" s="15" t="str">
        <f t="shared" si="684"/>
        <v>S10-ES</v>
      </c>
      <c r="I261" s="299" t="s">
        <v>122</v>
      </c>
      <c r="J261" s="268">
        <v>57</v>
      </c>
      <c r="K261" s="269" t="str">
        <f t="shared" ref="K261:K264" si="714">IFERROR((VLOOKUP(J261,JADWAL,4,FALSE)),"  ")</f>
        <v>Manajemen Komunikasi Bisnis Syariah</v>
      </c>
      <c r="L261" s="270" t="str">
        <f t="shared" ref="L261:L264" si="715">IFERROR((VLOOKUP(J261,JADWAL,2,FALSE))," ")</f>
        <v>ES-2A</v>
      </c>
      <c r="M261" s="270" t="str">
        <f t="shared" ref="M261:M264" si="716">IFERROR((VLOOKUP(J261,JADWAL,9,FALSE)),"  ")</f>
        <v>Selasa</v>
      </c>
      <c r="N261" s="505" t="str">
        <f t="shared" ref="N261:N264" si="717">IFERROR((VLOOKUP(J261,JADWAL,10,FALSE)),"  ")</f>
        <v>12.45-14.45</v>
      </c>
      <c r="O261" s="270" t="str">
        <f>IFERROR((VLOOKUP(J261,JADWAL,11,FALSE)),"  ")</f>
        <v>RU13</v>
      </c>
      <c r="P261" s="271" t="str">
        <f>IFERROR((VLOOKUP(J261,JADWAL,6,FALSE)),"  ")</f>
        <v>Dr. Abdul Wadud Nafis, Lc, M.E.I</v>
      </c>
      <c r="Q261" s="271" t="str">
        <f>IFERROR((VLOOKUP(J261,JADWAL,7,FALSE)),"  ")</f>
        <v>Dr. Kun Wazis, S.Sos, M.I.Kom.</v>
      </c>
      <c r="R261" s="271" t="str">
        <f>IFERROR((VLOOKUP(J261,JADWAL,8,FALSE)),"  ")</f>
        <v>.</v>
      </c>
      <c r="S261" s="280">
        <f>IFERROR(VLOOKUP(I261,Trf,3,FALSE),"  ")</f>
        <v>250000</v>
      </c>
      <c r="T261" s="281">
        <f t="shared" si="712"/>
        <v>8</v>
      </c>
      <c r="U261" s="15"/>
      <c r="V261" s="15"/>
      <c r="W261" s="15"/>
      <c r="X261" s="282">
        <f t="shared" si="713"/>
        <v>2000000</v>
      </c>
      <c r="Y261" s="290">
        <f>SUM(X261:X264)</f>
        <v>8000000</v>
      </c>
      <c r="Z261" s="290"/>
    </row>
    <row r="262" spans="1:26" ht="25.5">
      <c r="A262" s="257"/>
      <c r="B262" s="15"/>
      <c r="C262" s="310"/>
      <c r="D262" s="15"/>
      <c r="E262" s="15"/>
      <c r="F262" s="15"/>
      <c r="G262" s="16"/>
      <c r="H262" s="15" t="str">
        <f t="shared" si="684"/>
        <v>S13-ES</v>
      </c>
      <c r="I262" s="299" t="s">
        <v>122</v>
      </c>
      <c r="J262" s="268">
        <v>60</v>
      </c>
      <c r="K262" s="269" t="str">
        <f t="shared" ref="K262" si="718">IFERROR((VLOOKUP(J262,JADWAL,4,FALSE)),"  ")</f>
        <v>Manajemen Komunikasi Bisnis Syariah</v>
      </c>
      <c r="L262" s="270" t="str">
        <f t="shared" ref="L262" si="719">IFERROR((VLOOKUP(J262,JADWAL,2,FALSE))," ")</f>
        <v>ES-2B</v>
      </c>
      <c r="M262" s="270" t="str">
        <f t="shared" ref="M262" si="720">IFERROR((VLOOKUP(J262,JADWAL,9,FALSE)),"  ")</f>
        <v>Jumat</v>
      </c>
      <c r="N262" s="505" t="str">
        <f t="shared" ref="N262" si="721">IFERROR((VLOOKUP(J262,JADWAL,10,FALSE)),"  ")</f>
        <v>13.15-15.15</v>
      </c>
      <c r="O262" s="270" t="str">
        <f t="shared" ref="O262" si="722">IFERROR((VLOOKUP(J262,JADWAL,11,FALSE)),"  ")</f>
        <v>R11</v>
      </c>
      <c r="P262" s="271" t="str">
        <f t="shared" ref="P262" si="723">IFERROR((VLOOKUP(J262,JADWAL,6,FALSE)),"  ")</f>
        <v>Dr. Abdul Wadud Nafis, Lc, M.E.I</v>
      </c>
      <c r="Q262" s="271" t="str">
        <f t="shared" ref="Q262" si="724">IFERROR((VLOOKUP(J262,JADWAL,7,FALSE)),"  ")</f>
        <v>Dr. Kun Wazis, S.Sos, M.I.Kom.</v>
      </c>
      <c r="R262" s="271" t="str">
        <f t="shared" ref="R262" si="725">IFERROR((VLOOKUP(J262,JADWAL,8,FALSE)),"  ")</f>
        <v>.</v>
      </c>
      <c r="S262" s="280">
        <f t="shared" ref="S262" si="726">IFERROR(VLOOKUP(I262,Trf,3,FALSE),"  ")</f>
        <v>250000</v>
      </c>
      <c r="T262" s="281">
        <f t="shared" si="712"/>
        <v>8</v>
      </c>
      <c r="U262" s="15"/>
      <c r="V262" s="15"/>
      <c r="W262" s="15"/>
      <c r="X262" s="282">
        <f t="shared" si="713"/>
        <v>2000000</v>
      </c>
    </row>
    <row r="263" spans="1:26" ht="25.5">
      <c r="A263" s="257"/>
      <c r="B263" s="15"/>
      <c r="C263" s="310"/>
      <c r="D263" s="15"/>
      <c r="E263" s="15"/>
      <c r="F263" s="15"/>
      <c r="G263" s="16"/>
      <c r="H263" s="15" t="str">
        <f t="shared" si="684"/>
        <v>S4-KPI</v>
      </c>
      <c r="I263" s="299" t="s">
        <v>122</v>
      </c>
      <c r="J263" s="268">
        <v>65</v>
      </c>
      <c r="K263" s="269" t="str">
        <f t="shared" si="714"/>
        <v>Media Massa dan Isu Kontemporer</v>
      </c>
      <c r="L263" s="270" t="str">
        <f t="shared" si="715"/>
        <v>KPI-2</v>
      </c>
      <c r="M263" s="270" t="str">
        <f t="shared" si="716"/>
        <v>Jumat</v>
      </c>
      <c r="N263" s="270" t="str">
        <f t="shared" si="717"/>
        <v>18.30-20.30</v>
      </c>
      <c r="O263" s="270" t="str">
        <f t="shared" ref="O263:O277" si="727">IFERROR((VLOOKUP(J263,JADWAL,11,FALSE)),"  ")</f>
        <v>R11</v>
      </c>
      <c r="P263" s="271" t="str">
        <f t="shared" ref="P263:P278" si="728">IFERROR((VLOOKUP(J263,JADWAL,6,FALSE)),"  ")</f>
        <v>Dr. Kun Wazis, S.Sos, M.I.Kom.</v>
      </c>
      <c r="Q263" s="271" t="str">
        <f t="shared" ref="Q263:Q278" si="729">IFERROR((VLOOKUP(J263,JADWAL,7,FALSE)),"  ")</f>
        <v>Dr. Lilik Hamidah, S.Ag., M.Si.</v>
      </c>
      <c r="R263" s="271" t="str">
        <f t="shared" ref="R263:R270" si="730">IFERROR((VLOOKUP(J263,JADWAL,8,FALSE)),"  ")</f>
        <v>.</v>
      </c>
      <c r="S263" s="280">
        <f t="shared" ref="S263:S270" si="731">IFERROR(VLOOKUP(I263,Trf,3,FALSE),"  ")</f>
        <v>250000</v>
      </c>
      <c r="T263" s="281">
        <f t="shared" si="712"/>
        <v>8</v>
      </c>
      <c r="U263" s="15"/>
      <c r="V263" s="15"/>
      <c r="W263" s="15"/>
      <c r="X263" s="282">
        <f t="shared" si="713"/>
        <v>2000000</v>
      </c>
    </row>
    <row r="264" spans="1:26">
      <c r="A264" s="257"/>
      <c r="B264" s="15"/>
      <c r="C264" s="310"/>
      <c r="D264" s="14"/>
      <c r="E264" s="14"/>
      <c r="F264" s="15"/>
      <c r="G264" s="16"/>
      <c r="H264" s="15" t="str">
        <f t="shared" si="684"/>
        <v>S7-KPI</v>
      </c>
      <c r="I264" s="299" t="s">
        <v>122</v>
      </c>
      <c r="J264" s="268">
        <v>68</v>
      </c>
      <c r="K264" s="269" t="str">
        <f t="shared" si="714"/>
        <v>Komunikasi Antar Budaya</v>
      </c>
      <c r="L264" s="270" t="str">
        <f t="shared" si="715"/>
        <v>KPI-3</v>
      </c>
      <c r="M264" s="270" t="str">
        <f t="shared" si="716"/>
        <v>Sabtu</v>
      </c>
      <c r="N264" s="270" t="str">
        <f t="shared" si="717"/>
        <v>12.30-14-30</v>
      </c>
      <c r="O264" s="270" t="str">
        <f t="shared" si="727"/>
        <v>R12</v>
      </c>
      <c r="P264" s="271" t="str">
        <f t="shared" si="728"/>
        <v>Dr. H. Sukarno, M.Si.</v>
      </c>
      <c r="Q264" s="271" t="str">
        <f t="shared" si="729"/>
        <v>Dr. Kun Wazis, S.Sos, M.I.Kom.</v>
      </c>
      <c r="R264" s="271" t="str">
        <f t="shared" si="730"/>
        <v>.</v>
      </c>
      <c r="S264" s="280">
        <f t="shared" si="731"/>
        <v>250000</v>
      </c>
      <c r="T264" s="281">
        <f t="shared" si="712"/>
        <v>8</v>
      </c>
      <c r="U264" s="15"/>
      <c r="V264" s="15"/>
      <c r="W264" s="15"/>
      <c r="X264" s="282">
        <f t="shared" si="713"/>
        <v>2000000</v>
      </c>
    </row>
    <row r="265" spans="1:26">
      <c r="A265" s="257"/>
      <c r="B265" s="15"/>
      <c r="C265" s="310"/>
      <c r="D265" s="14"/>
      <c r="E265" s="14"/>
      <c r="F265" s="15"/>
      <c r="G265" s="16"/>
      <c r="H265" s="15" t="str">
        <f t="shared" si="684"/>
        <v xml:space="preserve">  </v>
      </c>
      <c r="I265" s="299" t="s">
        <v>122</v>
      </c>
      <c r="J265" s="268"/>
      <c r="K265" s="269" t="str">
        <f t="shared" ref="K265:K281" si="732">IFERROR((VLOOKUP(J265,JADWAL,4,FALSE)),"  ")</f>
        <v xml:space="preserve">  </v>
      </c>
      <c r="L265" s="270" t="str">
        <f t="shared" ref="L265:L278" si="733">IFERROR((VLOOKUP(J265,JADWAL,2,FALSE))," ")</f>
        <v xml:space="preserve"> </v>
      </c>
      <c r="M265" s="270" t="str">
        <f t="shared" ref="M265:M277" si="734">IFERROR((VLOOKUP(J265,JADWAL,9,FALSE)),"  ")</f>
        <v xml:space="preserve">  </v>
      </c>
      <c r="N265" s="270" t="str">
        <f t="shared" ref="N265:N277" si="735">IFERROR((VLOOKUP(J265,JADWAL,10,FALSE)),"  ")</f>
        <v xml:space="preserve">  </v>
      </c>
      <c r="O265" s="270" t="str">
        <f t="shared" si="727"/>
        <v xml:space="preserve">  </v>
      </c>
      <c r="P265" s="271" t="str">
        <f t="shared" si="728"/>
        <v xml:space="preserve">  </v>
      </c>
      <c r="Q265" s="271" t="str">
        <f t="shared" si="729"/>
        <v xml:space="preserve">  </v>
      </c>
      <c r="R265" s="271" t="str">
        <f t="shared" si="730"/>
        <v xml:space="preserve">  </v>
      </c>
      <c r="S265" s="280">
        <f t="shared" si="731"/>
        <v>250000</v>
      </c>
      <c r="T265" s="281">
        <f t="shared" si="712"/>
        <v>8</v>
      </c>
      <c r="U265" s="15"/>
      <c r="V265" s="15"/>
      <c r="W265" s="15"/>
      <c r="X265" s="282">
        <f t="shared" si="713"/>
        <v>2000000</v>
      </c>
    </row>
    <row r="266" spans="1:26" ht="25.5">
      <c r="A266" s="249">
        <v>54</v>
      </c>
      <c r="B266" s="262" t="s">
        <v>429</v>
      </c>
      <c r="C266" s="13" t="s">
        <v>426</v>
      </c>
      <c r="D266" s="14">
        <f>COUNTIF(DSATU,B266)</f>
        <v>0</v>
      </c>
      <c r="E266" s="14">
        <f>COUNTIF(DDUA,B266)</f>
        <v>2</v>
      </c>
      <c r="F266" s="15">
        <f>COUNTIF(DTIGA,B266)</f>
        <v>0</v>
      </c>
      <c r="G266" s="252">
        <f>SUM(D266:F266)</f>
        <v>2</v>
      </c>
      <c r="H266" s="15" t="str">
        <f t="shared" si="684"/>
        <v>S5-KPI</v>
      </c>
      <c r="I266" s="267" t="s">
        <v>122</v>
      </c>
      <c r="J266" s="268">
        <v>66</v>
      </c>
      <c r="K266" s="269" t="str">
        <f t="shared" si="732"/>
        <v xml:space="preserve">Media dan Teknologi Komunikasi </v>
      </c>
      <c r="L266" s="270" t="str">
        <f t="shared" si="733"/>
        <v>KPI-2</v>
      </c>
      <c r="M266" s="270" t="str">
        <f t="shared" si="734"/>
        <v>Sabtu</v>
      </c>
      <c r="N266" s="505" t="str">
        <f t="shared" si="735"/>
        <v>07.30-09.30</v>
      </c>
      <c r="O266" s="270" t="str">
        <f t="shared" si="727"/>
        <v>R11</v>
      </c>
      <c r="P266" s="271" t="str">
        <f t="shared" si="728"/>
        <v>Dr. M. Khusna Amal, S.Ag., Msi.</v>
      </c>
      <c r="Q266" s="271" t="str">
        <f t="shared" si="729"/>
        <v>Dr. Nurul Widyawati Islami Rahayu, S,Sos, M.Si</v>
      </c>
      <c r="R266" s="271" t="str">
        <f t="shared" si="730"/>
        <v>.</v>
      </c>
      <c r="S266" s="280">
        <f t="shared" si="731"/>
        <v>250000</v>
      </c>
      <c r="T266" s="281">
        <f t="shared" si="712"/>
        <v>8</v>
      </c>
      <c r="U266" s="15"/>
      <c r="V266" s="15"/>
      <c r="W266" s="15"/>
      <c r="X266" s="282">
        <f t="shared" si="713"/>
        <v>2000000</v>
      </c>
      <c r="Y266" s="290">
        <f>SUM(X266:X269)</f>
        <v>8000000</v>
      </c>
      <c r="Z266" s="290"/>
    </row>
    <row r="267" spans="1:26" ht="25.5">
      <c r="A267" s="257"/>
      <c r="B267" s="263"/>
      <c r="C267" s="263"/>
      <c r="D267" s="15"/>
      <c r="E267" s="15"/>
      <c r="F267" s="15"/>
      <c r="G267" s="16"/>
      <c r="H267" s="15" t="str">
        <f t="shared" si="684"/>
        <v>S6-KPI</v>
      </c>
      <c r="I267" s="267" t="s">
        <v>122</v>
      </c>
      <c r="J267" s="268">
        <v>67</v>
      </c>
      <c r="K267" s="269" t="str">
        <f t="shared" si="732"/>
        <v>Manajemen Industri Media Islam</v>
      </c>
      <c r="L267" s="270" t="str">
        <f t="shared" si="733"/>
        <v>KPI-3</v>
      </c>
      <c r="M267" s="270" t="str">
        <f t="shared" si="734"/>
        <v>Sabtu</v>
      </c>
      <c r="N267" s="270" t="str">
        <f t="shared" si="735"/>
        <v>09.30-11-30</v>
      </c>
      <c r="O267" s="270" t="str">
        <f t="shared" si="727"/>
        <v>R12</v>
      </c>
      <c r="P267" s="271" t="str">
        <f t="shared" si="728"/>
        <v>Dr. H. Hepni, S.Ag., M.M.</v>
      </c>
      <c r="Q267" s="271" t="str">
        <f t="shared" si="729"/>
        <v>Dr. Nurul Widyawati Islami Rahayu, S,Sos, M.Si</v>
      </c>
      <c r="R267" s="271" t="str">
        <f t="shared" si="730"/>
        <v>.</v>
      </c>
      <c r="S267" s="280">
        <f t="shared" si="731"/>
        <v>250000</v>
      </c>
      <c r="T267" s="281">
        <f t="shared" si="712"/>
        <v>8</v>
      </c>
      <c r="U267" s="15"/>
      <c r="V267" s="15"/>
      <c r="W267" s="15"/>
      <c r="X267" s="282">
        <f t="shared" si="713"/>
        <v>2000000</v>
      </c>
    </row>
    <row r="268" spans="1:26">
      <c r="A268" s="257"/>
      <c r="B268" s="263"/>
      <c r="C268" s="263"/>
      <c r="D268" s="15"/>
      <c r="E268" s="15"/>
      <c r="F268" s="15"/>
      <c r="G268" s="16"/>
      <c r="H268" s="15" t="str">
        <f t="shared" si="684"/>
        <v xml:space="preserve">  </v>
      </c>
      <c r="I268" s="267" t="s">
        <v>122</v>
      </c>
      <c r="J268" s="268"/>
      <c r="K268" s="269" t="str">
        <f t="shared" si="732"/>
        <v xml:space="preserve">  </v>
      </c>
      <c r="L268" s="270" t="str">
        <f t="shared" si="733"/>
        <v xml:space="preserve"> </v>
      </c>
      <c r="M268" s="270" t="str">
        <f t="shared" si="734"/>
        <v xml:space="preserve">  </v>
      </c>
      <c r="N268" s="270" t="str">
        <f t="shared" si="735"/>
        <v xml:space="preserve">  </v>
      </c>
      <c r="O268" s="270" t="str">
        <f t="shared" si="727"/>
        <v xml:space="preserve">  </v>
      </c>
      <c r="P268" s="271" t="str">
        <f t="shared" si="728"/>
        <v xml:space="preserve">  </v>
      </c>
      <c r="Q268" s="271" t="str">
        <f t="shared" si="729"/>
        <v xml:space="preserve">  </v>
      </c>
      <c r="R268" s="271" t="str">
        <f t="shared" si="730"/>
        <v xml:space="preserve">  </v>
      </c>
      <c r="S268" s="280">
        <f t="shared" si="731"/>
        <v>250000</v>
      </c>
      <c r="T268" s="281">
        <f t="shared" ref="T268:T273" si="736">$T$7</f>
        <v>8</v>
      </c>
      <c r="U268" s="15"/>
      <c r="V268" s="15"/>
      <c r="W268" s="15"/>
      <c r="X268" s="282">
        <f t="shared" ref="X268:X273" si="737">(S268*T268)+((U268+V268)*W268)</f>
        <v>2000000</v>
      </c>
    </row>
    <row r="269" spans="1:26">
      <c r="A269" s="257"/>
      <c r="B269" s="263"/>
      <c r="C269" s="263"/>
      <c r="D269" s="15"/>
      <c r="E269" s="15"/>
      <c r="F269" s="15"/>
      <c r="G269" s="16"/>
      <c r="H269" s="15" t="str">
        <f t="shared" si="684"/>
        <v xml:space="preserve">  </v>
      </c>
      <c r="I269" s="267" t="s">
        <v>122</v>
      </c>
      <c r="J269" s="268"/>
      <c r="K269" s="269" t="str">
        <f t="shared" si="732"/>
        <v xml:space="preserve">  </v>
      </c>
      <c r="L269" s="270" t="str">
        <f t="shared" si="733"/>
        <v xml:space="preserve"> </v>
      </c>
      <c r="M269" s="270" t="str">
        <f t="shared" si="734"/>
        <v xml:space="preserve">  </v>
      </c>
      <c r="N269" s="270" t="str">
        <f t="shared" si="735"/>
        <v xml:space="preserve">  </v>
      </c>
      <c r="O269" s="270" t="str">
        <f t="shared" si="727"/>
        <v xml:space="preserve">  </v>
      </c>
      <c r="P269" s="271" t="str">
        <f t="shared" si="728"/>
        <v xml:space="preserve">  </v>
      </c>
      <c r="Q269" s="271" t="str">
        <f t="shared" si="729"/>
        <v xml:space="preserve">  </v>
      </c>
      <c r="R269" s="271" t="str">
        <f t="shared" si="730"/>
        <v xml:space="preserve">  </v>
      </c>
      <c r="S269" s="280">
        <f t="shared" si="731"/>
        <v>250000</v>
      </c>
      <c r="T269" s="281">
        <f t="shared" si="736"/>
        <v>8</v>
      </c>
      <c r="U269" s="15"/>
      <c r="V269" s="15"/>
      <c r="W269" s="15"/>
      <c r="X269" s="282">
        <f t="shared" si="737"/>
        <v>2000000</v>
      </c>
    </row>
    <row r="270" spans="1:26" ht="25.5">
      <c r="A270" s="249">
        <v>55</v>
      </c>
      <c r="B270" s="250" t="s">
        <v>430</v>
      </c>
      <c r="C270" s="13" t="s">
        <v>426</v>
      </c>
      <c r="D270" s="14">
        <f>COUNTIF(DSATU,B270)</f>
        <v>1</v>
      </c>
      <c r="E270" s="14">
        <f>COUNTIF(DDUA,B270)</f>
        <v>1</v>
      </c>
      <c r="F270" s="15">
        <f>COUNTIF(DTIGA,B270)</f>
        <v>0</v>
      </c>
      <c r="G270" s="311">
        <f>SUM(D270:F270)</f>
        <v>2</v>
      </c>
      <c r="H270" s="15" t="str">
        <f t="shared" si="684"/>
        <v>S3-KPI</v>
      </c>
      <c r="I270" s="267" t="s">
        <v>122</v>
      </c>
      <c r="J270" s="268">
        <v>64</v>
      </c>
      <c r="K270" s="269" t="str">
        <f t="shared" si="732"/>
        <v>Metodologi Penelitian Komunikasi</v>
      </c>
      <c r="L270" s="270" t="str">
        <f t="shared" si="733"/>
        <v>KPI-2</v>
      </c>
      <c r="M270" s="270" t="str">
        <f t="shared" si="734"/>
        <v>Jumat</v>
      </c>
      <c r="N270" s="505" t="str">
        <f t="shared" si="735"/>
        <v>15.30-17.30</v>
      </c>
      <c r="O270" s="270" t="str">
        <f t="shared" si="727"/>
        <v>R11</v>
      </c>
      <c r="P270" s="271" t="str">
        <f t="shared" si="728"/>
        <v>Prof. Dr. Ahidul Asror, M.Ag.</v>
      </c>
      <c r="Q270" s="271" t="str">
        <f t="shared" si="729"/>
        <v>Dr. Imam Bonjol Juhari, S.Ag., M.Si.</v>
      </c>
      <c r="R270" s="271" t="str">
        <f t="shared" si="730"/>
        <v>.</v>
      </c>
      <c r="S270" s="280">
        <f t="shared" si="731"/>
        <v>250000</v>
      </c>
      <c r="T270" s="281">
        <f t="shared" si="736"/>
        <v>8</v>
      </c>
      <c r="U270" s="15"/>
      <c r="V270" s="15"/>
      <c r="W270" s="15"/>
      <c r="X270" s="282">
        <f t="shared" si="737"/>
        <v>2000000</v>
      </c>
      <c r="Y270" s="290">
        <f>SUM(X270:X272)</f>
        <v>4000000</v>
      </c>
      <c r="Z270" s="290"/>
    </row>
    <row r="271" spans="1:26" ht="25.5">
      <c r="A271" s="257"/>
      <c r="B271" s="258"/>
      <c r="C271" s="258"/>
      <c r="D271" s="15"/>
      <c r="E271" s="15"/>
      <c r="F271" s="15"/>
      <c r="G271" s="16"/>
      <c r="H271" s="15" t="str">
        <f t="shared" si="684"/>
        <v>S4-SI</v>
      </c>
      <c r="I271" s="267" t="s">
        <v>122</v>
      </c>
      <c r="J271" s="268">
        <v>85</v>
      </c>
      <c r="K271" s="269" t="str">
        <f t="shared" si="732"/>
        <v>ISLAM DAN PERUBAHAN SOSIAL</v>
      </c>
      <c r="L271" s="270" t="str">
        <f t="shared" si="733"/>
        <v>SI-2</v>
      </c>
      <c r="M271" s="270" t="str">
        <f t="shared" si="734"/>
        <v>Jumat</v>
      </c>
      <c r="N271" s="270" t="str">
        <f t="shared" si="735"/>
        <v>15.30-17.30</v>
      </c>
      <c r="O271" s="270" t="str">
        <f t="shared" si="727"/>
        <v>R23</v>
      </c>
      <c r="P271" s="271" t="str">
        <f t="shared" si="728"/>
        <v>Dr. Imam Bonjol Juhari, S.Ag., M.Si.</v>
      </c>
      <c r="Q271" s="271" t="str">
        <f t="shared" si="729"/>
        <v>Dr. Fawaizul Umam, M.Ag.</v>
      </c>
      <c r="R271" s="271" t="str">
        <f t="shared" ref="R271" si="738">IFERROR((VLOOKUP(J271,JADWAL,8,FALSE)),"  ")</f>
        <v>.</v>
      </c>
      <c r="S271" s="280">
        <f t="shared" ref="S271" si="739">IFERROR(VLOOKUP(I271,Trf,3,FALSE),"  ")</f>
        <v>250000</v>
      </c>
      <c r="T271" s="281">
        <f t="shared" si="736"/>
        <v>8</v>
      </c>
      <c r="U271" s="15"/>
      <c r="V271" s="15"/>
      <c r="W271" s="15"/>
      <c r="X271" s="282">
        <f t="shared" si="737"/>
        <v>2000000</v>
      </c>
    </row>
    <row r="272" spans="1:26">
      <c r="A272" s="257"/>
      <c r="B272" s="297"/>
      <c r="C272" s="298"/>
      <c r="D272" s="14"/>
      <c r="E272" s="14"/>
      <c r="F272" s="15"/>
      <c r="G272" s="16"/>
      <c r="H272" s="15" t="str">
        <f t="shared" si="684"/>
        <v xml:space="preserve">  </v>
      </c>
      <c r="I272" s="267"/>
      <c r="J272" s="268"/>
      <c r="K272" s="269" t="str">
        <f t="shared" si="732"/>
        <v xml:space="preserve">  </v>
      </c>
      <c r="L272" s="270" t="str">
        <f t="shared" si="733"/>
        <v xml:space="preserve"> </v>
      </c>
      <c r="M272" s="270" t="str">
        <f t="shared" si="734"/>
        <v xml:space="preserve">  </v>
      </c>
      <c r="N272" s="270" t="str">
        <f t="shared" si="735"/>
        <v xml:space="preserve">  </v>
      </c>
      <c r="O272" s="270" t="str">
        <f t="shared" si="727"/>
        <v xml:space="preserve">  </v>
      </c>
      <c r="P272" s="271" t="str">
        <f t="shared" si="728"/>
        <v xml:space="preserve">  </v>
      </c>
      <c r="Q272" s="271" t="str">
        <f t="shared" si="729"/>
        <v xml:space="preserve">  </v>
      </c>
      <c r="R272" s="271" t="str">
        <f t="shared" ref="R272:R278" si="740">IFERROR((VLOOKUP(J272,JADWAL,8,FALSE)),"  ")</f>
        <v xml:space="preserve">  </v>
      </c>
      <c r="S272" s="280">
        <f t="shared" ref="S272:S279" si="741">IFERROR(VLOOKUP(I272,Trf,3,FALSE),"  ")</f>
        <v>0</v>
      </c>
      <c r="T272" s="281">
        <f t="shared" si="736"/>
        <v>8</v>
      </c>
      <c r="U272" s="15"/>
      <c r="V272" s="15"/>
      <c r="W272" s="15"/>
      <c r="X272" s="282">
        <f t="shared" si="737"/>
        <v>0</v>
      </c>
    </row>
    <row r="273" spans="1:26">
      <c r="A273" s="257"/>
      <c r="B273" s="297"/>
      <c r="C273" s="298"/>
      <c r="D273" s="14"/>
      <c r="E273" s="14"/>
      <c r="F273" s="15"/>
      <c r="G273" s="16"/>
      <c r="H273" s="15" t="str">
        <f t="shared" si="684"/>
        <v xml:space="preserve">  </v>
      </c>
      <c r="I273" s="267"/>
      <c r="J273" s="268"/>
      <c r="K273" s="269" t="str">
        <f t="shared" si="732"/>
        <v xml:space="preserve">  </v>
      </c>
      <c r="L273" s="270" t="str">
        <f t="shared" si="733"/>
        <v xml:space="preserve"> </v>
      </c>
      <c r="M273" s="270" t="str">
        <f t="shared" si="734"/>
        <v xml:space="preserve">  </v>
      </c>
      <c r="N273" s="270" t="str">
        <f t="shared" si="735"/>
        <v xml:space="preserve">  </v>
      </c>
      <c r="O273" s="270" t="str">
        <f t="shared" si="727"/>
        <v xml:space="preserve">  </v>
      </c>
      <c r="P273" s="271" t="str">
        <f t="shared" si="728"/>
        <v xml:space="preserve">  </v>
      </c>
      <c r="Q273" s="271" t="str">
        <f t="shared" si="729"/>
        <v xml:space="preserve">  </v>
      </c>
      <c r="R273" s="271" t="str">
        <f t="shared" si="740"/>
        <v xml:space="preserve">  </v>
      </c>
      <c r="S273" s="280">
        <f t="shared" si="741"/>
        <v>0</v>
      </c>
      <c r="T273" s="281">
        <f t="shared" si="736"/>
        <v>8</v>
      </c>
      <c r="U273" s="15"/>
      <c r="V273" s="15"/>
      <c r="W273" s="15"/>
      <c r="X273" s="282">
        <f t="shared" si="737"/>
        <v>0</v>
      </c>
    </row>
    <row r="274" spans="1:26" ht="25.5">
      <c r="A274" s="249">
        <v>56</v>
      </c>
      <c r="B274" s="250" t="s">
        <v>431</v>
      </c>
      <c r="C274" s="251"/>
      <c r="D274" s="14">
        <f>COUNTIF(DSATU,B274)</f>
        <v>3</v>
      </c>
      <c r="E274" s="14">
        <f>COUNTIF(DDUA,B274)</f>
        <v>0</v>
      </c>
      <c r="F274" s="15">
        <f>COUNTIF(DTIGA,B274)</f>
        <v>0</v>
      </c>
      <c r="G274" s="252">
        <f>SUM(D274:F274)</f>
        <v>3</v>
      </c>
      <c r="H274" s="15" t="str">
        <f t="shared" si="684"/>
        <v>S6-HK</v>
      </c>
      <c r="I274" s="267" t="s">
        <v>122</v>
      </c>
      <c r="J274" s="268">
        <v>37</v>
      </c>
      <c r="K274" s="269" t="str">
        <f t="shared" si="732"/>
        <v>MODERNISASI HUKUM KELUARGA</v>
      </c>
      <c r="L274" s="270" t="str">
        <f t="shared" si="733"/>
        <v>HK-II A</v>
      </c>
      <c r="M274" s="270" t="str">
        <f t="shared" si="734"/>
        <v>Sabtu</v>
      </c>
      <c r="N274" s="270" t="str">
        <f t="shared" si="735"/>
        <v>10.30-12.30</v>
      </c>
      <c r="O274" s="270" t="str">
        <f t="shared" si="727"/>
        <v>RU28</v>
      </c>
      <c r="P274" s="271" t="str">
        <f t="shared" si="728"/>
        <v>Prof. Dr. Muhammad Noor Harisuddin, M.Fil.I.</v>
      </c>
      <c r="Q274" s="271" t="str">
        <f t="shared" si="729"/>
        <v>Dr. Muhammad Faisol, S.S., M.Ag.</v>
      </c>
      <c r="R274" s="271" t="str">
        <f t="shared" si="740"/>
        <v>.</v>
      </c>
      <c r="S274" s="280">
        <f t="shared" si="741"/>
        <v>250000</v>
      </c>
      <c r="T274" s="281">
        <f t="shared" ref="T274:T277" si="742">$T$7</f>
        <v>8</v>
      </c>
      <c r="U274" s="15"/>
      <c r="V274" s="15"/>
      <c r="W274" s="15"/>
      <c r="X274" s="282">
        <f t="shared" ref="X274:X289" si="743">(S274*T274)+((U274+V274)*W274)</f>
        <v>2000000</v>
      </c>
      <c r="Y274" s="290">
        <f>SUM(X274:X276)</f>
        <v>6000000</v>
      </c>
      <c r="Z274" s="290"/>
    </row>
    <row r="275" spans="1:26" ht="25.5">
      <c r="A275" s="257"/>
      <c r="B275" s="258"/>
      <c r="C275" s="258"/>
      <c r="D275" s="15"/>
      <c r="E275" s="15"/>
      <c r="F275" s="15"/>
      <c r="G275" s="16"/>
      <c r="H275" s="15" t="str">
        <f t="shared" si="684"/>
        <v>S7-HK</v>
      </c>
      <c r="I275" s="267" t="s">
        <v>122</v>
      </c>
      <c r="J275" s="268">
        <v>38</v>
      </c>
      <c r="K275" s="269" t="str">
        <f t="shared" si="732"/>
        <v>PEMBAHARUAN HUKUM KELUARGA DI NEGARA-NEGARA MUSLIM</v>
      </c>
      <c r="L275" s="270" t="str">
        <f t="shared" si="733"/>
        <v>HK-II A</v>
      </c>
      <c r="M275" s="270" t="str">
        <f t="shared" si="734"/>
        <v>Sabtu</v>
      </c>
      <c r="N275" s="270" t="str">
        <f t="shared" si="735"/>
        <v>12.30-14.30</v>
      </c>
      <c r="O275" s="270" t="str">
        <f t="shared" si="727"/>
        <v>RU28</v>
      </c>
      <c r="P275" s="271" t="str">
        <f t="shared" si="728"/>
        <v>Prof. Dr. Muhammad Noor Harisuddin, M.Fil.I.</v>
      </c>
      <c r="Q275" s="271" t="str">
        <f t="shared" si="729"/>
        <v>Dr. Ishaq, M.Ag.</v>
      </c>
      <c r="R275" s="271" t="str">
        <f t="shared" si="740"/>
        <v>.</v>
      </c>
      <c r="S275" s="280">
        <f t="shared" si="741"/>
        <v>250000</v>
      </c>
      <c r="T275" s="281">
        <f t="shared" si="742"/>
        <v>8</v>
      </c>
      <c r="U275" s="15"/>
      <c r="V275" s="15"/>
      <c r="W275" s="15"/>
      <c r="X275" s="282">
        <f t="shared" si="743"/>
        <v>2000000</v>
      </c>
    </row>
    <row r="276" spans="1:26" ht="25.5">
      <c r="A276" s="257"/>
      <c r="B276" s="258"/>
      <c r="C276" s="258"/>
      <c r="D276" s="15"/>
      <c r="E276" s="15"/>
      <c r="F276" s="15"/>
      <c r="G276" s="16"/>
      <c r="H276" s="15" t="str">
        <f t="shared" si="684"/>
        <v>S16-HK</v>
      </c>
      <c r="I276" s="267" t="s">
        <v>122</v>
      </c>
      <c r="J276" s="268">
        <v>47</v>
      </c>
      <c r="K276" s="269" t="str">
        <f t="shared" si="732"/>
        <v>PEMBAHARUAN HUKUM KELUARGA DI NEGARA-NEGARA MUSLIM</v>
      </c>
      <c r="L276" s="270" t="str">
        <f t="shared" si="733"/>
        <v>HK-II B</v>
      </c>
      <c r="M276" s="270" t="str">
        <f t="shared" si="734"/>
        <v xml:space="preserve">Kamis </v>
      </c>
      <c r="N276" s="270" t="str">
        <f t="shared" si="735"/>
        <v>13.15-15.15</v>
      </c>
      <c r="O276" s="270" t="str">
        <f t="shared" si="727"/>
        <v>RU28</v>
      </c>
      <c r="P276" s="271" t="str">
        <f t="shared" si="728"/>
        <v>Prof. Dr. Muhammad Noor Harisuddin, M.Fil.I.</v>
      </c>
      <c r="Q276" s="271" t="str">
        <f t="shared" si="729"/>
        <v>Dr. Muhammad Faisol, S.S., M.Ag.</v>
      </c>
      <c r="R276" s="271" t="str">
        <f t="shared" si="740"/>
        <v>.</v>
      </c>
      <c r="S276" s="280">
        <f t="shared" si="741"/>
        <v>250000</v>
      </c>
      <c r="T276" s="281">
        <f t="shared" si="742"/>
        <v>8</v>
      </c>
      <c r="U276" s="15"/>
      <c r="V276" s="15"/>
      <c r="W276" s="15"/>
      <c r="X276" s="282">
        <f t="shared" si="743"/>
        <v>2000000</v>
      </c>
    </row>
    <row r="277" spans="1:26">
      <c r="A277" s="257"/>
      <c r="B277" s="258"/>
      <c r="C277" s="258"/>
      <c r="D277" s="15"/>
      <c r="E277" s="15"/>
      <c r="F277" s="15"/>
      <c r="G277" s="16"/>
      <c r="H277" s="15" t="str">
        <f t="shared" si="684"/>
        <v xml:space="preserve">  </v>
      </c>
      <c r="I277" s="267" t="s">
        <v>122</v>
      </c>
      <c r="J277" s="268"/>
      <c r="K277" s="269" t="str">
        <f t="shared" si="732"/>
        <v xml:space="preserve">  </v>
      </c>
      <c r="L277" s="270" t="str">
        <f t="shared" si="733"/>
        <v xml:space="preserve"> </v>
      </c>
      <c r="M277" s="270" t="str">
        <f t="shared" si="734"/>
        <v xml:space="preserve">  </v>
      </c>
      <c r="N277" s="270" t="str">
        <f t="shared" si="735"/>
        <v xml:space="preserve">  </v>
      </c>
      <c r="O277" s="270" t="str">
        <f t="shared" si="727"/>
        <v xml:space="preserve">  </v>
      </c>
      <c r="P277" s="271" t="str">
        <f t="shared" si="728"/>
        <v xml:space="preserve">  </v>
      </c>
      <c r="Q277" s="271" t="str">
        <f t="shared" si="729"/>
        <v xml:space="preserve">  </v>
      </c>
      <c r="R277" s="271" t="str">
        <f t="shared" si="740"/>
        <v xml:space="preserve">  </v>
      </c>
      <c r="S277" s="280">
        <f t="shared" si="741"/>
        <v>250000</v>
      </c>
      <c r="T277" s="281">
        <f t="shared" si="742"/>
        <v>8</v>
      </c>
      <c r="U277" s="15"/>
      <c r="V277" s="15"/>
      <c r="W277" s="15"/>
      <c r="X277" s="282">
        <f t="shared" si="743"/>
        <v>2000000</v>
      </c>
    </row>
    <row r="278" spans="1:26" ht="25.5">
      <c r="A278" s="249">
        <v>57</v>
      </c>
      <c r="B278" s="12" t="s">
        <v>432</v>
      </c>
      <c r="C278" s="13"/>
      <c r="D278" s="14">
        <f>COUNTIF(DSATU,B278)</f>
        <v>2</v>
      </c>
      <c r="E278" s="14">
        <f>COUNTIF(DDUA,B278)</f>
        <v>1</v>
      </c>
      <c r="F278" s="15">
        <f>COUNTIF(DTIGA,B278)</f>
        <v>0</v>
      </c>
      <c r="G278" s="252">
        <f>SUM(D278:F278)</f>
        <v>3</v>
      </c>
      <c r="H278" s="15" t="str">
        <f t="shared" si="684"/>
        <v>S14-HK</v>
      </c>
      <c r="I278" s="267" t="s">
        <v>122</v>
      </c>
      <c r="J278" s="268">
        <v>45</v>
      </c>
      <c r="K278" s="269" t="str">
        <f t="shared" si="732"/>
        <v>HUKUM PERDATA ISLAM</v>
      </c>
      <c r="L278" s="270" t="str">
        <f t="shared" si="733"/>
        <v>HK-II B</v>
      </c>
      <c r="M278" s="270" t="str">
        <f>IFERROR((VLOOKUP(J277,JADWAL,9,FALSE)),"  ")</f>
        <v xml:space="preserve">  </v>
      </c>
      <c r="N278" s="270" t="str">
        <f>IFERROR((VLOOKUP(J277,JADWAL,10,FALSE)),"  ")</f>
        <v xml:space="preserve">  </v>
      </c>
      <c r="O278" s="270" t="str">
        <f>IFERROR((VLOOKUP(J277,JADWAL,11,FALSE)),"  ")</f>
        <v xml:space="preserve">  </v>
      </c>
      <c r="P278" s="271" t="str">
        <f t="shared" si="728"/>
        <v>Dr. Sri Lumatus Sa'adah, S.Ag., M.H.I.</v>
      </c>
      <c r="Q278" s="271" t="str">
        <f t="shared" si="729"/>
        <v>Dr. H. Nur Solikin, S.Ag, M.H.</v>
      </c>
      <c r="R278" s="271" t="str">
        <f t="shared" si="740"/>
        <v>.</v>
      </c>
      <c r="S278" s="280">
        <f t="shared" si="741"/>
        <v>250000</v>
      </c>
      <c r="T278" s="281">
        <f t="shared" ref="T278:T285" si="744">$T$7</f>
        <v>8</v>
      </c>
      <c r="U278" s="15"/>
      <c r="V278" s="15"/>
      <c r="W278" s="15"/>
      <c r="X278" s="282">
        <f t="shared" si="743"/>
        <v>2000000</v>
      </c>
      <c r="Y278" s="290">
        <f>SUM(X278:X281)</f>
        <v>8000000</v>
      </c>
      <c r="Z278" s="290"/>
    </row>
    <row r="279" spans="1:26" ht="25.5">
      <c r="A279" s="257"/>
      <c r="B279" s="258"/>
      <c r="C279" s="258"/>
      <c r="D279" s="15"/>
      <c r="E279" s="15"/>
      <c r="F279" s="15"/>
      <c r="G279" s="16"/>
      <c r="H279" s="15" t="str">
        <f t="shared" si="684"/>
        <v>S5-HK</v>
      </c>
      <c r="I279" s="267" t="s">
        <v>122</v>
      </c>
      <c r="J279" s="268">
        <v>36</v>
      </c>
      <c r="K279" s="269" t="str">
        <f t="shared" si="732"/>
        <v>PENGEMBANGAN ADVOKASI KELUARGA</v>
      </c>
      <c r="L279" s="270" t="str">
        <f t="shared" ref="L279" si="745">IFERROR((VLOOKUP(J279,JADWAL,2,FALSE))," ")</f>
        <v>HK-II A</v>
      </c>
      <c r="M279" s="270" t="str">
        <f t="shared" ref="M279" si="746">IFERROR((VLOOKUP(J279,JADWAL,9,FALSE)),"  ")</f>
        <v xml:space="preserve">Sabtu </v>
      </c>
      <c r="N279" s="270" t="str">
        <f t="shared" ref="N279" si="747">IFERROR((VLOOKUP(J279,JADWAL,10,FALSE)),"  ")</f>
        <v>07.00-09.30</v>
      </c>
      <c r="O279" s="270" t="str">
        <f t="shared" ref="O279" si="748">IFERROR((VLOOKUP(J279,JADWAL,11,FALSE)),"  ")</f>
        <v>RU28</v>
      </c>
      <c r="P279" s="271" t="str">
        <f t="shared" ref="P279" si="749">IFERROR((VLOOKUP(J279,JADWAL,6,FALSE)),"  ")</f>
        <v>Dr. H. Nur Solikin, S.Ag, M.H.</v>
      </c>
      <c r="Q279" s="271" t="str">
        <f t="shared" ref="Q279" si="750">IFERROR((VLOOKUP(J279,JADWAL,7,FALSE)),"  ")</f>
        <v>Dr. H. Ahmad Junaidi, S.Pd, M.Ag.</v>
      </c>
      <c r="R279" s="271" t="str">
        <f t="shared" ref="R279" si="751">IFERROR((VLOOKUP(J279,JADWAL,8,FALSE)),"  ")</f>
        <v>.</v>
      </c>
      <c r="S279" s="280">
        <f t="shared" si="741"/>
        <v>250000</v>
      </c>
      <c r="T279" s="281">
        <f t="shared" si="744"/>
        <v>8</v>
      </c>
      <c r="U279" s="15"/>
      <c r="V279" s="15"/>
      <c r="W279" s="15"/>
      <c r="X279" s="282">
        <f t="shared" si="743"/>
        <v>2000000</v>
      </c>
    </row>
    <row r="280" spans="1:26" ht="25.5">
      <c r="A280" s="257"/>
      <c r="B280" s="258"/>
      <c r="C280" s="258"/>
      <c r="D280" s="15"/>
      <c r="E280" s="15"/>
      <c r="F280" s="15"/>
      <c r="G280" s="16"/>
      <c r="H280" s="15" t="str">
        <f t="shared" si="684"/>
        <v>S10-HK</v>
      </c>
      <c r="I280" s="267" t="s">
        <v>122</v>
      </c>
      <c r="J280" s="268">
        <v>41</v>
      </c>
      <c r="K280" s="269" t="str">
        <f t="shared" si="732"/>
        <v>PENGEMBANGAN ADVOKASI KELUARGA</v>
      </c>
      <c r="L280" s="270" t="str">
        <f>IFERROR((VLOOKUP(J279,JADWAL,2,FALSE))," ")</f>
        <v>HK-II A</v>
      </c>
      <c r="M280" s="270" t="str">
        <f>IFERROR((VLOOKUP(J279,JADWAL,9,FALSE)),"  ")</f>
        <v xml:space="preserve">Sabtu </v>
      </c>
      <c r="N280" s="270" t="str">
        <f>IFERROR((VLOOKUP(J279,JADWAL,10,FALSE)),"  ")</f>
        <v>07.00-09.30</v>
      </c>
      <c r="O280" s="270" t="str">
        <f>IFERROR((VLOOKUP(J279,JADWAL,11,FALSE)),"  ")</f>
        <v>RU28</v>
      </c>
      <c r="P280" s="271" t="str">
        <f>IFERROR((VLOOKUP(J279,JADWAL,6,FALSE)),"  ")</f>
        <v>Dr. H. Nur Solikin, S.Ag, M.H.</v>
      </c>
      <c r="Q280" s="271" t="str">
        <f>IFERROR((VLOOKUP(J279,JADWAL,7,FALSE)),"  ")</f>
        <v>Dr. H. Ahmad Junaidi, S.Pd, M.Ag.</v>
      </c>
      <c r="R280" s="271" t="str">
        <f>IFERROR((VLOOKUP(J280,JADWAL,8,FALSE)),"  ")</f>
        <v>.</v>
      </c>
      <c r="S280" s="280">
        <f t="shared" ref="S280" si="752">IFERROR(VLOOKUP(I280,Trf,3,FALSE),"  ")</f>
        <v>250000</v>
      </c>
      <c r="T280" s="281">
        <f t="shared" si="744"/>
        <v>8</v>
      </c>
      <c r="U280" s="15"/>
      <c r="V280" s="15"/>
      <c r="W280" s="15"/>
      <c r="X280" s="282">
        <f t="shared" si="743"/>
        <v>2000000</v>
      </c>
    </row>
    <row r="281" spans="1:26">
      <c r="A281" s="257"/>
      <c r="B281" s="258"/>
      <c r="C281" s="258"/>
      <c r="D281" s="15"/>
      <c r="E281" s="15"/>
      <c r="F281" s="15"/>
      <c r="G281" s="16"/>
      <c r="H281" s="15" t="str">
        <f t="shared" si="684"/>
        <v xml:space="preserve">  </v>
      </c>
      <c r="I281" s="267" t="s">
        <v>122</v>
      </c>
      <c r="J281" s="268"/>
      <c r="K281" s="269" t="str">
        <f t="shared" si="732"/>
        <v xml:space="preserve">  </v>
      </c>
      <c r="L281" s="270" t="str">
        <f>IFERROR((VLOOKUP(J281,JADWAL,2,FALSE))," ")</f>
        <v xml:space="preserve"> </v>
      </c>
      <c r="M281" s="270" t="str">
        <f>IFERROR((VLOOKUP(J280,JADWAL,9,FALSE)),"  ")</f>
        <v xml:space="preserve">Jumat </v>
      </c>
      <c r="N281" s="270" t="str">
        <f>IFERROR((VLOOKUP(J280,JADWAL,10,FALSE)),"  ")</f>
        <v>13.15-15.15</v>
      </c>
      <c r="O281" s="270" t="str">
        <f>IFERROR((VLOOKUP(J280,JADWAL,11,FALSE)),"  ")</f>
        <v>RU28</v>
      </c>
      <c r="P281" s="271" t="str">
        <f>IFERROR((VLOOKUP(J281,JADWAL,6,FALSE)),"  ")</f>
        <v xml:space="preserve">  </v>
      </c>
      <c r="Q281" s="271" t="str">
        <f>IFERROR((VLOOKUP(J281,JADWAL,7,FALSE)),"  ")</f>
        <v xml:space="preserve">  </v>
      </c>
      <c r="R281" s="271" t="str">
        <f>IFERROR((VLOOKUP(J281,JADWAL,8,FALSE)),"  ")</f>
        <v xml:space="preserve">  </v>
      </c>
      <c r="S281" s="280">
        <f>IFERROR(VLOOKUP(I281,Trf,3,FALSE),"  ")</f>
        <v>250000</v>
      </c>
      <c r="T281" s="281">
        <f t="shared" si="744"/>
        <v>8</v>
      </c>
      <c r="U281" s="15"/>
      <c r="V281" s="15"/>
      <c r="W281" s="15"/>
      <c r="X281" s="282">
        <f t="shared" si="743"/>
        <v>2000000</v>
      </c>
    </row>
    <row r="282" spans="1:26" ht="25.5">
      <c r="A282" s="249">
        <v>58</v>
      </c>
      <c r="B282" s="250" t="s">
        <v>283</v>
      </c>
      <c r="C282" s="251"/>
      <c r="D282" s="14">
        <f>COUNTIF(DSATU,B282)</f>
        <v>1</v>
      </c>
      <c r="E282" s="14">
        <f>COUNTIF(DDUA,B282)</f>
        <v>0</v>
      </c>
      <c r="F282" s="15">
        <f>COUNTIF(DTIGA,B282)</f>
        <v>0</v>
      </c>
      <c r="G282" s="252">
        <f>SUM(D282:F282)</f>
        <v>1</v>
      </c>
      <c r="H282" s="15" t="str">
        <f t="shared" si="684"/>
        <v>S7-SI</v>
      </c>
      <c r="I282" s="267" t="s">
        <v>122</v>
      </c>
      <c r="J282" s="268">
        <v>88</v>
      </c>
      <c r="K282" s="269" t="str">
        <f t="shared" ref="K282:K294" si="753">IFERROR((VLOOKUP(J282,JADWAL,4,FALSE)),"  ")</f>
        <v>IDEOLOGI TRANSNASIONAL</v>
      </c>
      <c r="L282" s="270" t="str">
        <f t="shared" ref="L282:L294" si="754">IFERROR((VLOOKUP(J282,JADWAL,2,FALSE))," ")</f>
        <v>SI-2</v>
      </c>
      <c r="M282" s="270" t="str">
        <f t="shared" ref="M282:M294" si="755">IFERROR((VLOOKUP(J282,JADWAL,9,FALSE)),"  ")</f>
        <v>Sabtu</v>
      </c>
      <c r="N282" s="270" t="str">
        <f t="shared" ref="N282:N294" si="756">IFERROR((VLOOKUP(J282,JADWAL,10,FALSE)),"  ")</f>
        <v>15.30-17.30</v>
      </c>
      <c r="O282" s="270" t="str">
        <f t="shared" ref="O282:O289" si="757">IFERROR((VLOOKUP(J282,JADWAL,11,FALSE)),"  ")</f>
        <v>R23</v>
      </c>
      <c r="P282" s="271" t="str">
        <f t="shared" ref="P282:P292" si="758">IFERROR((VLOOKUP(J282,JADWAL,6,FALSE)),"  ")</f>
        <v>Dr. H. Kasman, M.Fil.I.</v>
      </c>
      <c r="Q282" s="271" t="str">
        <f t="shared" ref="Q282:Q292" si="759">IFERROR((VLOOKUP(J282,JADWAL,7,FALSE)),"  ")</f>
        <v>Dr. H. Faisol Nasar Bin Madi, MA.</v>
      </c>
      <c r="R282" s="271" t="str">
        <f>IFERROR((VLOOKUP(J282,JADWAL,8,FALSE)),"  ")</f>
        <v>.</v>
      </c>
      <c r="S282" s="280">
        <f>IFERROR(VLOOKUP(I282,Trf,3,FALSE),"  ")</f>
        <v>250000</v>
      </c>
      <c r="T282" s="281">
        <f t="shared" si="744"/>
        <v>8</v>
      </c>
      <c r="U282" s="15"/>
      <c r="V282" s="15"/>
      <c r="W282" s="15"/>
      <c r="X282" s="282">
        <f t="shared" si="743"/>
        <v>2000000</v>
      </c>
      <c r="Y282" s="290">
        <f>SUM(X282:X285)</f>
        <v>8000000</v>
      </c>
      <c r="Z282" s="290"/>
    </row>
    <row r="283" spans="1:26">
      <c r="A283" s="257"/>
      <c r="B283" s="258"/>
      <c r="C283" s="258"/>
      <c r="D283" s="15"/>
      <c r="E283" s="15"/>
      <c r="F283" s="15"/>
      <c r="G283" s="16"/>
      <c r="H283" s="15" t="str">
        <f t="shared" si="684"/>
        <v xml:space="preserve">  </v>
      </c>
      <c r="I283" s="267" t="s">
        <v>122</v>
      </c>
      <c r="J283" s="268"/>
      <c r="K283" s="269" t="str">
        <f t="shared" ref="K283" si="760">IFERROR((VLOOKUP(J283,JADWAL,4,FALSE)),"  ")</f>
        <v xml:space="preserve">  </v>
      </c>
      <c r="L283" s="270" t="str">
        <f t="shared" ref="L283" si="761">IFERROR((VLOOKUP(J283,JADWAL,2,FALSE))," ")</f>
        <v xml:space="preserve"> </v>
      </c>
      <c r="M283" s="270" t="str">
        <f t="shared" ref="M283" si="762">IFERROR((VLOOKUP(J283,JADWAL,9,FALSE)),"  ")</f>
        <v xml:space="preserve">  </v>
      </c>
      <c r="N283" s="270" t="str">
        <f t="shared" ref="N283" si="763">IFERROR((VLOOKUP(J283,JADWAL,10,FALSE)),"  ")</f>
        <v xml:space="preserve">  </v>
      </c>
      <c r="O283" s="270" t="str">
        <f t="shared" ref="O283" si="764">IFERROR((VLOOKUP(J283,JADWAL,11,FALSE)),"  ")</f>
        <v xml:space="preserve">  </v>
      </c>
      <c r="P283" s="271" t="str">
        <f t="shared" ref="P283" si="765">IFERROR((VLOOKUP(J283,JADWAL,6,FALSE)),"  ")</f>
        <v xml:space="preserve">  </v>
      </c>
      <c r="Q283" s="271" t="str">
        <f t="shared" ref="Q283" si="766">IFERROR((VLOOKUP(J283,JADWAL,7,FALSE)),"  ")</f>
        <v xml:space="preserve">  </v>
      </c>
      <c r="R283" s="271" t="str">
        <f t="shared" ref="R283" si="767">IFERROR((VLOOKUP(J283,JADWAL,8,FALSE)),"  ")</f>
        <v xml:space="preserve">  </v>
      </c>
      <c r="S283" s="280">
        <f t="shared" ref="S283" si="768">IFERROR(VLOOKUP(I283,Trf,3,FALSE),"  ")</f>
        <v>250000</v>
      </c>
      <c r="T283" s="281">
        <f t="shared" si="744"/>
        <v>8</v>
      </c>
      <c r="U283" s="15"/>
      <c r="V283" s="15"/>
      <c r="W283" s="15"/>
      <c r="X283" s="282">
        <f t="shared" si="743"/>
        <v>2000000</v>
      </c>
    </row>
    <row r="284" spans="1:26">
      <c r="A284" s="257"/>
      <c r="B284" s="258"/>
      <c r="C284" s="258"/>
      <c r="D284" s="15"/>
      <c r="E284" s="15"/>
      <c r="F284" s="15"/>
      <c r="G284" s="16"/>
      <c r="H284" s="15" t="str">
        <f t="shared" si="684"/>
        <v xml:space="preserve">  </v>
      </c>
      <c r="I284" s="267" t="s">
        <v>122</v>
      </c>
      <c r="J284" s="268"/>
      <c r="K284" s="269" t="str">
        <f t="shared" si="753"/>
        <v xml:space="preserve">  </v>
      </c>
      <c r="L284" s="270" t="str">
        <f t="shared" si="754"/>
        <v xml:space="preserve"> </v>
      </c>
      <c r="M284" s="270" t="str">
        <f t="shared" si="755"/>
        <v xml:space="preserve">  </v>
      </c>
      <c r="N284" s="270" t="str">
        <f t="shared" si="756"/>
        <v xml:space="preserve">  </v>
      </c>
      <c r="O284" s="270" t="str">
        <f t="shared" si="757"/>
        <v xml:space="preserve">  </v>
      </c>
      <c r="P284" s="271" t="str">
        <f t="shared" si="758"/>
        <v xml:space="preserve">  </v>
      </c>
      <c r="Q284" s="271" t="str">
        <f t="shared" si="759"/>
        <v xml:space="preserve">  </v>
      </c>
      <c r="R284" s="271" t="str">
        <f t="shared" ref="R284:R289" si="769">IFERROR((VLOOKUP(J284,JADWAL,8,FALSE)),"  ")</f>
        <v xml:space="preserve">  </v>
      </c>
      <c r="S284" s="280">
        <f t="shared" ref="S284:S289" si="770">IFERROR(VLOOKUP(I284,Trf,3,FALSE),"  ")</f>
        <v>250000</v>
      </c>
      <c r="T284" s="281">
        <f t="shared" si="744"/>
        <v>8</v>
      </c>
      <c r="U284" s="15"/>
      <c r="V284" s="15"/>
      <c r="W284" s="15"/>
      <c r="X284" s="282">
        <f t="shared" si="743"/>
        <v>2000000</v>
      </c>
    </row>
    <row r="285" spans="1:26">
      <c r="A285" s="257"/>
      <c r="B285" s="258"/>
      <c r="C285" s="258"/>
      <c r="D285" s="15"/>
      <c r="E285" s="15"/>
      <c r="F285" s="15"/>
      <c r="G285" s="16"/>
      <c r="H285" s="15" t="str">
        <f t="shared" si="684"/>
        <v xml:space="preserve">  </v>
      </c>
      <c r="I285" s="267" t="s">
        <v>122</v>
      </c>
      <c r="J285" s="268"/>
      <c r="K285" s="269" t="str">
        <f t="shared" si="753"/>
        <v xml:space="preserve">  </v>
      </c>
      <c r="L285" s="270" t="str">
        <f t="shared" si="754"/>
        <v xml:space="preserve"> </v>
      </c>
      <c r="M285" s="270" t="str">
        <f t="shared" si="755"/>
        <v xml:space="preserve">  </v>
      </c>
      <c r="N285" s="270" t="str">
        <f t="shared" si="756"/>
        <v xml:space="preserve">  </v>
      </c>
      <c r="O285" s="270" t="str">
        <f t="shared" si="757"/>
        <v xml:space="preserve">  </v>
      </c>
      <c r="P285" s="271" t="str">
        <f t="shared" si="758"/>
        <v xml:space="preserve">  </v>
      </c>
      <c r="Q285" s="271" t="str">
        <f t="shared" si="759"/>
        <v xml:space="preserve">  </v>
      </c>
      <c r="R285" s="271" t="str">
        <f t="shared" si="769"/>
        <v xml:space="preserve">  </v>
      </c>
      <c r="S285" s="280">
        <f t="shared" si="770"/>
        <v>250000</v>
      </c>
      <c r="T285" s="281">
        <f t="shared" si="744"/>
        <v>8</v>
      </c>
      <c r="U285" s="15"/>
      <c r="V285" s="15"/>
      <c r="W285" s="15"/>
      <c r="X285" s="282">
        <f t="shared" si="743"/>
        <v>2000000</v>
      </c>
    </row>
    <row r="286" spans="1:26" ht="25.5">
      <c r="A286" s="249">
        <v>59</v>
      </c>
      <c r="B286" s="250" t="s">
        <v>433</v>
      </c>
      <c r="C286" s="251"/>
      <c r="D286" s="14">
        <f>COUNTIF(DSATU,B286)</f>
        <v>1</v>
      </c>
      <c r="E286" s="14">
        <f>COUNTIF(DDUA,B286)</f>
        <v>0</v>
      </c>
      <c r="F286" s="15">
        <f>COUNTIF(DTIGA,B286)</f>
        <v>0</v>
      </c>
      <c r="G286" s="252">
        <f>SUM(D286:F286)</f>
        <v>1</v>
      </c>
      <c r="H286" s="15" t="str">
        <f t="shared" si="684"/>
        <v>S2-HK</v>
      </c>
      <c r="I286" s="267" t="s">
        <v>122</v>
      </c>
      <c r="J286" s="268">
        <v>33</v>
      </c>
      <c r="K286" s="269" t="str">
        <f t="shared" si="753"/>
        <v>PENGEMBANGAN METODE ISTHIMBAT DAN TAQNIN HUKUM KELUARGA</v>
      </c>
      <c r="L286" s="270" t="str">
        <f t="shared" si="754"/>
        <v>HK-II A</v>
      </c>
      <c r="M286" s="270" t="str">
        <f t="shared" si="755"/>
        <v xml:space="preserve">Jumat </v>
      </c>
      <c r="N286" s="270" t="str">
        <f t="shared" si="756"/>
        <v>13.15-15.15</v>
      </c>
      <c r="O286" s="270" t="str">
        <f t="shared" si="757"/>
        <v>RU28</v>
      </c>
      <c r="P286" s="271" t="str">
        <f t="shared" si="758"/>
        <v>Dr. H. Rafid Abbas, MA.</v>
      </c>
      <c r="Q286" s="271" t="str">
        <f t="shared" si="759"/>
        <v>Dr. H. Abdullah, S.Ag, M.HI</v>
      </c>
      <c r="R286" s="271" t="str">
        <f t="shared" si="769"/>
        <v>.</v>
      </c>
      <c r="S286" s="280">
        <f t="shared" si="770"/>
        <v>250000</v>
      </c>
      <c r="T286" s="281">
        <f t="shared" ref="T286:T302" si="771">$T$7</f>
        <v>8</v>
      </c>
      <c r="U286" s="15"/>
      <c r="V286" s="15"/>
      <c r="W286" s="15"/>
      <c r="X286" s="282">
        <f t="shared" si="743"/>
        <v>2000000</v>
      </c>
      <c r="Y286" s="290">
        <f>SUM(X286:X288)</f>
        <v>6000000</v>
      </c>
      <c r="Z286" s="290"/>
    </row>
    <row r="287" spans="1:26">
      <c r="A287" s="257"/>
      <c r="B287" s="258"/>
      <c r="C287" s="258"/>
      <c r="D287" s="15"/>
      <c r="E287" s="15"/>
      <c r="F287" s="15"/>
      <c r="G287" s="16"/>
      <c r="H287" s="15" t="str">
        <f t="shared" si="684"/>
        <v xml:space="preserve">  </v>
      </c>
      <c r="I287" s="267" t="s">
        <v>122</v>
      </c>
      <c r="J287" s="268"/>
      <c r="K287" s="269" t="str">
        <f t="shared" si="753"/>
        <v xml:space="preserve">  </v>
      </c>
      <c r="L287" s="270" t="str">
        <f t="shared" si="754"/>
        <v xml:space="preserve"> </v>
      </c>
      <c r="M287" s="270" t="str">
        <f t="shared" si="755"/>
        <v xml:space="preserve">  </v>
      </c>
      <c r="N287" s="270" t="str">
        <f t="shared" si="756"/>
        <v xml:space="preserve">  </v>
      </c>
      <c r="O287" s="270" t="str">
        <f t="shared" si="757"/>
        <v xml:space="preserve">  </v>
      </c>
      <c r="P287" s="271" t="str">
        <f t="shared" si="758"/>
        <v xml:space="preserve">  </v>
      </c>
      <c r="Q287" s="271" t="str">
        <f t="shared" si="759"/>
        <v xml:space="preserve">  </v>
      </c>
      <c r="R287" s="271" t="str">
        <f t="shared" si="769"/>
        <v xml:space="preserve">  </v>
      </c>
      <c r="S287" s="280">
        <f t="shared" si="770"/>
        <v>250000</v>
      </c>
      <c r="T287" s="281">
        <f t="shared" si="771"/>
        <v>8</v>
      </c>
      <c r="U287" s="15"/>
      <c r="V287" s="15"/>
      <c r="W287" s="15"/>
      <c r="X287" s="282">
        <f t="shared" si="743"/>
        <v>2000000</v>
      </c>
    </row>
    <row r="288" spans="1:26">
      <c r="A288" s="257"/>
      <c r="B288" s="258"/>
      <c r="C288" s="258"/>
      <c r="D288" s="15"/>
      <c r="E288" s="15"/>
      <c r="F288" s="15"/>
      <c r="G288" s="16"/>
      <c r="H288" s="15" t="str">
        <f t="shared" si="684"/>
        <v xml:space="preserve">  </v>
      </c>
      <c r="I288" s="267" t="s">
        <v>122</v>
      </c>
      <c r="J288" s="268"/>
      <c r="K288" s="269" t="str">
        <f t="shared" si="753"/>
        <v xml:space="preserve">  </v>
      </c>
      <c r="L288" s="270" t="str">
        <f t="shared" si="754"/>
        <v xml:space="preserve"> </v>
      </c>
      <c r="M288" s="270" t="str">
        <f t="shared" si="755"/>
        <v xml:space="preserve">  </v>
      </c>
      <c r="N288" s="270" t="str">
        <f t="shared" si="756"/>
        <v xml:space="preserve">  </v>
      </c>
      <c r="O288" s="270" t="str">
        <f t="shared" si="757"/>
        <v xml:space="preserve">  </v>
      </c>
      <c r="P288" s="271" t="str">
        <f t="shared" si="758"/>
        <v xml:space="preserve">  </v>
      </c>
      <c r="Q288" s="271" t="str">
        <f t="shared" si="759"/>
        <v xml:space="preserve">  </v>
      </c>
      <c r="R288" s="271" t="str">
        <f t="shared" si="769"/>
        <v xml:space="preserve">  </v>
      </c>
      <c r="S288" s="280">
        <f t="shared" si="770"/>
        <v>250000</v>
      </c>
      <c r="T288" s="281">
        <f t="shared" si="771"/>
        <v>8</v>
      </c>
      <c r="U288" s="15"/>
      <c r="V288" s="15"/>
      <c r="W288" s="15"/>
      <c r="X288" s="282">
        <f t="shared" si="743"/>
        <v>2000000</v>
      </c>
    </row>
    <row r="289" spans="1:26">
      <c r="A289" s="249">
        <v>60</v>
      </c>
      <c r="B289" s="250" t="s">
        <v>66</v>
      </c>
      <c r="C289" s="251"/>
      <c r="D289" s="14">
        <f>COUNTIF(DSATU,B289)</f>
        <v>0</v>
      </c>
      <c r="E289" s="14">
        <f>COUNTIF(DDUA,B289)</f>
        <v>1</v>
      </c>
      <c r="F289" s="15">
        <f>COUNTIF(DTIGA,B289)</f>
        <v>0</v>
      </c>
      <c r="G289" s="252">
        <f>SUM(D289:F289)</f>
        <v>1</v>
      </c>
      <c r="H289" s="15" t="str">
        <f t="shared" si="684"/>
        <v>S12-PAI</v>
      </c>
      <c r="I289" s="267" t="s">
        <v>122</v>
      </c>
      <c r="J289" s="268">
        <v>25</v>
      </c>
      <c r="K289" s="269" t="str">
        <f t="shared" si="753"/>
        <v>EVALUASI PEMBELAJARAN PAI</v>
      </c>
      <c r="L289" s="270" t="str">
        <f t="shared" si="754"/>
        <v>PAI-2C</v>
      </c>
      <c r="M289" s="270" t="str">
        <f t="shared" si="755"/>
        <v>Jumat</v>
      </c>
      <c r="N289" s="505" t="str">
        <f t="shared" si="756"/>
        <v>15.15-17.15</v>
      </c>
      <c r="O289" s="270" t="str">
        <f t="shared" si="757"/>
        <v>RU26</v>
      </c>
      <c r="P289" s="271" t="str">
        <f t="shared" si="758"/>
        <v>Dr. Hj. St. Mislikhah, M.Ag.</v>
      </c>
      <c r="Q289" s="271" t="str">
        <f t="shared" si="759"/>
        <v>Dr. Sofyan Hadi, M.Pd.</v>
      </c>
      <c r="R289" s="271" t="str">
        <f t="shared" si="769"/>
        <v>.</v>
      </c>
      <c r="S289" s="280">
        <f t="shared" si="770"/>
        <v>250000</v>
      </c>
      <c r="T289" s="281">
        <f t="shared" si="771"/>
        <v>8</v>
      </c>
      <c r="U289" s="15"/>
      <c r="V289" s="15"/>
      <c r="W289" s="15"/>
      <c r="X289" s="282">
        <f t="shared" si="743"/>
        <v>2000000</v>
      </c>
      <c r="Y289" s="290">
        <f>SUM(X289:X292)</f>
        <v>8000000</v>
      </c>
      <c r="Z289" s="290"/>
    </row>
    <row r="290" spans="1:26">
      <c r="A290" s="257"/>
      <c r="B290" s="258"/>
      <c r="C290" s="258"/>
      <c r="D290" s="15"/>
      <c r="E290" s="15"/>
      <c r="F290" s="15"/>
      <c r="G290" s="16"/>
      <c r="H290" s="15" t="str">
        <f t="shared" ref="H290:H291" si="772">IFERROR((VLOOKUP(J290,JADWAL,12,FALSE)),"  ")</f>
        <v xml:space="preserve">  </v>
      </c>
      <c r="I290" s="267" t="s">
        <v>122</v>
      </c>
      <c r="J290" s="268"/>
      <c r="K290" s="269" t="str">
        <f t="shared" ref="K290:K291" si="773">IFERROR((VLOOKUP(J290,JADWAL,4,FALSE)),"  ")</f>
        <v xml:space="preserve">  </v>
      </c>
      <c r="L290" s="270" t="str">
        <f t="shared" ref="L290:L291" si="774">IFERROR((VLOOKUP(J290,JADWAL,2,FALSE))," ")</f>
        <v xml:space="preserve"> </v>
      </c>
      <c r="M290" s="270" t="str">
        <f t="shared" ref="M290:M291" si="775">IFERROR((VLOOKUP(J290,JADWAL,9,FALSE)),"  ")</f>
        <v xml:space="preserve">  </v>
      </c>
      <c r="N290" s="270" t="str">
        <f t="shared" ref="N290:N291" si="776">IFERROR((VLOOKUP(J290,JADWAL,10,FALSE)),"  ")</f>
        <v xml:space="preserve">  </v>
      </c>
      <c r="O290" s="270" t="str">
        <f t="shared" ref="O290:O291" si="777">IFERROR((VLOOKUP(J290,JADWAL,11,FALSE)),"  ")</f>
        <v xml:space="preserve">  </v>
      </c>
      <c r="P290" s="271" t="str">
        <f t="shared" ref="P290:P291" si="778">IFERROR((VLOOKUP(J290,JADWAL,6,FALSE)),"  ")</f>
        <v xml:space="preserve">  </v>
      </c>
      <c r="Q290" s="271" t="str">
        <f t="shared" ref="Q290:Q291" si="779">IFERROR((VLOOKUP(J290,JADWAL,7,FALSE)),"  ")</f>
        <v xml:space="preserve">  </v>
      </c>
      <c r="R290" s="271" t="str">
        <f t="shared" ref="R290:R291" si="780">IFERROR((VLOOKUP(J290,JADWAL,8,FALSE)),"  ")</f>
        <v xml:space="preserve">  </v>
      </c>
      <c r="S290" s="280">
        <f t="shared" ref="S290:S291" si="781">IFERROR(VLOOKUP(I290,Trf,3,FALSE),"  ")</f>
        <v>250000</v>
      </c>
      <c r="T290" s="281">
        <f t="shared" si="771"/>
        <v>8</v>
      </c>
      <c r="U290" s="15"/>
      <c r="V290" s="15"/>
      <c r="W290" s="15"/>
      <c r="X290" s="282">
        <f t="shared" ref="X290:X294" si="782">(S290*T290)+((U290+V290)*W290)</f>
        <v>2000000</v>
      </c>
    </row>
    <row r="291" spans="1:26">
      <c r="A291" s="257"/>
      <c r="B291" s="258"/>
      <c r="C291" s="258"/>
      <c r="D291" s="15"/>
      <c r="E291" s="15"/>
      <c r="F291" s="15"/>
      <c r="G291" s="16"/>
      <c r="H291" s="15" t="str">
        <f t="shared" si="772"/>
        <v xml:space="preserve">  </v>
      </c>
      <c r="I291" s="267" t="s">
        <v>122</v>
      </c>
      <c r="J291" s="268"/>
      <c r="K291" s="269" t="str">
        <f t="shared" si="773"/>
        <v xml:space="preserve">  </v>
      </c>
      <c r="L291" s="270" t="str">
        <f t="shared" si="774"/>
        <v xml:space="preserve"> </v>
      </c>
      <c r="M291" s="270" t="str">
        <f t="shared" si="775"/>
        <v xml:space="preserve">  </v>
      </c>
      <c r="N291" s="270" t="str">
        <f t="shared" si="776"/>
        <v xml:space="preserve">  </v>
      </c>
      <c r="O291" s="270" t="str">
        <f t="shared" si="777"/>
        <v xml:space="preserve">  </v>
      </c>
      <c r="P291" s="271" t="str">
        <f t="shared" si="778"/>
        <v xml:space="preserve">  </v>
      </c>
      <c r="Q291" s="271" t="str">
        <f t="shared" si="779"/>
        <v xml:space="preserve">  </v>
      </c>
      <c r="R291" s="271" t="str">
        <f t="shared" si="780"/>
        <v xml:space="preserve">  </v>
      </c>
      <c r="S291" s="280">
        <f t="shared" si="781"/>
        <v>250000</v>
      </c>
      <c r="T291" s="281">
        <f t="shared" si="771"/>
        <v>8</v>
      </c>
      <c r="U291" s="15"/>
      <c r="V291" s="15"/>
      <c r="W291" s="15"/>
      <c r="X291" s="282">
        <f t="shared" si="782"/>
        <v>2000000</v>
      </c>
    </row>
    <row r="292" spans="1:26">
      <c r="A292" s="257"/>
      <c r="B292" s="258"/>
      <c r="C292" s="258"/>
      <c r="D292" s="15"/>
      <c r="E292" s="15"/>
      <c r="F292" s="15"/>
      <c r="G292" s="16"/>
      <c r="H292" s="15" t="str">
        <f t="shared" ref="H292:H301" si="783">IFERROR((VLOOKUP(J292,JADWAL,12,FALSE)),"  ")</f>
        <v xml:space="preserve">  </v>
      </c>
      <c r="I292" s="267" t="s">
        <v>122</v>
      </c>
      <c r="J292" s="268"/>
      <c r="K292" s="269" t="str">
        <f t="shared" si="753"/>
        <v xml:space="preserve">  </v>
      </c>
      <c r="L292" s="270" t="str">
        <f t="shared" si="754"/>
        <v xml:space="preserve"> </v>
      </c>
      <c r="M292" s="270" t="str">
        <f t="shared" si="755"/>
        <v xml:space="preserve">  </v>
      </c>
      <c r="N292" s="270" t="str">
        <f t="shared" si="756"/>
        <v xml:space="preserve">  </v>
      </c>
      <c r="O292" s="270" t="str">
        <f>IFERROR((VLOOKUP(J292,JADWAL,11,FALSE)),"  ")</f>
        <v xml:space="preserve">  </v>
      </c>
      <c r="P292" s="271" t="str">
        <f t="shared" si="758"/>
        <v xml:space="preserve">  </v>
      </c>
      <c r="Q292" s="271" t="str">
        <f t="shared" si="759"/>
        <v xml:space="preserve">  </v>
      </c>
      <c r="R292" s="271" t="str">
        <f>IFERROR((VLOOKUP(J292,JADWAL,8,FALSE)),"  ")</f>
        <v xml:space="preserve">  </v>
      </c>
      <c r="S292" s="280">
        <f>IFERROR(VLOOKUP(I292,Trf,3,FALSE),"  ")</f>
        <v>250000</v>
      </c>
      <c r="T292" s="281">
        <f t="shared" si="771"/>
        <v>8</v>
      </c>
      <c r="U292" s="15"/>
      <c r="V292" s="15"/>
      <c r="W292" s="15"/>
      <c r="X292" s="282">
        <f t="shared" si="782"/>
        <v>2000000</v>
      </c>
    </row>
    <row r="293" spans="1:26">
      <c r="A293" s="249">
        <v>61</v>
      </c>
      <c r="B293" s="12" t="s">
        <v>434</v>
      </c>
      <c r="C293" s="13"/>
      <c r="D293" s="14">
        <f>COUNTIF(DSATU,B293)</f>
        <v>0</v>
      </c>
      <c r="E293" s="14">
        <f>COUNTIF(DDUA,B293)</f>
        <v>1</v>
      </c>
      <c r="F293" s="15">
        <f>COUNTIF(DTIGA,B293)</f>
        <v>0</v>
      </c>
      <c r="G293" s="252">
        <f>SUM(D293:F293)</f>
        <v>1</v>
      </c>
      <c r="H293" s="15" t="str">
        <f t="shared" si="783"/>
        <v>S2-SI</v>
      </c>
      <c r="I293" s="267" t="s">
        <v>122</v>
      </c>
      <c r="J293" s="268">
        <v>83</v>
      </c>
      <c r="K293" s="269" t="str">
        <f t="shared" si="753"/>
        <v>FILSAFAT ISLAM</v>
      </c>
      <c r="L293" s="270" t="str">
        <f t="shared" si="754"/>
        <v>SI-2</v>
      </c>
      <c r="M293" s="270" t="str">
        <f t="shared" si="755"/>
        <v>Jumat</v>
      </c>
      <c r="N293" s="270" t="str">
        <f t="shared" si="756"/>
        <v>08.00-10.00</v>
      </c>
      <c r="O293" s="270" t="str">
        <f>IFERROR((VLOOKUP(J293,JADWAL,11,FALSE)),"  ")</f>
        <v>R23</v>
      </c>
      <c r="P293" s="271" t="str">
        <f>IFERROR((VLOOKUP(J293,JADWAL,6,FALSE)),"  ")</f>
        <v>Dr. H. Aminullah, M.Ag.</v>
      </c>
      <c r="Q293" s="271" t="str">
        <f>IFERROR((VLOOKUP(J293,JADWAL,7,FALSE)),"  ")</f>
        <v>Dr. Win Usuluddin, M.Hum.</v>
      </c>
      <c r="R293" s="271" t="str">
        <f>IFERROR((VLOOKUP(J293,JADWAL,8,FALSE)),"  ")</f>
        <v>.</v>
      </c>
      <c r="S293" s="280">
        <f>IFERROR(VLOOKUP(I293,Trf,3,FALSE),"  ")</f>
        <v>250000</v>
      </c>
      <c r="T293" s="281">
        <f t="shared" si="771"/>
        <v>8</v>
      </c>
      <c r="U293" s="15"/>
      <c r="V293" s="15"/>
      <c r="W293" s="15"/>
      <c r="X293" s="282">
        <f t="shared" si="782"/>
        <v>2000000</v>
      </c>
      <c r="Y293" s="290">
        <f>SUM(X293:X295)</f>
        <v>6000000</v>
      </c>
      <c r="Z293" s="290"/>
    </row>
    <row r="294" spans="1:26">
      <c r="A294" s="257"/>
      <c r="B294" s="258"/>
      <c r="C294" s="258"/>
      <c r="D294" s="15"/>
      <c r="E294" s="15"/>
      <c r="F294" s="15"/>
      <c r="G294" s="16"/>
      <c r="H294" s="15" t="str">
        <f t="shared" si="783"/>
        <v xml:space="preserve">  </v>
      </c>
      <c r="I294" s="267" t="s">
        <v>122</v>
      </c>
      <c r="J294" s="268"/>
      <c r="K294" s="269" t="str">
        <f t="shared" si="753"/>
        <v xml:space="preserve">  </v>
      </c>
      <c r="L294" s="270" t="str">
        <f t="shared" si="754"/>
        <v xml:space="preserve"> </v>
      </c>
      <c r="M294" s="270" t="str">
        <f t="shared" si="755"/>
        <v xml:space="preserve">  </v>
      </c>
      <c r="N294" s="270" t="str">
        <f t="shared" si="756"/>
        <v xml:space="preserve">  </v>
      </c>
      <c r="O294" s="270" t="str">
        <f t="shared" ref="O294:O295" si="784">IFERROR((VLOOKUP(J294,JADWAL,11,FALSE)),"  ")</f>
        <v xml:space="preserve">  </v>
      </c>
      <c r="P294" s="271" t="str">
        <f t="shared" ref="P294" si="785">IFERROR((VLOOKUP(J294,JADWAL,6,FALSE)),"  ")</f>
        <v xml:space="preserve">  </v>
      </c>
      <c r="Q294" s="271" t="str">
        <f t="shared" ref="Q294" si="786">IFERROR((VLOOKUP(J294,JADWAL,7,FALSE)),"  ")</f>
        <v xml:space="preserve">  </v>
      </c>
      <c r="R294" s="271" t="str">
        <f>IFERROR((VLOOKUP(J294,JADWAL,8,FALSE)),"  ")</f>
        <v xml:space="preserve">  </v>
      </c>
      <c r="S294" s="280">
        <f>IFERROR(VLOOKUP(I294,Trf,3,FALSE),"  ")</f>
        <v>250000</v>
      </c>
      <c r="T294" s="281">
        <f t="shared" si="771"/>
        <v>8</v>
      </c>
      <c r="U294" s="15"/>
      <c r="V294" s="15"/>
      <c r="W294" s="15"/>
      <c r="X294" s="282">
        <f t="shared" si="782"/>
        <v>2000000</v>
      </c>
    </row>
    <row r="295" spans="1:26">
      <c r="A295" s="257"/>
      <c r="B295" s="258"/>
      <c r="C295" s="258"/>
      <c r="D295" s="15"/>
      <c r="E295" s="15"/>
      <c r="F295" s="15"/>
      <c r="G295" s="16"/>
      <c r="H295" s="15" t="str">
        <f t="shared" si="783"/>
        <v xml:space="preserve">  </v>
      </c>
      <c r="I295" s="267" t="s">
        <v>122</v>
      </c>
      <c r="J295" s="268"/>
      <c r="K295" s="269" t="str">
        <f t="shared" ref="K295" si="787">IFERROR((VLOOKUP(J295,JADWAL,4,FALSE)),"  ")</f>
        <v xml:space="preserve">  </v>
      </c>
      <c r="L295" s="270" t="str">
        <f t="shared" ref="L295" si="788">IFERROR((VLOOKUP(J295,JADWAL,2,FALSE))," ")</f>
        <v xml:space="preserve"> </v>
      </c>
      <c r="M295" s="270" t="str">
        <f t="shared" ref="M295" si="789">IFERROR((VLOOKUP(J295,JADWAL,9,FALSE)),"  ")</f>
        <v xml:space="preserve">  </v>
      </c>
      <c r="N295" s="270" t="str">
        <f t="shared" ref="N295" si="790">IFERROR((VLOOKUP(J295,JADWAL,10,FALSE)),"  ")</f>
        <v xml:space="preserve">  </v>
      </c>
      <c r="O295" s="270" t="str">
        <f t="shared" si="784"/>
        <v xml:space="preserve">  </v>
      </c>
      <c r="P295" s="271" t="str">
        <f t="shared" ref="P295" si="791">IFERROR((VLOOKUP(J295,JADWAL,6,FALSE)),"  ")</f>
        <v xml:space="preserve">  </v>
      </c>
      <c r="Q295" s="271" t="str">
        <f t="shared" ref="Q295" si="792">IFERROR((VLOOKUP(J295,JADWAL,7,FALSE)),"  ")</f>
        <v xml:space="preserve">  </v>
      </c>
      <c r="R295" s="271" t="str">
        <f>IFERROR((VLOOKUP(J295,JADWAL,8,FALSE)),"  ")</f>
        <v xml:space="preserve">  </v>
      </c>
      <c r="S295" s="280">
        <f>IFERROR(VLOOKUP(I295,Trf,3,FALSE),"  ")</f>
        <v>250000</v>
      </c>
      <c r="T295" s="281">
        <f t="shared" si="771"/>
        <v>8</v>
      </c>
      <c r="U295" s="15"/>
      <c r="V295" s="15"/>
      <c r="W295" s="15"/>
      <c r="X295" s="282">
        <f t="shared" ref="X295:X301" si="793">(S295*T295)+((U295+V295)*W295)</f>
        <v>2000000</v>
      </c>
    </row>
    <row r="296" spans="1:26" ht="25.5">
      <c r="A296" s="249">
        <v>62</v>
      </c>
      <c r="B296" s="12" t="s">
        <v>435</v>
      </c>
      <c r="C296" s="13"/>
      <c r="D296" s="14">
        <f t="shared" ref="D296" si="794">COUNTIF(DSATU,B296)</f>
        <v>0</v>
      </c>
      <c r="E296" s="14">
        <f t="shared" ref="E296" si="795">COUNTIF(DDUA,B296)</f>
        <v>4</v>
      </c>
      <c r="F296" s="15">
        <f>COUNTIF(DTIGA,B296)</f>
        <v>0</v>
      </c>
      <c r="G296" s="252">
        <f>SUM(D296:F296)</f>
        <v>4</v>
      </c>
      <c r="H296" s="15" t="str">
        <f t="shared" si="783"/>
        <v>S3-HK</v>
      </c>
      <c r="I296" s="299" t="s">
        <v>122</v>
      </c>
      <c r="J296" s="268">
        <v>34</v>
      </c>
      <c r="K296" s="269" t="str">
        <f t="shared" ref="K296:K298" si="796">IFERROR((VLOOKUP(J296,JADWAL,4,FALSE)),"  ")</f>
        <v xml:space="preserve">PENGEMBANGAN HUKUM ACARA PERADILAN AGAMA </v>
      </c>
      <c r="L296" s="270" t="str">
        <f t="shared" ref="L296:L298" si="797">IFERROR((VLOOKUP(J296,JADWAL,2,FALSE))," ")</f>
        <v>HK-II A</v>
      </c>
      <c r="M296" s="270" t="str">
        <f t="shared" ref="M296:M298" si="798">IFERROR((VLOOKUP(J296,JADWAL,9,FALSE)),"  ")</f>
        <v xml:space="preserve">Jumat </v>
      </c>
      <c r="N296" s="270" t="str">
        <f t="shared" ref="N296:N298" si="799">IFERROR((VLOOKUP(J296,JADWAL,10,FALSE)),"  ")</f>
        <v>15-30-17.30</v>
      </c>
      <c r="O296" s="270" t="str">
        <f>IFERROR((VLOOKUP(J296,JADWAL,11,FALSE)),"  ")</f>
        <v>RU28</v>
      </c>
      <c r="P296" s="271" t="str">
        <f>IFERROR((VLOOKUP(J296,JADWAL,6,FALSE)),"  ")</f>
        <v>Dr. Sri Lumatus Sa'adah, S.Ag., M.H.I.</v>
      </c>
      <c r="Q296" s="271" t="str">
        <f>IFERROR((VLOOKUP(J296,JADWAL,7,FALSE)),"  ")</f>
        <v>Dr. Muhammad Faisol, S.S., M.Ag.</v>
      </c>
      <c r="R296" s="271" t="str">
        <f>IFERROR((VLOOKUP(J296,JADWAL,8,FALSE)),"  ")</f>
        <v>.</v>
      </c>
      <c r="S296" s="280">
        <f>IFERROR(VLOOKUP(I296,Trf,3,FALSE),"  ")</f>
        <v>250000</v>
      </c>
      <c r="T296" s="281">
        <f t="shared" si="771"/>
        <v>8</v>
      </c>
      <c r="U296" s="15"/>
      <c r="V296" s="15"/>
      <c r="W296" s="15"/>
      <c r="X296" s="282">
        <f t="shared" si="793"/>
        <v>2000000</v>
      </c>
      <c r="Y296" s="290">
        <f>SUM(X296:X299)</f>
        <v>8000000</v>
      </c>
      <c r="Z296" s="290"/>
    </row>
    <row r="297" spans="1:26" ht="25.5">
      <c r="A297" s="257"/>
      <c r="B297" s="258"/>
      <c r="C297" s="258"/>
      <c r="D297" s="15"/>
      <c r="E297" s="15"/>
      <c r="F297" s="15"/>
      <c r="G297" s="16"/>
      <c r="H297" s="15" t="str">
        <f t="shared" si="783"/>
        <v>S6-HK</v>
      </c>
      <c r="I297" s="267" t="s">
        <v>122</v>
      </c>
      <c r="J297" s="268">
        <v>37</v>
      </c>
      <c r="K297" s="269" t="str">
        <f t="shared" si="796"/>
        <v>MODERNISASI HUKUM KELUARGA</v>
      </c>
      <c r="L297" s="270" t="str">
        <f t="shared" si="797"/>
        <v>HK-II A</v>
      </c>
      <c r="M297" s="270" t="str">
        <f t="shared" si="798"/>
        <v>Sabtu</v>
      </c>
      <c r="N297" s="270" t="str">
        <f t="shared" si="799"/>
        <v>10.30-12.30</v>
      </c>
      <c r="O297" s="270" t="str">
        <f t="shared" ref="O297" si="800">IFERROR((VLOOKUP(J297,JADWAL,11,FALSE)),"  ")</f>
        <v>RU28</v>
      </c>
      <c r="P297" s="271" t="str">
        <f t="shared" ref="P297" si="801">IFERROR((VLOOKUP(J297,JADWAL,6,FALSE)),"  ")</f>
        <v>Prof. Dr. Muhammad Noor Harisuddin, M.Fil.I.</v>
      </c>
      <c r="Q297" s="271" t="str">
        <f t="shared" ref="Q297" si="802">IFERROR((VLOOKUP(J297,JADWAL,7,FALSE)),"  ")</f>
        <v>Dr. Muhammad Faisol, S.S., M.Ag.</v>
      </c>
      <c r="R297" s="271" t="str">
        <f t="shared" ref="R297" si="803">IFERROR((VLOOKUP(J297,JADWAL,8,FALSE)),"  ")</f>
        <v>.</v>
      </c>
      <c r="S297" s="280">
        <f t="shared" ref="S297" si="804">IFERROR(VLOOKUP(I297,Trf,3,FALSE),"  ")</f>
        <v>250000</v>
      </c>
      <c r="T297" s="281">
        <f t="shared" si="771"/>
        <v>8</v>
      </c>
      <c r="U297" s="15"/>
      <c r="V297" s="15"/>
      <c r="W297" s="15"/>
      <c r="X297" s="282">
        <f t="shared" si="793"/>
        <v>2000000</v>
      </c>
    </row>
    <row r="298" spans="1:26" ht="25.5">
      <c r="A298" s="257"/>
      <c r="B298" s="258"/>
      <c r="C298" s="258"/>
      <c r="D298" s="15"/>
      <c r="E298" s="15"/>
      <c r="F298" s="15"/>
      <c r="G298" s="16"/>
      <c r="H298" s="15" t="str">
        <f t="shared" si="783"/>
        <v>S12-HK</v>
      </c>
      <c r="I298" s="267" t="s">
        <v>122</v>
      </c>
      <c r="J298" s="268">
        <v>43</v>
      </c>
      <c r="K298" s="269" t="str">
        <f t="shared" si="796"/>
        <v xml:space="preserve">PENGEMBANGAN HUKUM ACARA PERADILAN AGAMA </v>
      </c>
      <c r="L298" s="270" t="str">
        <f t="shared" si="797"/>
        <v>HK-II B</v>
      </c>
      <c r="M298" s="270" t="str">
        <f t="shared" si="798"/>
        <v xml:space="preserve">Jumat </v>
      </c>
      <c r="N298" s="270" t="str">
        <f t="shared" si="799"/>
        <v>18.00-20-00</v>
      </c>
      <c r="O298" s="270" t="str">
        <f t="shared" ref="O298" si="805">IFERROR((VLOOKUP(J298,JADWAL,11,FALSE)),"  ")</f>
        <v>RU28</v>
      </c>
      <c r="P298" s="271" t="str">
        <f t="shared" ref="P298" si="806">IFERROR((VLOOKUP(J298,JADWAL,6,FALSE)),"  ")</f>
        <v>Dr. Sri Lumatus Sa'adah, S.Ag., M.H.I.</v>
      </c>
      <c r="Q298" s="271" t="str">
        <f t="shared" ref="Q298" si="807">IFERROR((VLOOKUP(J298,JADWAL,7,FALSE)),"  ")</f>
        <v>Dr. Muhammad Faisol, S.S., M.Ag.</v>
      </c>
      <c r="R298" s="271" t="str">
        <f t="shared" ref="R298" si="808">IFERROR((VLOOKUP(J298,JADWAL,8,FALSE)),"  ")</f>
        <v>.</v>
      </c>
      <c r="S298" s="280">
        <f t="shared" ref="S298" si="809">IFERROR(VLOOKUP(I298,Trf,3,FALSE),"  ")</f>
        <v>250000</v>
      </c>
      <c r="T298" s="281">
        <f t="shared" si="771"/>
        <v>8</v>
      </c>
      <c r="U298" s="15"/>
      <c r="V298" s="15"/>
      <c r="W298" s="15"/>
      <c r="X298" s="282">
        <f t="shared" si="793"/>
        <v>2000000</v>
      </c>
    </row>
    <row r="299" spans="1:26" ht="25.5">
      <c r="A299" s="257"/>
      <c r="B299" s="258"/>
      <c r="C299" s="258"/>
      <c r="D299" s="15"/>
      <c r="E299" s="15"/>
      <c r="F299" s="15"/>
      <c r="G299" s="16"/>
      <c r="H299" s="15" t="str">
        <f t="shared" si="783"/>
        <v>S16-HK</v>
      </c>
      <c r="I299" s="267" t="s">
        <v>122</v>
      </c>
      <c r="J299" s="268">
        <v>47</v>
      </c>
      <c r="K299" s="269" t="str">
        <f>IFERROR((VLOOKUP(J299,JADWAL,4,FALSE)),"  ")</f>
        <v>PEMBAHARUAN HUKUM KELUARGA DI NEGARA-NEGARA MUSLIM</v>
      </c>
      <c r="L299" s="270" t="str">
        <f>IFERROR((VLOOKUP(J299,JADWAL,2,FALSE))," ")</f>
        <v>HK-II B</v>
      </c>
      <c r="M299" s="270" t="str">
        <f>IFERROR((VLOOKUP(J299,JADWAL,9,FALSE)),"  ")</f>
        <v xml:space="preserve">Kamis </v>
      </c>
      <c r="N299" s="270" t="str">
        <f>IFERROR((VLOOKUP(J299,JADWAL,10,FALSE)),"  ")</f>
        <v>13.15-15.15</v>
      </c>
      <c r="O299" s="270" t="str">
        <f t="shared" ref="O299" si="810">IFERROR((VLOOKUP(J299,JADWAL,11,FALSE)),"  ")</f>
        <v>RU28</v>
      </c>
      <c r="P299" s="271" t="str">
        <f t="shared" ref="P299" si="811">IFERROR((VLOOKUP(J299,JADWAL,6,FALSE)),"  ")</f>
        <v>Prof. Dr. Muhammad Noor Harisuddin, M.Fil.I.</v>
      </c>
      <c r="Q299" s="271" t="str">
        <f t="shared" ref="Q299" si="812">IFERROR((VLOOKUP(J299,JADWAL,7,FALSE)),"  ")</f>
        <v>Dr. Muhammad Faisol, S.S., M.Ag.</v>
      </c>
      <c r="R299" s="271" t="str">
        <f>IFERROR((VLOOKUP(J299,JADWAL,8,FALSE)),"  ")</f>
        <v>.</v>
      </c>
      <c r="S299" s="280">
        <f>IFERROR(VLOOKUP(I299,Trf,3,FALSE),"  ")</f>
        <v>250000</v>
      </c>
      <c r="T299" s="281">
        <f t="shared" si="771"/>
        <v>8</v>
      </c>
      <c r="U299" s="15"/>
      <c r="V299" s="15"/>
      <c r="W299" s="15"/>
      <c r="X299" s="282">
        <f t="shared" si="793"/>
        <v>2000000</v>
      </c>
    </row>
    <row r="300" spans="1:26">
      <c r="A300" s="257"/>
      <c r="B300" s="258"/>
      <c r="C300" s="258"/>
      <c r="D300" s="15"/>
      <c r="E300" s="15"/>
      <c r="F300" s="15"/>
      <c r="G300" s="16"/>
      <c r="H300" s="15" t="str">
        <f t="shared" si="783"/>
        <v xml:space="preserve">  </v>
      </c>
      <c r="I300" s="267" t="s">
        <v>122</v>
      </c>
      <c r="J300" s="268"/>
      <c r="K300" s="269" t="str">
        <f>IFERROR((VLOOKUP(J300,JADWAL,4,FALSE)),"  ")</f>
        <v xml:space="preserve">  </v>
      </c>
      <c r="L300" s="270" t="str">
        <f>IFERROR((VLOOKUP(J300,JADWAL,2,FALSE))," ")</f>
        <v xml:space="preserve"> </v>
      </c>
      <c r="M300" s="270" t="str">
        <f>IFERROR((VLOOKUP(J300,JADWAL,9,FALSE)),"  ")</f>
        <v xml:space="preserve">  </v>
      </c>
      <c r="N300" s="270" t="str">
        <f>IFERROR((VLOOKUP(J300,JADWAL,10,FALSE)),"  ")</f>
        <v xml:space="preserve">  </v>
      </c>
      <c r="O300" s="270" t="str">
        <f>IFERROR((VLOOKUP(J300,JADWAL,11,FALSE)),"  ")</f>
        <v xml:space="preserve">  </v>
      </c>
      <c r="P300" s="271" t="str">
        <f>IFERROR((VLOOKUP(J300,JADWAL,6,FALSE)),"  ")</f>
        <v xml:space="preserve">  </v>
      </c>
      <c r="Q300" s="271" t="str">
        <f>IFERROR((VLOOKUP(J300,JADWAL,7,FALSE)),"  ")</f>
        <v xml:space="preserve">  </v>
      </c>
      <c r="R300" s="271" t="str">
        <f>IFERROR((VLOOKUP(J300,JADWAL,8,FALSE)),"  ")</f>
        <v xml:space="preserve">  </v>
      </c>
      <c r="S300" s="280">
        <f>IFERROR(VLOOKUP(I300,Trf,3,FALSE),"  ")</f>
        <v>250000</v>
      </c>
      <c r="T300" s="281">
        <f t="shared" si="771"/>
        <v>8</v>
      </c>
      <c r="U300" s="15"/>
      <c r="V300" s="15"/>
      <c r="W300" s="15"/>
      <c r="X300" s="282">
        <f t="shared" si="793"/>
        <v>2000000</v>
      </c>
    </row>
    <row r="301" spans="1:26">
      <c r="A301" s="249">
        <v>63</v>
      </c>
      <c r="B301" s="12" t="s">
        <v>436</v>
      </c>
      <c r="C301" s="13"/>
      <c r="D301" s="14">
        <f>COUNTIF(DSATU,B301)</f>
        <v>0</v>
      </c>
      <c r="E301" s="14">
        <f>COUNTIF(DDUA,B301)</f>
        <v>1</v>
      </c>
      <c r="F301" s="15">
        <f>COUNTIF(DTIGA,B301)</f>
        <v>0</v>
      </c>
      <c r="G301" s="252">
        <f>SUM(D301:F301)</f>
        <v>1</v>
      </c>
      <c r="H301" s="15" t="str">
        <f t="shared" si="783"/>
        <v>S6-PAI</v>
      </c>
      <c r="I301" s="267" t="s">
        <v>122</v>
      </c>
      <c r="J301" s="268">
        <v>19</v>
      </c>
      <c r="K301" s="269" t="str">
        <f>IFERROR((VLOOKUP(J301,JADWAL,4,FALSE)),"  ")</f>
        <v>PENGEMBANGAN KURIKULUM</v>
      </c>
      <c r="L301" s="270" t="str">
        <f>IFERROR((VLOOKUP(J301,JADWAL,2,FALSE))," ")</f>
        <v>PAI-2B</v>
      </c>
      <c r="M301" s="270" t="str">
        <f>IFERROR((VLOOKUP(J300,JADWAL,9,FALSE)),"  ")</f>
        <v xml:space="preserve">  </v>
      </c>
      <c r="N301" s="270" t="str">
        <f>IFERROR((VLOOKUP(J300,JADWAL,10,FALSE)),"  ")</f>
        <v xml:space="preserve">  </v>
      </c>
      <c r="O301" s="270" t="str">
        <f>IFERROR((VLOOKUP(J301,JADWAL,11,FALSE)),"  ")</f>
        <v>RU25</v>
      </c>
      <c r="P301" s="271" t="str">
        <f>IFERROR((VLOOKUP(J301,JADWAL,6,FALSE)),"  ")</f>
        <v>Dr. H. Mashudi, M.Pd.</v>
      </c>
      <c r="Q301" s="271" t="str">
        <f>IFERROR((VLOOKUP(J301,JADWAL,7,FALSE)),"  ")</f>
        <v>Dr. Moh. Sutomo, M.Pd.</v>
      </c>
      <c r="R301" s="271" t="str">
        <f>IFERROR((VLOOKUP(J301,JADWAL,8,FALSE)),"  ")</f>
        <v>.</v>
      </c>
      <c r="S301" s="280">
        <f>IFERROR(VLOOKUP(I301,Trf,3,FALSE),"  ")</f>
        <v>250000</v>
      </c>
      <c r="T301" s="281">
        <f t="shared" si="771"/>
        <v>8</v>
      </c>
      <c r="U301" s="15"/>
      <c r="V301" s="15"/>
      <c r="W301" s="15"/>
      <c r="X301" s="282">
        <f t="shared" si="793"/>
        <v>2000000</v>
      </c>
      <c r="Y301" s="290">
        <f>SUM(X301:X304)</f>
        <v>8000000</v>
      </c>
      <c r="Z301" s="290"/>
    </row>
    <row r="302" spans="1:26">
      <c r="A302" s="257"/>
      <c r="B302" s="258"/>
      <c r="C302" s="258"/>
      <c r="D302" s="15"/>
      <c r="E302" s="15"/>
      <c r="F302" s="15"/>
      <c r="G302" s="16"/>
      <c r="H302" s="15" t="str">
        <f t="shared" ref="H302:H303" si="813">IFERROR((VLOOKUP(J302,JADWAL,12,FALSE)),"  ")</f>
        <v xml:space="preserve">  </v>
      </c>
      <c r="I302" s="267" t="s">
        <v>122</v>
      </c>
      <c r="J302" s="268"/>
      <c r="K302" s="269" t="str">
        <f>IFERROR((VLOOKUP(J302,JADWAL,4,FALSE)),"  ")</f>
        <v xml:space="preserve">  </v>
      </c>
      <c r="L302" s="270" t="str">
        <f>IFERROR((VLOOKUP(J302,JADWAL,2,FALSE))," ")</f>
        <v xml:space="preserve"> </v>
      </c>
      <c r="M302" s="270" t="str">
        <f>IFERROR((VLOOKUP(J301,JADWAL,9,FALSE)),"  ")</f>
        <v>Jumat</v>
      </c>
      <c r="N302" s="505" t="str">
        <f>IFERROR((VLOOKUP(J301,JADWAL,10,FALSE)),"  ")</f>
        <v>15.15-15.30</v>
      </c>
      <c r="O302" s="270" t="str">
        <f t="shared" ref="O302:O303" si="814">IFERROR((VLOOKUP(J302,JADWAL,11,FALSE)),"  ")</f>
        <v xml:space="preserve">  </v>
      </c>
      <c r="P302" s="271" t="str">
        <f t="shared" ref="P302:P303" si="815">IFERROR((VLOOKUP(J302,JADWAL,6,FALSE)),"  ")</f>
        <v xml:space="preserve">  </v>
      </c>
      <c r="Q302" s="271" t="str">
        <f t="shared" ref="Q302:Q303" si="816">IFERROR((VLOOKUP(J302,JADWAL,7,FALSE)),"  ")</f>
        <v xml:space="preserve">  </v>
      </c>
      <c r="R302" s="271" t="str">
        <f>IFERROR((VLOOKUP(J302,JADWAL,8,FALSE)),"  ")</f>
        <v xml:space="preserve">  </v>
      </c>
      <c r="S302" s="280">
        <f>IFERROR(VLOOKUP(I302,Trf,3,FALSE),"  ")</f>
        <v>250000</v>
      </c>
      <c r="T302" s="281">
        <f t="shared" si="771"/>
        <v>8</v>
      </c>
      <c r="U302" s="15"/>
      <c r="V302" s="15"/>
      <c r="W302" s="15"/>
      <c r="X302" s="282">
        <f t="shared" ref="X302:X306" si="817">(S302*T302)+((U302+V302)*W302)</f>
        <v>2000000</v>
      </c>
    </row>
    <row r="303" spans="1:26">
      <c r="A303" s="257"/>
      <c r="B303" s="258"/>
      <c r="C303" s="258"/>
      <c r="D303" s="15"/>
      <c r="E303" s="15"/>
      <c r="F303" s="15"/>
      <c r="G303" s="16"/>
      <c r="H303" s="15" t="str">
        <f t="shared" si="813"/>
        <v xml:space="preserve">  </v>
      </c>
      <c r="I303" s="267" t="s">
        <v>122</v>
      </c>
      <c r="J303" s="268"/>
      <c r="K303" s="269" t="str">
        <f t="shared" ref="K303" si="818">IFERROR((VLOOKUP(J303,JADWAL,4,FALSE)),"  ")</f>
        <v xml:space="preserve">  </v>
      </c>
      <c r="L303" s="270" t="str">
        <f t="shared" ref="L303" si="819">IFERROR((VLOOKUP(J303,JADWAL,2,FALSE))," ")</f>
        <v xml:space="preserve"> </v>
      </c>
      <c r="M303" s="270" t="str">
        <f t="shared" ref="M303" si="820">IFERROR((VLOOKUP(J303,JADWAL,9,FALSE)),"  ")</f>
        <v xml:space="preserve">  </v>
      </c>
      <c r="N303" s="270" t="str">
        <f t="shared" ref="N303" si="821">IFERROR((VLOOKUP(J303,JADWAL,10,FALSE)),"  ")</f>
        <v xml:space="preserve">  </v>
      </c>
      <c r="O303" s="270" t="str">
        <f t="shared" si="814"/>
        <v xml:space="preserve">  </v>
      </c>
      <c r="P303" s="271" t="str">
        <f t="shared" si="815"/>
        <v xml:space="preserve">  </v>
      </c>
      <c r="Q303" s="271" t="str">
        <f t="shared" si="816"/>
        <v xml:space="preserve">  </v>
      </c>
      <c r="R303" s="271" t="str">
        <f t="shared" ref="R303" si="822">IFERROR((VLOOKUP(J303,JADWAL,8,FALSE)),"  ")</f>
        <v xml:space="preserve">  </v>
      </c>
      <c r="S303" s="280">
        <f t="shared" ref="S303" si="823">IFERROR(VLOOKUP(I303,Trf,3,FALSE),"  ")</f>
        <v>250000</v>
      </c>
      <c r="T303" s="281">
        <f t="shared" ref="T303:T315" si="824">$T$7</f>
        <v>8</v>
      </c>
      <c r="U303" s="15"/>
      <c r="V303" s="15"/>
      <c r="W303" s="15"/>
      <c r="X303" s="282">
        <f t="shared" si="817"/>
        <v>2000000</v>
      </c>
    </row>
    <row r="304" spans="1:26">
      <c r="A304" s="257"/>
      <c r="B304" s="258"/>
      <c r="C304" s="258"/>
      <c r="D304" s="15"/>
      <c r="E304" s="15"/>
      <c r="F304" s="15"/>
      <c r="G304" s="16"/>
      <c r="H304" s="15" t="str">
        <f>IFERROR((VLOOKUP(J304,JADWAL,12,FALSE)),"  ")</f>
        <v xml:space="preserve">  </v>
      </c>
      <c r="I304" s="267" t="s">
        <v>122</v>
      </c>
      <c r="J304" s="268"/>
      <c r="K304" s="269" t="str">
        <f t="shared" ref="K304" si="825">IFERROR((VLOOKUP(J304,JADWAL,4,FALSE)),"  ")</f>
        <v xml:space="preserve">  </v>
      </c>
      <c r="L304" s="270" t="str">
        <f t="shared" ref="L304" si="826">IFERROR((VLOOKUP(J304,JADWAL,2,FALSE))," ")</f>
        <v xml:space="preserve"> </v>
      </c>
      <c r="M304" s="270" t="str">
        <f t="shared" ref="M304" si="827">IFERROR((VLOOKUP(J304,JADWAL,9,FALSE)),"  ")</f>
        <v xml:space="preserve">  </v>
      </c>
      <c r="N304" s="270" t="str">
        <f t="shared" ref="N304" si="828">IFERROR((VLOOKUP(J304,JADWAL,10,FALSE)),"  ")</f>
        <v xml:space="preserve">  </v>
      </c>
      <c r="O304" s="270" t="str">
        <f t="shared" ref="O304" si="829">IFERROR((VLOOKUP(J304,JADWAL,11,FALSE)),"  ")</f>
        <v xml:space="preserve">  </v>
      </c>
      <c r="P304" s="271" t="str">
        <f t="shared" ref="P304" si="830">IFERROR((VLOOKUP(J304,JADWAL,6,FALSE)),"  ")</f>
        <v xml:space="preserve">  </v>
      </c>
      <c r="Q304" s="271" t="str">
        <f t="shared" ref="Q304" si="831">IFERROR((VLOOKUP(J304,JADWAL,7,FALSE)),"  ")</f>
        <v xml:space="preserve">  </v>
      </c>
      <c r="R304" s="271" t="str">
        <f>IFERROR((VLOOKUP(J304,JADWAL,8,FALSE)),"  ")</f>
        <v xml:space="preserve">  </v>
      </c>
      <c r="S304" s="280">
        <f>IFERROR(VLOOKUP(I304,Trf,3,FALSE),"  ")</f>
        <v>250000</v>
      </c>
      <c r="T304" s="281">
        <f t="shared" si="824"/>
        <v>8</v>
      </c>
      <c r="U304" s="15"/>
      <c r="V304" s="15"/>
      <c r="W304" s="15"/>
      <c r="X304" s="282">
        <f t="shared" si="817"/>
        <v>2000000</v>
      </c>
    </row>
    <row r="305" spans="1:26" ht="25.5">
      <c r="A305" s="249">
        <v>64</v>
      </c>
      <c r="B305" s="12" t="s">
        <v>437</v>
      </c>
      <c r="C305" s="13"/>
      <c r="D305" s="14">
        <f>COUNTIF(DSATU,B305)</f>
        <v>0</v>
      </c>
      <c r="E305" s="14">
        <f>COUNTIF(DDUA,B305)</f>
        <v>2</v>
      </c>
      <c r="F305" s="15">
        <f>COUNTIF(DTIGA,B305)</f>
        <v>0</v>
      </c>
      <c r="G305" s="252">
        <f>SUM(D305:F305)</f>
        <v>2</v>
      </c>
      <c r="H305" s="15" t="str">
        <f>IFERROR((VLOOKUP(J305,JADWAL,12,FALSE)),"  ")</f>
        <v>S7-PAI</v>
      </c>
      <c r="I305" s="299" t="s">
        <v>122</v>
      </c>
      <c r="J305" s="268">
        <v>20</v>
      </c>
      <c r="K305" s="269" t="str">
        <f t="shared" ref="K305:K307" si="832">IFERROR((VLOOKUP(J305,JADWAL,4,FALSE)),"  ")</f>
        <v>METODOLOGI PENELITIAN PAI</v>
      </c>
      <c r="L305" s="270" t="str">
        <f t="shared" ref="L305:L307" si="833">IFERROR((VLOOKUP(J305,JADWAL,2,FALSE))," ")</f>
        <v>PAI-2B</v>
      </c>
      <c r="M305" s="270" t="str">
        <f t="shared" ref="M305:M307" si="834">IFERROR((VLOOKUP(J305,JADWAL,9,FALSE)),"  ")</f>
        <v>Jumat</v>
      </c>
      <c r="N305" s="505" t="str">
        <f t="shared" ref="N305:N307" si="835">IFERROR((VLOOKUP(J305,JADWAL,10,FALSE)),"  ")</f>
        <v>18.00-20.20</v>
      </c>
      <c r="O305" s="270" t="str">
        <f>IFERROR((VLOOKUP(J305,JADWAL,11,FALSE)),"  ")</f>
        <v>RU25</v>
      </c>
      <c r="P305" s="271" t="str">
        <f>IFERROR((VLOOKUP(J305,JADWAL,6,FALSE)),"  ")</f>
        <v>H. Moch. Imam Machfudi, S.S., M.Pd. Ph.D.</v>
      </c>
      <c r="Q305" s="271" t="str">
        <f>IFERROR((VLOOKUP(J305,JADWAL,7,FALSE)),"  ")</f>
        <v>Dr. H. Hadi Purnomo, M.Pd.</v>
      </c>
      <c r="R305" s="271" t="str">
        <f>IFERROR((VLOOKUP(J305,JADWAL,8,FALSE)),"  ")</f>
        <v>.</v>
      </c>
      <c r="S305" s="280">
        <f>IFERROR(VLOOKUP(I305,Trf,3,FALSE),"  ")</f>
        <v>250000</v>
      </c>
      <c r="T305" s="281">
        <f t="shared" si="824"/>
        <v>8</v>
      </c>
      <c r="U305" s="15"/>
      <c r="V305" s="15"/>
      <c r="W305" s="15"/>
      <c r="X305" s="282">
        <f t="shared" si="817"/>
        <v>2000000</v>
      </c>
      <c r="Y305" s="290">
        <f>SUM(X305:X305)</f>
        <v>2000000</v>
      </c>
      <c r="Z305" s="290"/>
    </row>
    <row r="306" spans="1:26" ht="25.5">
      <c r="A306" s="257"/>
      <c r="B306" s="258"/>
      <c r="C306" s="258"/>
      <c r="D306" s="15"/>
      <c r="E306" s="15"/>
      <c r="F306" s="15"/>
      <c r="G306" s="16"/>
      <c r="H306" s="15" t="str">
        <f>IFERROR((VLOOKUP(J306,JADWAL,12,FALSE)),"  ")</f>
        <v>S2-PGMI</v>
      </c>
      <c r="I306" s="267" t="s">
        <v>122</v>
      </c>
      <c r="J306" s="268">
        <v>69</v>
      </c>
      <c r="K306" s="269" t="str">
        <f t="shared" si="832"/>
        <v>PENGEMBANGAN BAHAN AJAR MATEMATIKA</v>
      </c>
      <c r="L306" s="270" t="str">
        <f t="shared" si="833"/>
        <v>PGMI-2</v>
      </c>
      <c r="M306" s="270" t="str">
        <f t="shared" si="834"/>
        <v>Kamis</v>
      </c>
      <c r="N306" s="270" t="str">
        <f t="shared" si="835"/>
        <v>13.00-15.00</v>
      </c>
      <c r="O306" s="270" t="str">
        <f t="shared" ref="O306:O307" si="836">IFERROR((VLOOKUP(J306,JADWAL,11,FALSE)),"  ")</f>
        <v>PGMI-2</v>
      </c>
      <c r="P306" s="271" t="str">
        <f t="shared" ref="P306:P307" si="837">IFERROR((VLOOKUP(J306,JADWAL,6,FALSE)),"  ")</f>
        <v>Dr. Hj. Umi Farihah, M.M, M.Pd.</v>
      </c>
      <c r="Q306" s="271" t="str">
        <f t="shared" ref="Q306:Q307" si="838">IFERROR((VLOOKUP(J306,JADWAL,7,FALSE)),"  ")</f>
        <v>Dr. H. Hadi Purnomo, M.Pd.</v>
      </c>
      <c r="R306" s="271" t="str">
        <f>IFERROR((VLOOKUP(J306,JADWAL,8,FALSE)),"  ")</f>
        <v>.</v>
      </c>
      <c r="S306" s="280">
        <f>IFERROR(VLOOKUP(I306,Trf,3,FALSE),"  ")</f>
        <v>250000</v>
      </c>
      <c r="T306" s="281">
        <f t="shared" si="824"/>
        <v>8</v>
      </c>
      <c r="U306" s="15"/>
      <c r="V306" s="15"/>
      <c r="W306" s="15"/>
      <c r="X306" s="282">
        <f t="shared" si="817"/>
        <v>2000000</v>
      </c>
    </row>
    <row r="307" spans="1:26">
      <c r="A307" s="257"/>
      <c r="B307" s="258"/>
      <c r="C307" s="258"/>
      <c r="D307" s="15"/>
      <c r="E307" s="15"/>
      <c r="F307" s="15"/>
      <c r="G307" s="16"/>
      <c r="H307" s="15" t="str">
        <f t="shared" ref="H307" si="839">IFERROR((VLOOKUP(J307,JADWAL,12,FALSE)),"  ")</f>
        <v xml:space="preserve">  </v>
      </c>
      <c r="I307" s="267" t="s">
        <v>122</v>
      </c>
      <c r="J307" s="268"/>
      <c r="K307" s="269" t="str">
        <f t="shared" si="832"/>
        <v xml:space="preserve">  </v>
      </c>
      <c r="L307" s="270" t="str">
        <f t="shared" si="833"/>
        <v xml:space="preserve"> </v>
      </c>
      <c r="M307" s="270" t="str">
        <f t="shared" si="834"/>
        <v xml:space="preserve">  </v>
      </c>
      <c r="N307" s="270" t="str">
        <f t="shared" si="835"/>
        <v xml:space="preserve">  </v>
      </c>
      <c r="O307" s="270" t="str">
        <f t="shared" si="836"/>
        <v xml:space="preserve">  </v>
      </c>
      <c r="P307" s="271" t="str">
        <f t="shared" si="837"/>
        <v xml:space="preserve">  </v>
      </c>
      <c r="Q307" s="271" t="str">
        <f t="shared" si="838"/>
        <v xml:space="preserve">  </v>
      </c>
      <c r="R307" s="271" t="str">
        <f t="shared" ref="R307" si="840">IFERROR((VLOOKUP(J307,JADWAL,8,FALSE)),"  ")</f>
        <v xml:space="preserve">  </v>
      </c>
      <c r="S307" s="280">
        <f t="shared" ref="S307" si="841">IFERROR(VLOOKUP(I307,Trf,3,FALSE),"  ")</f>
        <v>250000</v>
      </c>
      <c r="T307" s="281">
        <f t="shared" si="824"/>
        <v>8</v>
      </c>
      <c r="U307" s="15"/>
      <c r="V307" s="15"/>
      <c r="W307" s="15"/>
      <c r="X307" s="282">
        <f t="shared" ref="X307:X308" si="842">(S307*T307)+((U307+V307)*W307)</f>
        <v>2000000</v>
      </c>
    </row>
    <row r="308" spans="1:26">
      <c r="A308" s="257"/>
      <c r="B308" s="258"/>
      <c r="C308" s="258"/>
      <c r="D308" s="15"/>
      <c r="E308" s="15"/>
      <c r="F308" s="15"/>
      <c r="G308" s="16"/>
      <c r="H308" s="15" t="str">
        <f>IFERROR((VLOOKUP(J308,JADWAL,12,FALSE)),"  ")</f>
        <v xml:space="preserve">  </v>
      </c>
      <c r="I308" s="267" t="s">
        <v>122</v>
      </c>
      <c r="J308" s="268"/>
      <c r="K308" s="269" t="str">
        <f>IFERROR((VLOOKUP(J308,JADWAL,4,FALSE)),"  ")</f>
        <v xml:space="preserve">  </v>
      </c>
      <c r="L308" s="270" t="str">
        <f>IFERROR((VLOOKUP(J308,JADWAL,2,FALSE))," ")</f>
        <v xml:space="preserve"> </v>
      </c>
      <c r="M308" s="270" t="str">
        <f>IFERROR((VLOOKUP(J308,JADWAL,9,FALSE)),"  ")</f>
        <v xml:space="preserve">  </v>
      </c>
      <c r="N308" s="270" t="str">
        <f>IFERROR((VLOOKUP(J308,JADWAL,10,FALSE)),"  ")</f>
        <v xml:space="preserve">  </v>
      </c>
      <c r="O308" s="270" t="str">
        <f t="shared" ref="O308:O316" si="843">IFERROR((VLOOKUP(J308,JADWAL,11,FALSE)),"  ")</f>
        <v xml:space="preserve">  </v>
      </c>
      <c r="P308" s="271" t="str">
        <f>IFERROR((VLOOKUP(J308,JADWAL,6,FALSE)),"  ")</f>
        <v xml:space="preserve">  </v>
      </c>
      <c r="Q308" s="271" t="str">
        <f>IFERROR((VLOOKUP(J308,JADWAL,7,FALSE)),"  ")</f>
        <v xml:space="preserve">  </v>
      </c>
      <c r="R308" s="271" t="str">
        <f>IFERROR((VLOOKUP(J308,JADWAL,8,FALSE)),"  ")</f>
        <v xml:space="preserve">  </v>
      </c>
      <c r="S308" s="280">
        <f>IFERROR(VLOOKUP(I308,Trf,3,FALSE),"  ")</f>
        <v>250000</v>
      </c>
      <c r="T308" s="281">
        <f t="shared" si="824"/>
        <v>8</v>
      </c>
      <c r="U308" s="15"/>
      <c r="V308" s="15"/>
      <c r="W308" s="15"/>
      <c r="X308" s="282">
        <f t="shared" si="842"/>
        <v>2000000</v>
      </c>
    </row>
    <row r="309" spans="1:26" ht="25.5">
      <c r="A309" s="249">
        <v>65</v>
      </c>
      <c r="B309" s="12" t="s">
        <v>438</v>
      </c>
      <c r="C309" s="13"/>
      <c r="D309" s="14">
        <f>COUNTIF(DSATU,B309)</f>
        <v>0</v>
      </c>
      <c r="E309" s="14">
        <f>COUNTIF(DDUA,B309)</f>
        <v>1</v>
      </c>
      <c r="F309" s="15">
        <f>COUNTIF(DTIGA,B309)</f>
        <v>0</v>
      </c>
      <c r="G309" s="252">
        <f>SUM(D309:F309)</f>
        <v>1</v>
      </c>
      <c r="H309" s="15" t="str">
        <f t="shared" ref="H309:H324" si="844">IFERROR((VLOOKUP(J309,JADWAL,12,FALSE)),"  ")</f>
        <v>S13-HK</v>
      </c>
      <c r="I309" s="267" t="s">
        <v>122</v>
      </c>
      <c r="J309" s="268">
        <v>44</v>
      </c>
      <c r="K309" s="269" t="str">
        <f>IFERROR((VLOOKUP(J309,JADWAL,4,FALSE)),"  ")</f>
        <v>PENGEMBANGAN METODE ISTHIMBAT DAN TAQNIN  HUKUM KELUARGA</v>
      </c>
      <c r="L309" s="270" t="str">
        <f>IFERROR((VLOOKUP(J309,JADWAL,2,FALSE))," ")</f>
        <v>HK-II B</v>
      </c>
      <c r="M309" s="270" t="str">
        <f>IFERROR((VLOOKUP(J309,JADWAL,9,FALSE)),"  ")</f>
        <v>Sabtu</v>
      </c>
      <c r="N309" s="270" t="str">
        <f>IFERROR((VLOOKUP(J309,JADWAL,10,FALSE)),"  ")</f>
        <v>07.00-09.30</v>
      </c>
      <c r="O309" s="270" t="str">
        <f t="shared" si="843"/>
        <v>RU28</v>
      </c>
      <c r="P309" s="271" t="str">
        <f>IFERROR((VLOOKUP(J309,JADWAL,6,FALSE)),"  ")</f>
        <v>Dr. H. Abdul Haris, M.Ag.</v>
      </c>
      <c r="Q309" s="271" t="str">
        <f>IFERROR((VLOOKUP(J309,JADWAL,7,FALSE)),"  ")</f>
        <v>Dr. H. Hamam, M.H.I</v>
      </c>
      <c r="R309" s="271" t="str">
        <f>IFERROR((VLOOKUP(J309,JADWAL,8,FALSE)),"  ")</f>
        <v>.</v>
      </c>
      <c r="S309" s="280">
        <f>IFERROR(VLOOKUP(I309,Trf,3,FALSE),"  ")</f>
        <v>250000</v>
      </c>
      <c r="T309" s="281">
        <f t="shared" si="824"/>
        <v>8</v>
      </c>
      <c r="U309" s="15"/>
      <c r="V309" s="15"/>
      <c r="W309" s="15"/>
      <c r="X309" s="282">
        <f t="shared" ref="X309:X331" si="845">(S309*T309)+((U309+V309)*W309)</f>
        <v>2000000</v>
      </c>
      <c r="Y309" s="290">
        <f>SUM(X309:X309)</f>
        <v>2000000</v>
      </c>
      <c r="Z309" s="290"/>
    </row>
    <row r="310" spans="1:26">
      <c r="A310" s="257"/>
      <c r="B310" s="258"/>
      <c r="C310" s="258"/>
      <c r="D310" s="15"/>
      <c r="E310" s="15"/>
      <c r="F310" s="15"/>
      <c r="G310" s="16"/>
      <c r="H310" s="15" t="str">
        <f t="shared" si="844"/>
        <v xml:space="preserve">  </v>
      </c>
      <c r="I310" s="267" t="s">
        <v>122</v>
      </c>
      <c r="J310" s="268"/>
      <c r="K310" s="269" t="str">
        <f t="shared" ref="K310:K311" si="846">IFERROR((VLOOKUP(J310,JADWAL,4,FALSE)),"  ")</f>
        <v xml:space="preserve">  </v>
      </c>
      <c r="L310" s="270" t="str">
        <f t="shared" ref="L310:L311" si="847">IFERROR((VLOOKUP(J310,JADWAL,2,FALSE))," ")</f>
        <v xml:space="preserve"> </v>
      </c>
      <c r="M310" s="270" t="str">
        <f t="shared" ref="M310:M311" si="848">IFERROR((VLOOKUP(J310,JADWAL,9,FALSE)),"  ")</f>
        <v xml:space="preserve">  </v>
      </c>
      <c r="N310" s="270" t="str">
        <f t="shared" ref="N310:N311" si="849">IFERROR((VLOOKUP(J310,JADWAL,10,FALSE)),"  ")</f>
        <v xml:space="preserve">  </v>
      </c>
      <c r="O310" s="270" t="str">
        <f t="shared" si="843"/>
        <v xml:space="preserve">  </v>
      </c>
      <c r="P310" s="271" t="str">
        <f t="shared" ref="P310:P311" si="850">IFERROR((VLOOKUP(J310,JADWAL,6,FALSE)),"  ")</f>
        <v xml:space="preserve">  </v>
      </c>
      <c r="Q310" s="271" t="str">
        <f t="shared" ref="Q310:Q311" si="851">IFERROR((VLOOKUP(J310,JADWAL,7,FALSE)),"  ")</f>
        <v xml:space="preserve">  </v>
      </c>
      <c r="R310" s="271" t="str">
        <f t="shared" ref="R310:R311" si="852">IFERROR((VLOOKUP(J310,JADWAL,8,FALSE)),"  ")</f>
        <v xml:space="preserve">  </v>
      </c>
      <c r="S310" s="280">
        <f t="shared" ref="S310:S311" si="853">IFERROR(VLOOKUP(I310,Trf,3,FALSE),"  ")</f>
        <v>250000</v>
      </c>
      <c r="T310" s="281">
        <f t="shared" si="824"/>
        <v>8</v>
      </c>
      <c r="U310" s="15"/>
      <c r="V310" s="15"/>
      <c r="W310" s="15"/>
      <c r="X310" s="282">
        <f t="shared" si="845"/>
        <v>2000000</v>
      </c>
    </row>
    <row r="311" spans="1:26">
      <c r="A311" s="257"/>
      <c r="B311" s="258"/>
      <c r="C311" s="258"/>
      <c r="D311" s="15"/>
      <c r="E311" s="15"/>
      <c r="F311" s="15"/>
      <c r="G311" s="16"/>
      <c r="H311" s="15" t="str">
        <f t="shared" si="844"/>
        <v xml:space="preserve">  </v>
      </c>
      <c r="I311" s="267" t="s">
        <v>122</v>
      </c>
      <c r="J311" s="268"/>
      <c r="K311" s="269" t="str">
        <f t="shared" si="846"/>
        <v xml:space="preserve">  </v>
      </c>
      <c r="L311" s="270" t="str">
        <f t="shared" si="847"/>
        <v xml:space="preserve"> </v>
      </c>
      <c r="M311" s="270" t="str">
        <f t="shared" si="848"/>
        <v xml:space="preserve">  </v>
      </c>
      <c r="N311" s="270" t="str">
        <f t="shared" si="849"/>
        <v xml:space="preserve">  </v>
      </c>
      <c r="O311" s="270" t="str">
        <f t="shared" si="843"/>
        <v xml:space="preserve">  </v>
      </c>
      <c r="P311" s="271" t="str">
        <f t="shared" si="850"/>
        <v xml:space="preserve">  </v>
      </c>
      <c r="Q311" s="271" t="str">
        <f t="shared" si="851"/>
        <v xml:space="preserve">  </v>
      </c>
      <c r="R311" s="271" t="str">
        <f t="shared" si="852"/>
        <v xml:space="preserve">  </v>
      </c>
      <c r="S311" s="280">
        <f t="shared" si="853"/>
        <v>250000</v>
      </c>
      <c r="T311" s="281">
        <f t="shared" si="824"/>
        <v>8</v>
      </c>
      <c r="U311" s="15"/>
      <c r="V311" s="15"/>
      <c r="W311" s="15"/>
      <c r="X311" s="282">
        <f t="shared" si="845"/>
        <v>2000000</v>
      </c>
    </row>
    <row r="312" spans="1:26">
      <c r="A312" s="257"/>
      <c r="B312" s="263"/>
      <c r="C312" s="263"/>
      <c r="D312" s="15"/>
      <c r="E312" s="15"/>
      <c r="F312" s="15"/>
      <c r="G312" s="16"/>
      <c r="H312" s="15" t="str">
        <f t="shared" si="844"/>
        <v xml:space="preserve">  </v>
      </c>
      <c r="I312" s="267" t="s">
        <v>122</v>
      </c>
      <c r="J312" s="268"/>
      <c r="K312" s="269" t="str">
        <f t="shared" ref="K312" si="854">IFERROR((VLOOKUP(J312,JADWAL,4,FALSE)),"  ")</f>
        <v xml:space="preserve">  </v>
      </c>
      <c r="L312" s="270" t="str">
        <f t="shared" ref="L312" si="855">IFERROR((VLOOKUP(J312,JADWAL,2,FALSE))," ")</f>
        <v xml:space="preserve"> </v>
      </c>
      <c r="M312" s="270" t="str">
        <f t="shared" ref="M312" si="856">IFERROR((VLOOKUP(J312,JADWAL,9,FALSE)),"  ")</f>
        <v xml:space="preserve">  </v>
      </c>
      <c r="N312" s="270" t="str">
        <f t="shared" ref="N312" si="857">IFERROR((VLOOKUP(J312,JADWAL,10,FALSE)),"  ")</f>
        <v xml:space="preserve">  </v>
      </c>
      <c r="O312" s="270" t="str">
        <f t="shared" si="843"/>
        <v xml:space="preserve">  </v>
      </c>
      <c r="P312" s="271" t="str">
        <f t="shared" ref="P312" si="858">IFERROR((VLOOKUP(J312,JADWAL,6,FALSE)),"  ")</f>
        <v xml:space="preserve">  </v>
      </c>
      <c r="Q312" s="271" t="str">
        <f t="shared" ref="Q312" si="859">IFERROR((VLOOKUP(J312,JADWAL,7,FALSE)),"  ")</f>
        <v xml:space="preserve">  </v>
      </c>
      <c r="R312" s="271" t="str">
        <f>IFERROR((VLOOKUP(J312,JADWAL,8,FALSE)),"  ")</f>
        <v xml:space="preserve">  </v>
      </c>
      <c r="S312" s="280">
        <f>IFERROR(VLOOKUP(I312,Trf,3,FALSE),"  ")</f>
        <v>250000</v>
      </c>
      <c r="T312" s="281">
        <f t="shared" si="824"/>
        <v>8</v>
      </c>
      <c r="U312" s="15"/>
      <c r="V312" s="15"/>
      <c r="W312" s="15"/>
      <c r="X312" s="282">
        <f t="shared" si="845"/>
        <v>2000000</v>
      </c>
    </row>
    <row r="313" spans="1:26">
      <c r="A313" s="249">
        <v>66</v>
      </c>
      <c r="B313" s="12" t="s">
        <v>439</v>
      </c>
      <c r="C313" s="13"/>
      <c r="D313" s="14">
        <f>COUNTIF(DSATU,B313)</f>
        <v>1</v>
      </c>
      <c r="E313" s="14">
        <f>COUNTIF(DDUA,B313)</f>
        <v>0</v>
      </c>
      <c r="F313" s="15">
        <f>COUNTIF(DTIGA,B313)</f>
        <v>0</v>
      </c>
      <c r="G313" s="252">
        <f>SUM(D313:F313)</f>
        <v>1</v>
      </c>
      <c r="H313" s="15" t="str">
        <f t="shared" si="844"/>
        <v>S7-PGMI</v>
      </c>
      <c r="I313" s="267" t="s">
        <v>122</v>
      </c>
      <c r="J313" s="268">
        <v>74</v>
      </c>
      <c r="K313" s="269" t="str">
        <f>IFERROR((VLOOKUP(J313,JADWAL,4,FALSE)),"  ")</f>
        <v>PENGEMBANGAN MEDIA PEMBELAJARAN BERBASIS ICT</v>
      </c>
      <c r="L313" s="270" t="str">
        <f>IFERROR((VLOOKUP(J313,JADWAL,2,FALSE))," ")</f>
        <v>PGMI-2</v>
      </c>
      <c r="M313" s="270" t="str">
        <f>IFERROR((VLOOKUP(J313,JADWAL,9,FALSE)),"  ")</f>
        <v>Sabtu</v>
      </c>
      <c r="N313" s="270" t="str">
        <f>IFERROR((VLOOKUP(J313,JADWAL,10,FALSE)),"  ")</f>
        <v>08.00-10.00</v>
      </c>
      <c r="O313" s="270" t="str">
        <f t="shared" si="843"/>
        <v>PGMI-2</v>
      </c>
      <c r="P313" s="271" t="str">
        <f>IFERROR((VLOOKUP(J313,JADWAL,6,FALSE)),"  ")</f>
        <v>Dr. A. Suhardi ST., M.Pd.</v>
      </c>
      <c r="Q313" s="271" t="str">
        <f>IFERROR((VLOOKUP(J313,JADWAL,7,FALSE)),"  ")</f>
        <v>Dr. Khotibul Umam, MA.</v>
      </c>
      <c r="R313" s="271" t="str">
        <f>IFERROR((VLOOKUP(J313,JADWAL,8,FALSE)),"  ")</f>
        <v>.</v>
      </c>
      <c r="S313" s="280">
        <f>IFERROR(VLOOKUP(I313,Trf,3,FALSE),"  ")</f>
        <v>250000</v>
      </c>
      <c r="T313" s="281">
        <f t="shared" si="824"/>
        <v>8</v>
      </c>
      <c r="U313" s="15"/>
      <c r="V313" s="15"/>
      <c r="W313" s="15"/>
      <c r="X313" s="282">
        <f t="shared" si="845"/>
        <v>2000000</v>
      </c>
      <c r="Y313" s="290">
        <f>SUM(X313:X313)</f>
        <v>2000000</v>
      </c>
      <c r="Z313" s="290"/>
    </row>
    <row r="314" spans="1:26">
      <c r="A314" s="257"/>
      <c r="B314" s="258"/>
      <c r="C314" s="258"/>
      <c r="D314" s="15"/>
      <c r="E314" s="15"/>
      <c r="F314" s="15"/>
      <c r="G314" s="16"/>
      <c r="H314" s="15" t="str">
        <f t="shared" ref="H314:H315" si="860">IFERROR((VLOOKUP(J314,JADWAL,12,FALSE)),"  ")</f>
        <v xml:space="preserve">  </v>
      </c>
      <c r="I314" s="267" t="s">
        <v>122</v>
      </c>
      <c r="J314" s="268"/>
      <c r="K314" s="269" t="str">
        <f>IFERROR((VLOOKUP(J314,JADWAL,4,FALSE)),"  ")</f>
        <v xml:space="preserve">  </v>
      </c>
      <c r="L314" s="270" t="str">
        <f>IFERROR((VLOOKUP(J314,JADWAL,2,FALSE))," ")</f>
        <v xml:space="preserve"> </v>
      </c>
      <c r="M314" s="270" t="str">
        <f>IFERROR((VLOOKUP(J314,JADWAL,9,FALSE)),"  ")</f>
        <v xml:space="preserve">  </v>
      </c>
      <c r="N314" s="270" t="str">
        <f>IFERROR((VLOOKUP(J314,JADWAL,10,FALSE)),"  ")</f>
        <v xml:space="preserve">  </v>
      </c>
      <c r="O314" s="270" t="str">
        <f t="shared" si="843"/>
        <v xml:space="preserve">  </v>
      </c>
      <c r="P314" s="271" t="str">
        <f>IFERROR((VLOOKUP(J314,JADWAL,6,FALSE)),"  ")</f>
        <v xml:space="preserve">  </v>
      </c>
      <c r="Q314" s="271" t="str">
        <f>IFERROR((VLOOKUP(J314,JADWAL,7,FALSE)),"  ")</f>
        <v xml:space="preserve">  </v>
      </c>
      <c r="R314" s="271" t="str">
        <f>IFERROR((VLOOKUP(J314,JADWAL,8,FALSE)),"  ")</f>
        <v xml:space="preserve">  </v>
      </c>
      <c r="S314" s="280">
        <f>IFERROR(VLOOKUP(I314,Trf,3,FALSE),"  ")</f>
        <v>250000</v>
      </c>
      <c r="T314" s="281">
        <f t="shared" si="824"/>
        <v>8</v>
      </c>
      <c r="U314" s="15"/>
      <c r="V314" s="15"/>
      <c r="W314" s="15"/>
      <c r="X314" s="282">
        <f t="shared" ref="X314:X315" si="861">(S314*T314)+((U314+V314)*W314)</f>
        <v>2000000</v>
      </c>
    </row>
    <row r="315" spans="1:26">
      <c r="A315" s="257"/>
      <c r="B315" s="263"/>
      <c r="C315" s="263"/>
      <c r="D315" s="15"/>
      <c r="E315" s="15"/>
      <c r="F315" s="15"/>
      <c r="G315" s="16"/>
      <c r="H315" s="15" t="str">
        <f t="shared" si="860"/>
        <v xml:space="preserve">  </v>
      </c>
      <c r="I315" s="267" t="s">
        <v>122</v>
      </c>
      <c r="J315" s="268"/>
      <c r="K315" s="269" t="str">
        <f>IFERROR((VLOOKUP(J315,JADWAL,4,FALSE)),"  ")</f>
        <v xml:space="preserve">  </v>
      </c>
      <c r="L315" s="270" t="str">
        <f>IFERROR((VLOOKUP(J315,JADWAL,2,FALSE))," ")</f>
        <v xml:space="preserve"> </v>
      </c>
      <c r="M315" s="270" t="str">
        <f>IFERROR((VLOOKUP(J315,JADWAL,9,FALSE)),"  ")</f>
        <v xml:space="preserve">  </v>
      </c>
      <c r="N315" s="270" t="str">
        <f>IFERROR((VLOOKUP(J315,JADWAL,10,FALSE)),"  ")</f>
        <v xml:space="preserve">  </v>
      </c>
      <c r="O315" s="270" t="str">
        <f t="shared" si="843"/>
        <v xml:space="preserve">  </v>
      </c>
      <c r="P315" s="271" t="str">
        <f>IFERROR((VLOOKUP(J315,JADWAL,6,FALSE)),"  ")</f>
        <v xml:space="preserve">  </v>
      </c>
      <c r="Q315" s="271" t="str">
        <f>IFERROR((VLOOKUP(J315,JADWAL,7,FALSE)),"  ")</f>
        <v xml:space="preserve">  </v>
      </c>
      <c r="R315" s="271" t="str">
        <f t="shared" ref="R315" si="862">IFERROR((VLOOKUP(J315,JADWAL,8,FALSE)),"  ")</f>
        <v xml:space="preserve">  </v>
      </c>
      <c r="S315" s="280">
        <f t="shared" ref="S315" si="863">IFERROR(VLOOKUP(I315,Trf,3,FALSE),"  ")</f>
        <v>250000</v>
      </c>
      <c r="T315" s="281">
        <f t="shared" si="824"/>
        <v>8</v>
      </c>
      <c r="U315" s="15"/>
      <c r="V315" s="15"/>
      <c r="W315" s="15"/>
      <c r="X315" s="282">
        <f t="shared" si="861"/>
        <v>2000000</v>
      </c>
    </row>
    <row r="316" spans="1:26" ht="25.5">
      <c r="A316" s="249">
        <v>67</v>
      </c>
      <c r="B316" s="12" t="s">
        <v>440</v>
      </c>
      <c r="C316" s="13"/>
      <c r="D316" s="14">
        <f>COUNTIF(DSATU,B316)</f>
        <v>0</v>
      </c>
      <c r="E316" s="14">
        <f>COUNTIF(DDUA,B316)</f>
        <v>2</v>
      </c>
      <c r="F316" s="15">
        <f>COUNTIF(JADWAL!$L$1:$L$96,'REKAP (2)'!B316)</f>
        <v>0</v>
      </c>
      <c r="G316" s="252">
        <f>SUM(D316:F316)</f>
        <v>2</v>
      </c>
      <c r="H316" s="15" t="str">
        <f t="shared" si="844"/>
        <v>S2-PAI</v>
      </c>
      <c r="I316" s="267"/>
      <c r="J316" s="268">
        <v>15</v>
      </c>
      <c r="K316" s="269" t="str">
        <f>IFERROR((VLOOKUP(J316,JADWAL,4,FALSE)),"  ")</f>
        <v>PENGEMBANGAN KURIKULUM</v>
      </c>
      <c r="L316" s="270" t="str">
        <f>IFERROR((VLOOKUP(J316,JADWAL,2,FALSE))," ")</f>
        <v>PAI-2A</v>
      </c>
      <c r="M316" s="270" t="str">
        <f>IFERROR((VLOOKUP(J316,JADWAL,9,FALSE)),"  ")</f>
        <v>Selasa</v>
      </c>
      <c r="N316" s="505" t="str">
        <f>IFERROR((VLOOKUP(J316,JADWAL,10,FALSE)),"  ")</f>
        <v>12.45-14.45</v>
      </c>
      <c r="O316" s="270" t="str">
        <f t="shared" si="843"/>
        <v>R15</v>
      </c>
      <c r="P316" s="271" t="str">
        <f>IFERROR((VLOOKUP(J316,JADWAL,6,FALSE)),"  ")</f>
        <v>Prof. Dr. Dra. Hj. Titiek Rohanah Hidayati, M.Pd.</v>
      </c>
      <c r="Q316" s="271" t="str">
        <f>IFERROR((VLOOKUP(J316,JADWAL,7,FALSE)),"  ")</f>
        <v>Dra. Sofkhatin Khumaidah, M.Pd., Ph.D.</v>
      </c>
      <c r="R316" s="271" t="str">
        <f>IFERROR((VLOOKUP(J316,JADWAL,8,FALSE)),"  ")</f>
        <v>.</v>
      </c>
      <c r="S316" s="280">
        <f>IFERROR(VLOOKUP(I316,Trf,3,FALSE),"  ")</f>
        <v>0</v>
      </c>
      <c r="T316" s="281">
        <f t="shared" ref="T316:T331" si="864">$T$7</f>
        <v>8</v>
      </c>
      <c r="U316" s="15"/>
      <c r="V316" s="15"/>
      <c r="W316" s="15"/>
      <c r="X316" s="282">
        <f t="shared" si="845"/>
        <v>0</v>
      </c>
      <c r="Y316" s="290">
        <f>SUM(X316)</f>
        <v>0</v>
      </c>
    </row>
    <row r="317" spans="1:26" ht="25.5">
      <c r="A317" s="257"/>
      <c r="B317" s="258"/>
      <c r="C317" s="258"/>
      <c r="D317" s="15"/>
      <c r="E317" s="15"/>
      <c r="F317" s="15"/>
      <c r="G317" s="16"/>
      <c r="H317" s="15" t="str">
        <f t="shared" si="844"/>
        <v>S6-PGMI</v>
      </c>
      <c r="I317" s="267" t="s">
        <v>122</v>
      </c>
      <c r="J317" s="268">
        <v>73</v>
      </c>
      <c r="K317" s="269" t="str">
        <f t="shared" ref="K317:K318" si="865">IFERROR((VLOOKUP(J317,JADWAL,4,FALSE)),"  ")</f>
        <v>METODOLOGI PENELITIAN PENDIDIKAN</v>
      </c>
      <c r="L317" s="270" t="str">
        <f t="shared" ref="L317:L318" si="866">IFERROR((VLOOKUP(J317,JADWAL,2,FALSE))," ")</f>
        <v>PGMI-2</v>
      </c>
      <c r="M317" s="270" t="str">
        <f t="shared" ref="M317:M318" si="867">IFERROR((VLOOKUP(J317,JADWAL,9,FALSE)),"  ")</f>
        <v>Jumat</v>
      </c>
      <c r="N317" s="505" t="str">
        <f t="shared" ref="N317:N318" si="868">IFERROR((VLOOKUP(J317,JADWAL,10,FALSE)),"  ")</f>
        <v>18.00-20.00</v>
      </c>
      <c r="O317" s="270" t="str">
        <f t="shared" ref="O317:O318" si="869">IFERROR((VLOOKUP(J317,JADWAL,11,FALSE)),"  ")</f>
        <v>PGMI-2</v>
      </c>
      <c r="P317" s="271" t="str">
        <f t="shared" ref="P317:P318" si="870">IFERROR((VLOOKUP(J317,JADWAL,6,FALSE)),"  ")</f>
        <v>Dr. H. Mundir, M.Pd.</v>
      </c>
      <c r="Q317" s="271" t="str">
        <f t="shared" ref="Q317:Q318" si="871">IFERROR((VLOOKUP(J317,JADWAL,7,FALSE)),"  ")</f>
        <v>Dra. Sofkhatin Khumaidah, M.Pd., Ph.D.</v>
      </c>
      <c r="R317" s="271" t="str">
        <f t="shared" ref="R317:R318" si="872">IFERROR((VLOOKUP(J317,JADWAL,8,FALSE)),"  ")</f>
        <v>.</v>
      </c>
      <c r="S317" s="280">
        <f t="shared" ref="S317:S318" si="873">IFERROR(VLOOKUP(I317,Trf,3,FALSE),"  ")</f>
        <v>250000</v>
      </c>
      <c r="T317" s="281">
        <f t="shared" si="864"/>
        <v>8</v>
      </c>
      <c r="U317" s="15"/>
      <c r="V317" s="15"/>
      <c r="W317" s="15"/>
      <c r="X317" s="282">
        <f t="shared" si="845"/>
        <v>2000000</v>
      </c>
    </row>
    <row r="318" spans="1:26">
      <c r="A318" s="257"/>
      <c r="B318" s="263"/>
      <c r="C318" s="263"/>
      <c r="D318" s="15"/>
      <c r="E318" s="15"/>
      <c r="F318" s="15"/>
      <c r="G318" s="16"/>
      <c r="H318" s="15" t="str">
        <f t="shared" si="844"/>
        <v xml:space="preserve">  </v>
      </c>
      <c r="I318" s="267" t="s">
        <v>122</v>
      </c>
      <c r="J318" s="268"/>
      <c r="K318" s="269" t="str">
        <f t="shared" si="865"/>
        <v xml:space="preserve">  </v>
      </c>
      <c r="L318" s="270" t="str">
        <f t="shared" si="866"/>
        <v xml:space="preserve"> </v>
      </c>
      <c r="M318" s="270" t="str">
        <f t="shared" si="867"/>
        <v xml:space="preserve">  </v>
      </c>
      <c r="N318" s="270" t="str">
        <f t="shared" si="868"/>
        <v xml:space="preserve">  </v>
      </c>
      <c r="O318" s="270" t="str">
        <f t="shared" si="869"/>
        <v xml:space="preserve">  </v>
      </c>
      <c r="P318" s="271" t="str">
        <f t="shared" si="870"/>
        <v xml:space="preserve">  </v>
      </c>
      <c r="Q318" s="271" t="str">
        <f t="shared" si="871"/>
        <v xml:space="preserve">  </v>
      </c>
      <c r="R318" s="271" t="str">
        <f t="shared" si="872"/>
        <v xml:space="preserve">  </v>
      </c>
      <c r="S318" s="280">
        <f t="shared" si="873"/>
        <v>250000</v>
      </c>
      <c r="T318" s="281">
        <f t="shared" si="864"/>
        <v>8</v>
      </c>
      <c r="U318" s="15"/>
      <c r="V318" s="15"/>
      <c r="W318" s="15"/>
      <c r="X318" s="282">
        <f t="shared" si="845"/>
        <v>2000000</v>
      </c>
    </row>
    <row r="319" spans="1:26">
      <c r="A319" s="257"/>
      <c r="B319" s="258"/>
      <c r="C319" s="258"/>
      <c r="D319" s="15"/>
      <c r="E319" s="15"/>
      <c r="F319" s="15"/>
      <c r="G319" s="16"/>
      <c r="H319" s="15" t="str">
        <f t="shared" si="844"/>
        <v xml:space="preserve">  </v>
      </c>
      <c r="I319" s="267" t="s">
        <v>122</v>
      </c>
      <c r="J319" s="268"/>
      <c r="K319" s="269" t="str">
        <f t="shared" ref="K319" si="874">IFERROR((VLOOKUP(J319,JADWAL,4,FALSE)),"  ")</f>
        <v xml:space="preserve">  </v>
      </c>
      <c r="L319" s="270" t="str">
        <f t="shared" ref="L319" si="875">IFERROR((VLOOKUP(J319,JADWAL,2,FALSE))," ")</f>
        <v xml:space="preserve"> </v>
      </c>
      <c r="M319" s="270" t="str">
        <f t="shared" ref="M319" si="876">IFERROR((VLOOKUP(J319,JADWAL,9,FALSE)),"  ")</f>
        <v xml:space="preserve">  </v>
      </c>
      <c r="N319" s="270" t="str">
        <f t="shared" ref="N319" si="877">IFERROR((VLOOKUP(J319,JADWAL,10,FALSE)),"  ")</f>
        <v xml:space="preserve">  </v>
      </c>
      <c r="O319" s="270" t="str">
        <f t="shared" ref="O319" si="878">IFERROR((VLOOKUP(J319,JADWAL,11,FALSE)),"  ")</f>
        <v xml:space="preserve">  </v>
      </c>
      <c r="P319" s="271" t="str">
        <f t="shared" ref="P319" si="879">IFERROR((VLOOKUP(J319,JADWAL,6,FALSE)),"  ")</f>
        <v xml:space="preserve">  </v>
      </c>
      <c r="Q319" s="271" t="str">
        <f t="shared" ref="Q319" si="880">IFERROR((VLOOKUP(J319,JADWAL,7,FALSE)),"  ")</f>
        <v xml:space="preserve">  </v>
      </c>
      <c r="R319" s="271" t="str">
        <f t="shared" ref="R319" si="881">IFERROR((VLOOKUP(J319,JADWAL,8,FALSE)),"  ")</f>
        <v xml:space="preserve">  </v>
      </c>
      <c r="S319" s="280">
        <f t="shared" ref="S319" si="882">IFERROR(VLOOKUP(I319,Trf,3,FALSE),"  ")</f>
        <v>250000</v>
      </c>
      <c r="T319" s="281">
        <f t="shared" si="864"/>
        <v>8</v>
      </c>
      <c r="U319" s="15"/>
      <c r="V319" s="15"/>
      <c r="W319" s="15"/>
      <c r="X319" s="282">
        <f t="shared" si="845"/>
        <v>2000000</v>
      </c>
    </row>
    <row r="320" spans="1:26" ht="25.5">
      <c r="A320" s="249">
        <v>68</v>
      </c>
      <c r="B320" s="12" t="s">
        <v>441</v>
      </c>
      <c r="C320" s="13"/>
      <c r="D320" s="14">
        <f>COUNTIF(DSATU,B320)</f>
        <v>1</v>
      </c>
      <c r="E320" s="14">
        <f>COUNTIF(DDUA,B320)</f>
        <v>0</v>
      </c>
      <c r="F320" s="15">
        <f>COUNTIF(JADWAL!$L$1:$L$96,'REKAP (2)'!B320)</f>
        <v>0</v>
      </c>
      <c r="G320" s="252">
        <f t="shared" ref="G320:G322" si="883">SUM(D320:F320)</f>
        <v>1</v>
      </c>
      <c r="H320" s="15" t="str">
        <f t="shared" si="844"/>
        <v>S2-PGMI</v>
      </c>
      <c r="I320" s="267"/>
      <c r="J320" s="268">
        <v>69</v>
      </c>
      <c r="K320" s="269" t="str">
        <f>IFERROR((VLOOKUP(J320,JADWAL,4,FALSE)),"  ")</f>
        <v>PENGEMBANGAN BAHAN AJAR MATEMATIKA</v>
      </c>
      <c r="L320" s="270" t="str">
        <f>IFERROR((VLOOKUP(J320,JADWAL,2,FALSE))," ")</f>
        <v>PGMI-2</v>
      </c>
      <c r="M320" s="270" t="str">
        <f>IFERROR((VLOOKUP(J320,JADWAL,9,FALSE)),"  ")</f>
        <v>Kamis</v>
      </c>
      <c r="N320" s="270" t="str">
        <f>IFERROR((VLOOKUP(J320,JADWAL,10,FALSE)),"  ")</f>
        <v>13.00-15.00</v>
      </c>
      <c r="O320" s="270" t="str">
        <f>IFERROR((VLOOKUP(J320,JADWAL,11,FALSE)),"  ")</f>
        <v>PGMI-2</v>
      </c>
      <c r="P320" s="271" t="str">
        <f>IFERROR((VLOOKUP(J320,JADWAL,6,FALSE)),"  ")</f>
        <v>Dr. Hj. Umi Farihah, M.M, M.Pd.</v>
      </c>
      <c r="Q320" s="271" t="str">
        <f>IFERROR((VLOOKUP(J320,JADWAL,7,FALSE)),"  ")</f>
        <v>Dr. H. Hadi Purnomo, M.Pd.</v>
      </c>
      <c r="R320" s="271" t="str">
        <f>IFERROR((VLOOKUP(J320,JADWAL,8,FALSE)),"  ")</f>
        <v>.</v>
      </c>
      <c r="S320" s="280">
        <f>IFERROR(VLOOKUP(I320,Trf,3,FALSE),"  ")</f>
        <v>0</v>
      </c>
      <c r="T320" s="281">
        <f t="shared" si="864"/>
        <v>8</v>
      </c>
      <c r="U320" s="15"/>
      <c r="V320" s="15"/>
      <c r="W320" s="15"/>
      <c r="X320" s="282">
        <f t="shared" si="845"/>
        <v>0</v>
      </c>
      <c r="Y320" s="290">
        <f>SUM(X320)</f>
        <v>0</v>
      </c>
    </row>
    <row r="321" spans="1:26">
      <c r="A321" s="257"/>
      <c r="B321" s="258"/>
      <c r="C321" s="258"/>
      <c r="D321" s="15"/>
      <c r="E321" s="15"/>
      <c r="F321" s="15"/>
      <c r="G321" s="16"/>
      <c r="H321" s="15" t="str">
        <f t="shared" ref="H321" si="884">IFERROR((VLOOKUP(J321,JADWAL,12,FALSE)),"  ")</f>
        <v xml:space="preserve">  </v>
      </c>
      <c r="I321" s="267" t="s">
        <v>122</v>
      </c>
      <c r="J321" s="268"/>
      <c r="K321" s="269" t="str">
        <f t="shared" ref="K321" si="885">IFERROR((VLOOKUP(J321,JADWAL,4,FALSE)),"  ")</f>
        <v xml:space="preserve">  </v>
      </c>
      <c r="L321" s="270" t="str">
        <f t="shared" ref="L321" si="886">IFERROR((VLOOKUP(J321,JADWAL,2,FALSE))," ")</f>
        <v xml:space="preserve"> </v>
      </c>
      <c r="M321" s="270" t="str">
        <f t="shared" ref="M321" si="887">IFERROR((VLOOKUP(J321,JADWAL,9,FALSE)),"  ")</f>
        <v xml:space="preserve">  </v>
      </c>
      <c r="N321" s="270" t="str">
        <f t="shared" ref="N321" si="888">IFERROR((VLOOKUP(J321,JADWAL,10,FALSE)),"  ")</f>
        <v xml:space="preserve">  </v>
      </c>
      <c r="O321" s="270" t="str">
        <f t="shared" ref="O321" si="889">IFERROR((VLOOKUP(J321,JADWAL,11,FALSE)),"  ")</f>
        <v xml:space="preserve">  </v>
      </c>
      <c r="P321" s="271" t="str">
        <f t="shared" ref="P321" si="890">IFERROR((VLOOKUP(J321,JADWAL,6,FALSE)),"  ")</f>
        <v xml:space="preserve">  </v>
      </c>
      <c r="Q321" s="271" t="str">
        <f t="shared" ref="Q321" si="891">IFERROR((VLOOKUP(J321,JADWAL,7,FALSE)),"  ")</f>
        <v xml:space="preserve">  </v>
      </c>
      <c r="R321" s="271" t="str">
        <f t="shared" ref="R321" si="892">IFERROR((VLOOKUP(J321,JADWAL,8,FALSE)),"  ")</f>
        <v xml:space="preserve">  </v>
      </c>
      <c r="S321" s="280">
        <f t="shared" ref="S321" si="893">IFERROR(VLOOKUP(I321,Trf,3,FALSE),"  ")</f>
        <v>250000</v>
      </c>
      <c r="T321" s="281">
        <f t="shared" si="864"/>
        <v>8</v>
      </c>
      <c r="U321" s="15"/>
      <c r="V321" s="15"/>
      <c r="W321" s="15"/>
      <c r="X321" s="282">
        <f t="shared" ref="X321" si="894">(S321*T321)+((U321+V321)*W321)</f>
        <v>2000000</v>
      </c>
    </row>
    <row r="322" spans="1:26" ht="25.5">
      <c r="A322" s="249">
        <v>69</v>
      </c>
      <c r="B322" s="12" t="s">
        <v>442</v>
      </c>
      <c r="C322" s="13"/>
      <c r="D322" s="14">
        <f>COUNTIF(DSATU,B322)</f>
        <v>2</v>
      </c>
      <c r="E322" s="14">
        <f>COUNTIF(DDUA,B322)</f>
        <v>1</v>
      </c>
      <c r="F322" s="15">
        <f>COUNTIF(JADWAL!$L$1:$L$96,'REKAP (2)'!B322)</f>
        <v>0</v>
      </c>
      <c r="G322" s="252">
        <f t="shared" si="883"/>
        <v>3</v>
      </c>
      <c r="H322" s="15" t="str">
        <f t="shared" si="844"/>
        <v>S12-ES</v>
      </c>
      <c r="I322" s="267"/>
      <c r="J322" s="268">
        <v>59</v>
      </c>
      <c r="K322" s="269" t="str">
        <f>IFERROR((VLOOKUP(J322,JADWAL,4,FALSE)),"  ")</f>
        <v>Manajemen Keuangan Islam</v>
      </c>
      <c r="L322" s="270" t="str">
        <f>IFERROR((VLOOKUP(J322,JADWAL,2,FALSE))," ")</f>
        <v>ES-2A</v>
      </c>
      <c r="M322" s="270" t="str">
        <f>IFERROR((VLOOKUP(J322,JADWAL,9,FALSE)),"  ")</f>
        <v>Rabu</v>
      </c>
      <c r="N322" s="505" t="str">
        <f>IFERROR((VLOOKUP(J322,JADWAL,10,FALSE)),"  ")</f>
        <v>12.45-14.45</v>
      </c>
      <c r="O322" s="270" t="str">
        <f>IFERROR((VLOOKUP(J322,JADWAL,11,FALSE)),"  ")</f>
        <v>RU13</v>
      </c>
      <c r="P322" s="271" t="str">
        <f>IFERROR((VLOOKUP(J322,JADWAL,6,FALSE)),"  ")</f>
        <v>Dr. Ahmadiono, M.E.I.</v>
      </c>
      <c r="Q322" s="271" t="str">
        <f>IFERROR((VLOOKUP(J322,JADWAL,7,FALSE)),"  ")</f>
        <v>Dr. Hersa Farida Qoriani, S.Kom., M.EI.</v>
      </c>
      <c r="R322" s="271" t="str">
        <f>IFERROR((VLOOKUP(J322,JADWAL,8,FALSE)),"  ")</f>
        <v>.</v>
      </c>
      <c r="S322" s="280">
        <f>IFERROR(VLOOKUP(I322,Trf,3,FALSE),"  ")</f>
        <v>0</v>
      </c>
      <c r="T322" s="281">
        <f t="shared" si="864"/>
        <v>8</v>
      </c>
      <c r="U322" s="15"/>
      <c r="V322" s="15"/>
      <c r="W322" s="15"/>
      <c r="X322" s="282">
        <f t="shared" si="845"/>
        <v>0</v>
      </c>
      <c r="Y322" s="290">
        <f>SUM(X322)</f>
        <v>0</v>
      </c>
      <c r="Z322" s="290"/>
    </row>
    <row r="323" spans="1:26" ht="25.5">
      <c r="A323" s="257"/>
      <c r="B323" s="263"/>
      <c r="C323" s="263"/>
      <c r="D323" s="15"/>
      <c r="E323" s="15"/>
      <c r="F323" s="15"/>
      <c r="G323" s="16"/>
      <c r="H323" s="15" t="str">
        <f t="shared" si="844"/>
        <v>S15-ES</v>
      </c>
      <c r="I323" s="267" t="s">
        <v>122</v>
      </c>
      <c r="J323" s="268">
        <v>62</v>
      </c>
      <c r="K323" s="269" t="str">
        <f t="shared" ref="K323:K324" si="895">IFERROR((VLOOKUP(J323,JADWAL,4,FALSE)),"  ")</f>
        <v>Manajemen Keuangan Islam</v>
      </c>
      <c r="L323" s="270" t="str">
        <f t="shared" ref="L323:L324" si="896">IFERROR((VLOOKUP(J323,JADWAL,2,FALSE))," ")</f>
        <v>ES-2B</v>
      </c>
      <c r="M323" s="270" t="str">
        <f t="shared" ref="M323:M324" si="897">IFERROR((VLOOKUP(J323,JADWAL,9,FALSE)),"  ")</f>
        <v>Jumat</v>
      </c>
      <c r="N323" s="505" t="str">
        <f t="shared" ref="N323:N324" si="898">IFERROR((VLOOKUP(J323,JADWAL,10,FALSE)),"  ")</f>
        <v>18.00-20.00</v>
      </c>
      <c r="O323" s="270" t="str">
        <f t="shared" ref="O323:O324" si="899">IFERROR((VLOOKUP(J323,JADWAL,11,FALSE)),"  ")</f>
        <v>R11</v>
      </c>
      <c r="P323" s="271" t="str">
        <f t="shared" ref="P323:P324" si="900">IFERROR((VLOOKUP(J323,JADWAL,6,FALSE)),"  ")</f>
        <v>Dr. Ahmadiono, M.E.I.</v>
      </c>
      <c r="Q323" s="271" t="str">
        <f t="shared" ref="Q323:Q324" si="901">IFERROR((VLOOKUP(J323,JADWAL,7,FALSE)),"  ")</f>
        <v>Dr. Khairunnisa Musari, S.T.,M.MT.</v>
      </c>
      <c r="R323" s="271" t="str">
        <f t="shared" ref="R323:R324" si="902">IFERROR((VLOOKUP(J323,JADWAL,8,FALSE)),"  ")</f>
        <v>.</v>
      </c>
      <c r="S323" s="280">
        <f t="shared" ref="S323:S324" si="903">IFERROR(VLOOKUP(I323,Trf,3,FALSE),"  ")</f>
        <v>250000</v>
      </c>
      <c r="T323" s="281">
        <f t="shared" si="864"/>
        <v>8</v>
      </c>
      <c r="U323" s="15"/>
      <c r="V323" s="15"/>
      <c r="W323" s="15"/>
      <c r="X323" s="282">
        <f t="shared" si="845"/>
        <v>2000000</v>
      </c>
    </row>
    <row r="324" spans="1:26">
      <c r="A324" s="257"/>
      <c r="B324" s="263"/>
      <c r="C324" s="263"/>
      <c r="D324" s="15"/>
      <c r="E324" s="15"/>
      <c r="F324" s="15"/>
      <c r="G324" s="16"/>
      <c r="H324" s="15" t="str">
        <f t="shared" si="844"/>
        <v>S6-SI</v>
      </c>
      <c r="I324" s="267" t="s">
        <v>122</v>
      </c>
      <c r="J324" s="268">
        <v>87</v>
      </c>
      <c r="K324" s="269" t="str">
        <f t="shared" si="895"/>
        <v>ISLAM PROGRESIF</v>
      </c>
      <c r="L324" s="270" t="str">
        <f t="shared" si="896"/>
        <v>SI-2</v>
      </c>
      <c r="M324" s="270" t="str">
        <f t="shared" si="897"/>
        <v>Sabtu</v>
      </c>
      <c r="N324" s="270" t="str">
        <f t="shared" si="898"/>
        <v>13.00-15.00</v>
      </c>
      <c r="O324" s="270" t="str">
        <f t="shared" si="899"/>
        <v>R23</v>
      </c>
      <c r="P324" s="271" t="str">
        <f t="shared" si="900"/>
        <v>Dr. H. Pujiono, M.Ag.</v>
      </c>
      <c r="Q324" s="271" t="str">
        <f t="shared" si="901"/>
        <v>Dr. Ahmadiono, M.E.I.</v>
      </c>
      <c r="R324" s="271" t="str">
        <f t="shared" si="902"/>
        <v>.</v>
      </c>
      <c r="S324" s="280">
        <f t="shared" si="903"/>
        <v>250000</v>
      </c>
      <c r="T324" s="281">
        <f t="shared" si="864"/>
        <v>8</v>
      </c>
      <c r="U324" s="15"/>
      <c r="V324" s="15"/>
      <c r="W324" s="15"/>
      <c r="X324" s="282">
        <f t="shared" si="845"/>
        <v>2000000</v>
      </c>
    </row>
    <row r="325" spans="1:26">
      <c r="A325" s="257"/>
      <c r="B325" s="263"/>
      <c r="C325" s="263"/>
      <c r="D325" s="15"/>
      <c r="E325" s="15"/>
      <c r="F325" s="15"/>
      <c r="G325" s="16"/>
      <c r="H325" s="15" t="str">
        <f t="shared" ref="H325:H331" si="904">IFERROR((VLOOKUP(J325,JADWAL,12,FALSE)),"  ")</f>
        <v xml:space="preserve">  </v>
      </c>
      <c r="I325" s="267" t="s">
        <v>122</v>
      </c>
      <c r="J325" s="268"/>
      <c r="K325" s="269" t="str">
        <f>IFERROR((VLOOKUP(J325,JADWAL,4,FALSE)),"  ")</f>
        <v xml:space="preserve">  </v>
      </c>
      <c r="L325" s="270" t="str">
        <f>IFERROR((VLOOKUP(J325,JADWAL,2,FALSE))," ")</f>
        <v xml:space="preserve"> </v>
      </c>
      <c r="M325" s="270" t="str">
        <f>IFERROR((VLOOKUP(J325,JADWAL,9,FALSE)),"  ")</f>
        <v xml:space="preserve">  </v>
      </c>
      <c r="N325" s="270" t="str">
        <f>IFERROR((VLOOKUP(J325,JADWAL,10,FALSE)),"  ")</f>
        <v xml:space="preserve">  </v>
      </c>
      <c r="O325" s="270" t="str">
        <f>IFERROR((VLOOKUP(J325,JADWAL,11,FALSE)),"  ")</f>
        <v xml:space="preserve">  </v>
      </c>
      <c r="P325" s="271" t="str">
        <f>IFERROR((VLOOKUP(J325,JADWAL,6,FALSE)),"  ")</f>
        <v xml:space="preserve">  </v>
      </c>
      <c r="Q325" s="271" t="str">
        <f>IFERROR((VLOOKUP(J325,JADWAL,7,FALSE)),"  ")</f>
        <v xml:space="preserve">  </v>
      </c>
      <c r="R325" s="271" t="str">
        <f>IFERROR((VLOOKUP(J325,JADWAL,8,FALSE)),"  ")</f>
        <v xml:space="preserve">  </v>
      </c>
      <c r="S325" s="280">
        <f>IFERROR(VLOOKUP(I325,Trf,3,FALSE),"  ")</f>
        <v>250000</v>
      </c>
      <c r="T325" s="281">
        <f t="shared" si="864"/>
        <v>8</v>
      </c>
      <c r="U325" s="15"/>
      <c r="V325" s="15"/>
      <c r="W325" s="15"/>
      <c r="X325" s="282">
        <f t="shared" si="845"/>
        <v>2000000</v>
      </c>
    </row>
    <row r="326" spans="1:26" ht="25.5">
      <c r="A326" s="249">
        <v>70</v>
      </c>
      <c r="B326" s="12" t="s">
        <v>443</v>
      </c>
      <c r="C326" s="13"/>
      <c r="D326" s="14">
        <f>COUNTIF(DSATU,B326)</f>
        <v>1</v>
      </c>
      <c r="E326" s="14">
        <f>COUNTIF(DDUA,B326)</f>
        <v>2</v>
      </c>
      <c r="F326" s="15">
        <f>COUNTIF(JADWAL!$L$1:$L$96,'REKAP (2)'!B326)</f>
        <v>0</v>
      </c>
      <c r="G326" s="252">
        <f>SUM(D326:F326)</f>
        <v>3</v>
      </c>
      <c r="H326" s="15" t="str">
        <f t="shared" si="904"/>
        <v>S5-ES</v>
      </c>
      <c r="I326" s="267"/>
      <c r="J326" s="268">
        <v>52</v>
      </c>
      <c r="K326" s="269" t="str">
        <f>IFERROR((VLOOKUP(J326,JADWAL,4,FALSE)),"  ")</f>
        <v>EKONOMI PEMBANGUNAN ISLAM</v>
      </c>
      <c r="L326" s="270" t="str">
        <f>IFERROR((VLOOKUP(J326,JADWAL,2,FALSE))," ")</f>
        <v>ES-2A</v>
      </c>
      <c r="M326" s="270" t="str">
        <f>IFERROR((VLOOKUP(J326,JADWAL,9,FALSE)),"  ")</f>
        <v>Rabu</v>
      </c>
      <c r="N326" s="505" t="str">
        <f>IFERROR((VLOOKUP(J326,JADWAL,10,FALSE)),"  ")</f>
        <v>15.15-17.15</v>
      </c>
      <c r="O326" s="270" t="str">
        <f>IFERROR((VLOOKUP(J326,JADWAL,11,FALSE)),"  ")</f>
        <v>R11</v>
      </c>
      <c r="P326" s="271" t="str">
        <f>IFERROR((VLOOKUP(J326,JADWAL,6,FALSE)),"  ")</f>
        <v>Dr. Khairunnisa Musari, S.T.,M.MT.</v>
      </c>
      <c r="Q326" s="271" t="str">
        <f>IFERROR((VLOOKUP(J326,JADWAL,7,FALSE)),"  ")</f>
        <v>Dr. Hersa Farida Qoriani, S.Kom., M.EI.</v>
      </c>
      <c r="R326" s="271" t="str">
        <f>IFERROR((VLOOKUP(J326,JADWAL,8,FALSE)),"  ")</f>
        <v>.</v>
      </c>
      <c r="S326" s="280">
        <f>IFERROR(VLOOKUP(I326,Trf,3,FALSE),"  ")</f>
        <v>0</v>
      </c>
      <c r="T326" s="281">
        <f t="shared" si="864"/>
        <v>8</v>
      </c>
      <c r="U326" s="15"/>
      <c r="V326" s="15"/>
      <c r="W326" s="15"/>
      <c r="X326" s="282">
        <f t="shared" si="845"/>
        <v>0</v>
      </c>
      <c r="Y326" s="290">
        <f>SUM(X326)</f>
        <v>0</v>
      </c>
      <c r="Z326" s="290"/>
    </row>
    <row r="327" spans="1:26" ht="25.5">
      <c r="A327" s="257"/>
      <c r="B327" s="258"/>
      <c r="C327" s="258"/>
      <c r="D327" s="15"/>
      <c r="E327" s="15"/>
      <c r="F327" s="15"/>
      <c r="G327" s="16"/>
      <c r="H327" s="15" t="str">
        <f t="shared" si="904"/>
        <v>S9-ES</v>
      </c>
      <c r="I327" s="267" t="s">
        <v>122</v>
      </c>
      <c r="J327" s="268">
        <v>56</v>
      </c>
      <c r="K327" s="269" t="str">
        <f t="shared" ref="K327" si="905">IFERROR((VLOOKUP(J327,JADWAL,4,FALSE)),"  ")</f>
        <v>EKONOMI PEMBANGUNAN ISLAM</v>
      </c>
      <c r="L327" s="270" t="str">
        <f t="shared" ref="L327" si="906">IFERROR((VLOOKUP(J327,JADWAL,2,FALSE))," ")</f>
        <v>ES-2B</v>
      </c>
      <c r="M327" s="270" t="str">
        <f t="shared" ref="M327" si="907">IFERROR((VLOOKUP(J327,JADWAL,9,FALSE)),"  ")</f>
        <v>Sabtu</v>
      </c>
      <c r="N327" s="505" t="str">
        <f t="shared" ref="N327" si="908">IFERROR((VLOOKUP(J327,JADWAL,10,FALSE)),"  ")</f>
        <v>07.30-09.30</v>
      </c>
      <c r="O327" s="270" t="str">
        <f t="shared" ref="O327" si="909">IFERROR((VLOOKUP(J327,JADWAL,11,FALSE)),"  ")</f>
        <v>RU13</v>
      </c>
      <c r="P327" s="271" t="str">
        <f t="shared" ref="P327" si="910">IFERROR((VLOOKUP(J327,JADWAL,6,FALSE)),"  ")</f>
        <v>Dr. Hersa Farida Qoriani, S.Kom., M.EI.</v>
      </c>
      <c r="Q327" s="271" t="str">
        <f t="shared" ref="Q327" si="911">IFERROR((VLOOKUP(J327,JADWAL,7,FALSE)),"  ")</f>
        <v>Dr. Khairunnisa Musari, S.T.,M.MT.</v>
      </c>
      <c r="R327" s="271" t="str">
        <f t="shared" ref="R327" si="912">IFERROR((VLOOKUP(J327,JADWAL,8,FALSE)),"  ")</f>
        <v>.</v>
      </c>
      <c r="S327" s="280">
        <f t="shared" ref="S327" si="913">IFERROR(VLOOKUP(I327,Trf,3,FALSE),"  ")</f>
        <v>250000</v>
      </c>
      <c r="T327" s="281">
        <f t="shared" si="864"/>
        <v>8</v>
      </c>
      <c r="U327" s="15"/>
      <c r="V327" s="15"/>
      <c r="W327" s="15"/>
      <c r="X327" s="282">
        <f t="shared" si="845"/>
        <v>2000000</v>
      </c>
    </row>
    <row r="328" spans="1:26" ht="25.5">
      <c r="A328" s="257"/>
      <c r="B328" s="263"/>
      <c r="C328" s="263"/>
      <c r="D328" s="15"/>
      <c r="E328" s="15"/>
      <c r="F328" s="15"/>
      <c r="G328" s="16"/>
      <c r="H328" s="15" t="str">
        <f t="shared" si="904"/>
        <v>S12-ES</v>
      </c>
      <c r="I328" s="267" t="s">
        <v>122</v>
      </c>
      <c r="J328" s="268">
        <v>59</v>
      </c>
      <c r="K328" s="269" t="str">
        <f t="shared" ref="K328" si="914">IFERROR((VLOOKUP(J328,JADWAL,4,FALSE)),"  ")</f>
        <v>Manajemen Keuangan Islam</v>
      </c>
      <c r="L328" s="270" t="str">
        <f t="shared" ref="L328" si="915">IFERROR((VLOOKUP(J328,JADWAL,2,FALSE))," ")</f>
        <v>ES-2A</v>
      </c>
      <c r="M328" s="270" t="str">
        <f t="shared" ref="M328" si="916">IFERROR((VLOOKUP(J328,JADWAL,9,FALSE)),"  ")</f>
        <v>Rabu</v>
      </c>
      <c r="N328" s="505" t="str">
        <f t="shared" ref="N328" si="917">IFERROR((VLOOKUP(J328,JADWAL,10,FALSE)),"  ")</f>
        <v>12.45-14.45</v>
      </c>
      <c r="O328" s="270" t="str">
        <f t="shared" ref="O328" si="918">IFERROR((VLOOKUP(J328,JADWAL,11,FALSE)),"  ")</f>
        <v>RU13</v>
      </c>
      <c r="P328" s="271" t="str">
        <f t="shared" ref="P328" si="919">IFERROR((VLOOKUP(J328,JADWAL,6,FALSE)),"  ")</f>
        <v>Dr. Ahmadiono, M.E.I.</v>
      </c>
      <c r="Q328" s="271" t="str">
        <f t="shared" ref="Q328" si="920">IFERROR((VLOOKUP(J328,JADWAL,7,FALSE)),"  ")</f>
        <v>Dr. Hersa Farida Qoriani, S.Kom., M.EI.</v>
      </c>
      <c r="R328" s="271" t="str">
        <f t="shared" ref="R328" si="921">IFERROR((VLOOKUP(J328,JADWAL,8,FALSE)),"  ")</f>
        <v>.</v>
      </c>
      <c r="S328" s="280">
        <f t="shared" ref="S328" si="922">IFERROR(VLOOKUP(I328,Trf,3,FALSE),"  ")</f>
        <v>250000</v>
      </c>
      <c r="T328" s="281">
        <f t="shared" si="864"/>
        <v>8</v>
      </c>
      <c r="U328" s="15"/>
      <c r="V328" s="15"/>
      <c r="W328" s="15"/>
      <c r="X328" s="282">
        <f t="shared" si="845"/>
        <v>2000000</v>
      </c>
    </row>
    <row r="329" spans="1:26">
      <c r="A329" s="249">
        <v>71</v>
      </c>
      <c r="B329" s="12" t="s">
        <v>444</v>
      </c>
      <c r="C329" s="13"/>
      <c r="D329" s="14">
        <f t="shared" ref="D329:D335" si="923">COUNTIF(DSATU,B329)</f>
        <v>0</v>
      </c>
      <c r="E329" s="14">
        <f t="shared" ref="E329:E335" si="924">COUNTIF(DDUA,B329)</f>
        <v>0</v>
      </c>
      <c r="F329" s="15">
        <f>COUNTIF(JADWAL!$L$1:$L$96,'REKAP (2)'!B329)</f>
        <v>0</v>
      </c>
      <c r="G329" s="252">
        <f>SUM(D329:F329)</f>
        <v>0</v>
      </c>
      <c r="H329" s="15" t="str">
        <f t="shared" si="904"/>
        <v xml:space="preserve">  </v>
      </c>
      <c r="I329" s="267"/>
      <c r="J329" s="268"/>
      <c r="K329" s="269" t="str">
        <f>IFERROR((VLOOKUP(J329,JADWAL,4,FALSE)),"  ")</f>
        <v xml:space="preserve">  </v>
      </c>
      <c r="L329" s="270" t="str">
        <f>IFERROR((VLOOKUP(J329,JADWAL,2,FALSE))," ")</f>
        <v xml:space="preserve"> </v>
      </c>
      <c r="M329" s="270" t="str">
        <f>IFERROR((VLOOKUP(J329,JADWAL,9,FALSE)),"  ")</f>
        <v xml:space="preserve">  </v>
      </c>
      <c r="N329" s="270" t="str">
        <f>IFERROR((VLOOKUP(J329,JADWAL,10,FALSE)),"  ")</f>
        <v xml:space="preserve">  </v>
      </c>
      <c r="O329" s="270" t="str">
        <f>IFERROR((VLOOKUP(J329,JADWAL,11,FALSE)),"  ")</f>
        <v xml:space="preserve">  </v>
      </c>
      <c r="P329" s="271" t="str">
        <f>IFERROR((VLOOKUP(J329,JADWAL,6,FALSE)),"  ")</f>
        <v xml:space="preserve">  </v>
      </c>
      <c r="Q329" s="271" t="str">
        <f>IFERROR((VLOOKUP(J329,JADWAL,7,FALSE)),"  ")</f>
        <v xml:space="preserve">  </v>
      </c>
      <c r="R329" s="271" t="str">
        <f>IFERROR((VLOOKUP(J329,JADWAL,8,FALSE)),"  ")</f>
        <v xml:space="preserve">  </v>
      </c>
      <c r="S329" s="280">
        <f>IFERROR(VLOOKUP(I329,Trf,3,FALSE),"  ")</f>
        <v>0</v>
      </c>
      <c r="T329" s="281">
        <f t="shared" si="864"/>
        <v>8</v>
      </c>
      <c r="U329" s="15"/>
      <c r="V329" s="15"/>
      <c r="W329" s="15"/>
      <c r="X329" s="282">
        <f t="shared" si="845"/>
        <v>0</v>
      </c>
      <c r="Y329" s="290">
        <f>SUM(X329)</f>
        <v>0</v>
      </c>
      <c r="Z329" s="290"/>
    </row>
    <row r="330" spans="1:26">
      <c r="A330" s="249">
        <v>72</v>
      </c>
      <c r="B330" s="12" t="s">
        <v>445</v>
      </c>
      <c r="C330" s="13"/>
      <c r="D330" s="14">
        <f t="shared" si="923"/>
        <v>0</v>
      </c>
      <c r="E330" s="14">
        <f t="shared" si="924"/>
        <v>1</v>
      </c>
      <c r="F330" s="15">
        <f>COUNTIF(DTIGA,B330)</f>
        <v>0</v>
      </c>
      <c r="G330" s="252">
        <f>SUM(D330:F330)</f>
        <v>1</v>
      </c>
      <c r="H330" s="15" t="str">
        <f t="shared" si="904"/>
        <v>S10-PAI</v>
      </c>
      <c r="J330" s="268">
        <v>23</v>
      </c>
      <c r="K330" s="269" t="str">
        <f>IFERROR((VLOOKUP(J330,JADWAL,4,FALSE)),"  ")</f>
        <v>PENGEMBANGAN KURIKULUM</v>
      </c>
      <c r="L330" s="270" t="str">
        <f>IFERROR((VLOOKUP(J330,JADWAL,2,FALSE))," ")</f>
        <v>PAI-2C</v>
      </c>
      <c r="M330" s="270" t="str">
        <f>IFERROR((VLOOKUP(J330,JADWAL,9,FALSE)),"  ")</f>
        <v>Jumat</v>
      </c>
      <c r="N330" s="505" t="str">
        <f>IFERROR((VLOOKUP(J330,JADWAL,10,FALSE)),"  ")</f>
        <v>13.15-15.15</v>
      </c>
      <c r="O330" s="270" t="str">
        <f>IFERROR((VLOOKUP(J330,JADWAL,11,FALSE)),"  ")</f>
        <v>RU26</v>
      </c>
      <c r="P330" s="271" t="str">
        <f>IFERROR((VLOOKUP(J330,JADWAL,6,FALSE)),"  ")</f>
        <v>Dr. H. Mashudi, M.Pd.</v>
      </c>
      <c r="Q330" s="271" t="str">
        <f>IFERROR((VLOOKUP(J330,JADWAL,7,FALSE)),"  ")</f>
        <v>Dr. Nino Indrianto, M.Pd.</v>
      </c>
      <c r="R330" s="271" t="str">
        <f>IFERROR((VLOOKUP(J330,JADWAL,8,FALSE)),"  ")</f>
        <v>.</v>
      </c>
      <c r="S330" s="280">
        <f>IFERROR(VLOOKUP(I330,Trf,3,FALSE),"  ")</f>
        <v>0</v>
      </c>
      <c r="T330" s="281">
        <f t="shared" si="864"/>
        <v>8</v>
      </c>
      <c r="U330" s="15"/>
      <c r="V330" s="15"/>
      <c r="W330" s="15"/>
      <c r="X330" s="282">
        <f t="shared" si="845"/>
        <v>0</v>
      </c>
      <c r="Y330" s="290">
        <f>SUM(X330)</f>
        <v>0</v>
      </c>
    </row>
    <row r="331" spans="1:26">
      <c r="A331" s="249">
        <v>73</v>
      </c>
      <c r="B331" s="12" t="s">
        <v>234</v>
      </c>
      <c r="C331" s="13"/>
      <c r="D331" s="14">
        <f>COUNTIF(DSATU,B331)</f>
        <v>0</v>
      </c>
      <c r="E331" s="14">
        <f>COUNTIF(DDUA,B331)</f>
        <v>0</v>
      </c>
      <c r="F331" s="15">
        <f>COUNTIF(JADWAL!$L$1:$L$96,'REKAP (2)'!B331)</f>
        <v>0</v>
      </c>
      <c r="G331" s="252">
        <f>SUM(D331:F331)</f>
        <v>0</v>
      </c>
      <c r="H331" s="15" t="str">
        <f t="shared" si="904"/>
        <v xml:space="preserve">  </v>
      </c>
      <c r="I331" s="267"/>
      <c r="J331" s="268"/>
      <c r="K331" s="269" t="str">
        <f>IFERROR((VLOOKUP(J331,JADWAL,4,FALSE)),"  ")</f>
        <v xml:space="preserve">  </v>
      </c>
      <c r="L331" s="270" t="str">
        <f>IFERROR((VLOOKUP(J331,JADWAL,2,FALSE))," ")</f>
        <v xml:space="preserve"> </v>
      </c>
      <c r="M331" s="270" t="str">
        <f>IFERROR((VLOOKUP(J331,JADWAL,9,FALSE)),"  ")</f>
        <v xml:space="preserve">  </v>
      </c>
      <c r="N331" s="270" t="str">
        <f>IFERROR((VLOOKUP(J331,JADWAL,10,FALSE)),"  ")</f>
        <v xml:space="preserve">  </v>
      </c>
      <c r="O331" s="270" t="str">
        <f>IFERROR((VLOOKUP(J331,JADWAL,11,FALSE)),"  ")</f>
        <v xml:space="preserve">  </v>
      </c>
      <c r="P331" s="271" t="str">
        <f>IFERROR((VLOOKUP(J331,JADWAL,6,FALSE)),"  ")</f>
        <v xml:space="preserve">  </v>
      </c>
      <c r="Q331" s="271" t="str">
        <f>IFERROR((VLOOKUP(J331,JADWAL,7,FALSE)),"  ")</f>
        <v xml:space="preserve">  </v>
      </c>
      <c r="R331" s="271" t="str">
        <f>IFERROR((VLOOKUP(J331,JADWAL,8,FALSE)),"  ")</f>
        <v xml:space="preserve">  </v>
      </c>
      <c r="S331" s="280">
        <f>IFERROR(VLOOKUP(I331,Trf,3,FALSE),"  ")</f>
        <v>0</v>
      </c>
      <c r="T331" s="281">
        <f t="shared" si="864"/>
        <v>8</v>
      </c>
      <c r="U331" s="15"/>
      <c r="V331" s="15"/>
      <c r="W331" s="15"/>
      <c r="X331" s="282">
        <f t="shared" si="845"/>
        <v>0</v>
      </c>
      <c r="Y331" s="290">
        <f>SUM(X331)</f>
        <v>0</v>
      </c>
      <c r="Z331" s="290"/>
    </row>
    <row r="332" spans="1:26">
      <c r="A332" s="309"/>
      <c r="B332" s="312"/>
      <c r="C332" s="313"/>
      <c r="D332" s="14"/>
      <c r="E332" s="14"/>
      <c r="F332" s="15"/>
      <c r="G332" s="252"/>
      <c r="H332" s="15"/>
      <c r="J332" s="15"/>
      <c r="K332" s="269"/>
      <c r="L332" s="270"/>
      <c r="M332" s="270"/>
      <c r="N332" s="270"/>
      <c r="O332" s="270"/>
      <c r="P332" s="271"/>
      <c r="Q332" s="271"/>
      <c r="R332" s="271"/>
      <c r="S332" s="280"/>
      <c r="T332" s="281"/>
      <c r="U332" s="15"/>
      <c r="V332" s="15"/>
      <c r="W332" s="15"/>
      <c r="X332" s="282"/>
      <c r="Y332" s="290"/>
    </row>
    <row r="333" spans="1:26">
      <c r="A333" s="257"/>
      <c r="B333" s="15" t="s">
        <v>446</v>
      </c>
      <c r="C333" s="310"/>
      <c r="D333" s="14">
        <f t="shared" ref="D333" si="925">COUNTIF(DSATU,B333)</f>
        <v>0</v>
      </c>
      <c r="E333" s="14">
        <f t="shared" ref="E333" si="926">COUNTIF(DDUA,B333)</f>
        <v>0</v>
      </c>
      <c r="F333" s="15">
        <f>COUNTIF(JADWAL!$L$1:$L$96,'REKAP (2)'!B333)</f>
        <v>0</v>
      </c>
      <c r="G333" s="252">
        <f>SUM(D333:F333)</f>
        <v>0</v>
      </c>
      <c r="H333" s="15" t="str">
        <f>IFERROR((VLOOKUP(J333,JADWAL,12,FALSE)),"  ")</f>
        <v xml:space="preserve">  </v>
      </c>
      <c r="I333" s="267"/>
      <c r="J333" s="268"/>
      <c r="K333" s="269" t="str">
        <f>IFERROR((VLOOKUP(J333,JADWAL,4,FALSE)),"  ")</f>
        <v xml:space="preserve">  </v>
      </c>
      <c r="L333" s="270" t="str">
        <f>IFERROR((VLOOKUP(J333,JADWAL,2,FALSE))," ")</f>
        <v xml:space="preserve"> </v>
      </c>
      <c r="M333" s="270" t="str">
        <f>IFERROR((VLOOKUP(J333,JADWAL,9,FALSE)),"  ")</f>
        <v xml:space="preserve">  </v>
      </c>
      <c r="N333" s="270" t="str">
        <f>IFERROR((VLOOKUP(J333,JADWAL,10,FALSE)),"  ")</f>
        <v xml:space="preserve">  </v>
      </c>
      <c r="O333" s="270" t="str">
        <f>IFERROR((VLOOKUP(J333,JADWAL,11,FALSE)),"  ")</f>
        <v xml:space="preserve">  </v>
      </c>
      <c r="P333" s="271" t="str">
        <f>IFERROR((VLOOKUP(J333,JADWAL,6,FALSE)),"  ")</f>
        <v xml:space="preserve">  </v>
      </c>
      <c r="Q333" s="271" t="str">
        <f>IFERROR((VLOOKUP(J333,JADWAL,7,FALSE)),"  ")</f>
        <v xml:space="preserve">  </v>
      </c>
      <c r="R333" s="271" t="str">
        <f>IFERROR((VLOOKUP(J333,JADWAL,8,FALSE)),"  ")</f>
        <v xml:space="preserve">  </v>
      </c>
      <c r="S333" s="280">
        <f>IFERROR(VLOOKUP(I333,Trf,3,FALSE),"  ")</f>
        <v>0</v>
      </c>
      <c r="T333" s="281">
        <f>$T$7</f>
        <v>8</v>
      </c>
      <c r="U333" s="15"/>
      <c r="V333" s="15"/>
      <c r="W333" s="15"/>
      <c r="X333" s="282">
        <f>(S333*T333)+((U333+V333)*W333)</f>
        <v>0</v>
      </c>
      <c r="Y333" s="290">
        <f>SUM(X333)</f>
        <v>0</v>
      </c>
      <c r="Z333" s="290"/>
    </row>
    <row r="334" spans="1:26">
      <c r="A334" s="257"/>
      <c r="B334" s="15" t="s">
        <v>447</v>
      </c>
      <c r="C334" s="310"/>
      <c r="D334" s="14">
        <f t="shared" si="923"/>
        <v>0</v>
      </c>
      <c r="E334" s="14">
        <f t="shared" si="924"/>
        <v>0</v>
      </c>
      <c r="F334" s="15">
        <f>COUNTIF(DTIGA,B334)</f>
        <v>0</v>
      </c>
      <c r="G334" s="252">
        <f>SUM(D334:F334)</f>
        <v>0</v>
      </c>
      <c r="H334" s="15"/>
      <c r="I334" s="267"/>
      <c r="J334" s="15"/>
      <c r="K334" s="269" t="str">
        <f>IFERROR((VLOOKUP(J333,JADWAL,4,FALSE)),"  ")</f>
        <v xml:space="preserve">  </v>
      </c>
      <c r="L334" s="270" t="str">
        <f>IFERROR((VLOOKUP(J333,JADWAL,2,FALSE))," ")</f>
        <v xml:space="preserve"> </v>
      </c>
      <c r="M334" s="270" t="str">
        <f>IFERROR((VLOOKUP(J333,JADWAL,9,FALSE)),"  ")</f>
        <v xml:space="preserve">  </v>
      </c>
      <c r="N334" s="270" t="str">
        <f>IFERROR((VLOOKUP(J333,JADWAL,10,FALSE)),"  ")</f>
        <v xml:space="preserve">  </v>
      </c>
      <c r="O334" s="270" t="str">
        <f>IFERROR((VLOOKUP(J333,JADWAL,11,FALSE)),"  ")</f>
        <v xml:space="preserve">  </v>
      </c>
      <c r="P334" s="271" t="str">
        <f>IFERROR((VLOOKUP(J333,JADWAL,6,FALSE)),"  ")</f>
        <v xml:space="preserve">  </v>
      </c>
      <c r="Q334" s="271" t="str">
        <f>IFERROR((VLOOKUP(J333,JADWAL,7,FALSE)),"  ")</f>
        <v xml:space="preserve">  </v>
      </c>
      <c r="R334" s="271" t="str">
        <f>IFERROR((VLOOKUP(J333,JADWAL,8,FALSE)),"  ")</f>
        <v xml:space="preserve">  </v>
      </c>
      <c r="S334" s="280">
        <f>IFERROR(VLOOKUP(I333,Trf,3,FALSE),"  ")</f>
        <v>0</v>
      </c>
      <c r="T334" s="281">
        <f>$T$7</f>
        <v>8</v>
      </c>
      <c r="U334" s="15"/>
      <c r="V334" s="15"/>
      <c r="W334" s="15"/>
      <c r="X334" s="282">
        <f>(S334*T334)+((U334+V334)*W334)</f>
        <v>0</v>
      </c>
      <c r="Y334" s="290">
        <f>SUM(X334)</f>
        <v>0</v>
      </c>
      <c r="Z334" s="290"/>
    </row>
    <row r="335" spans="1:26">
      <c r="A335" s="257"/>
      <c r="B335" s="15" t="s">
        <v>448</v>
      </c>
      <c r="C335" s="310"/>
      <c r="D335" s="14">
        <f t="shared" si="923"/>
        <v>0</v>
      </c>
      <c r="E335" s="14">
        <f t="shared" si="924"/>
        <v>0</v>
      </c>
      <c r="F335" s="15">
        <f>COUNTIF(JADWAL!$L$1:$L$96,'REKAP (2)'!B335)</f>
        <v>0</v>
      </c>
      <c r="G335" s="252">
        <f t="shared" ref="G335:G336" si="927">SUM(D335:F335)</f>
        <v>0</v>
      </c>
      <c r="H335" s="15"/>
      <c r="I335" s="267"/>
      <c r="J335" s="15"/>
      <c r="K335" s="269" t="str">
        <f t="shared" ref="K335:K336" si="928">IFERROR((VLOOKUP(J335,JADWAL,4,FALSE)),"  ")</f>
        <v xml:space="preserve">  </v>
      </c>
      <c r="L335" s="270" t="str">
        <f t="shared" ref="L335:L336" si="929">IFERROR((VLOOKUP(J335,JADWAL,2,FALSE))," ")</f>
        <v xml:space="preserve"> </v>
      </c>
      <c r="M335" s="270" t="str">
        <f t="shared" ref="M335:M336" si="930">IFERROR((VLOOKUP(J335,JADWAL,9,FALSE)),"  ")</f>
        <v xml:space="preserve">  </v>
      </c>
      <c r="N335" s="270" t="str">
        <f t="shared" ref="N335:N336" si="931">IFERROR((VLOOKUP(J335,JADWAL,10,FALSE)),"  ")</f>
        <v xml:space="preserve">  </v>
      </c>
      <c r="O335" s="270" t="str">
        <f t="shared" ref="O335:O336" si="932">IFERROR((VLOOKUP(J335,JADWAL,11,FALSE)),"  ")</f>
        <v xml:space="preserve">  </v>
      </c>
      <c r="P335" s="271" t="str">
        <f t="shared" ref="P335:P336" si="933">IFERROR((VLOOKUP(J335,JADWAL,6,FALSE)),"  ")</f>
        <v xml:space="preserve">  </v>
      </c>
      <c r="Q335" s="271" t="str">
        <f t="shared" ref="Q335:Q336" si="934">IFERROR((VLOOKUP(J335,JADWAL,7,FALSE)),"  ")</f>
        <v xml:space="preserve">  </v>
      </c>
      <c r="R335" s="271" t="str">
        <f>IFERROR((VLOOKUP(J334,JADWAL,8,FALSE)),"  ")</f>
        <v xml:space="preserve">  </v>
      </c>
      <c r="S335" s="280">
        <f>IFERROR(VLOOKUP(I335,Trf,3,FALSE),"  ")</f>
        <v>0</v>
      </c>
      <c r="T335" s="281">
        <f>$T$7</f>
        <v>8</v>
      </c>
      <c r="U335" s="15"/>
      <c r="V335" s="15"/>
      <c r="W335" s="15"/>
      <c r="X335" s="282">
        <f>(S335*T335)+((U335+V335)*W335)</f>
        <v>0</v>
      </c>
      <c r="Y335" s="290">
        <f t="shared" ref="Y335:Y336" si="935">SUM(X335)</f>
        <v>0</v>
      </c>
      <c r="Z335" s="290"/>
    </row>
    <row r="336" spans="1:26">
      <c r="A336" s="302"/>
      <c r="B336" s="15" t="s">
        <v>449</v>
      </c>
      <c r="C336" s="310"/>
      <c r="D336" s="14">
        <f t="shared" ref="D336" si="936">COUNTIF(DSATU,B336)</f>
        <v>0</v>
      </c>
      <c r="E336" s="14">
        <f t="shared" ref="E336" si="937">COUNTIF(DDUA,B336)</f>
        <v>0</v>
      </c>
      <c r="F336" s="15">
        <f>COUNTIF(JADWAL!$L$1:$L$96,'REKAP (2)'!B336)</f>
        <v>0</v>
      </c>
      <c r="G336" s="252">
        <f t="shared" si="927"/>
        <v>0</v>
      </c>
      <c r="H336" s="15"/>
      <c r="I336" s="267"/>
      <c r="J336" s="15"/>
      <c r="K336" s="269" t="str">
        <f t="shared" si="928"/>
        <v xml:space="preserve">  </v>
      </c>
      <c r="L336" s="270" t="str">
        <f t="shared" si="929"/>
        <v xml:space="preserve"> </v>
      </c>
      <c r="M336" s="270" t="str">
        <f t="shared" si="930"/>
        <v xml:space="preserve">  </v>
      </c>
      <c r="N336" s="270" t="str">
        <f t="shared" si="931"/>
        <v xml:space="preserve">  </v>
      </c>
      <c r="O336" s="270" t="str">
        <f t="shared" si="932"/>
        <v xml:space="preserve">  </v>
      </c>
      <c r="P336" s="271" t="str">
        <f t="shared" si="933"/>
        <v xml:space="preserve">  </v>
      </c>
      <c r="Q336" s="271" t="str">
        <f t="shared" si="934"/>
        <v xml:space="preserve">  </v>
      </c>
      <c r="R336" s="271" t="str">
        <f>IFERROR((VLOOKUP(J335,JADWAL,8,FALSE)),"  ")</f>
        <v xml:space="preserve">  </v>
      </c>
      <c r="S336" s="280">
        <f>IFERROR(VLOOKUP(I336,Trf,3,FALSE),"  ")</f>
        <v>0</v>
      </c>
      <c r="T336" s="281">
        <f>$T$7</f>
        <v>8</v>
      </c>
      <c r="U336" s="15"/>
      <c r="V336" s="15"/>
      <c r="W336" s="15"/>
      <c r="X336" s="282">
        <f>(S336*T336)+((U336+V336)*W336)</f>
        <v>0</v>
      </c>
      <c r="Y336" s="290">
        <f t="shared" si="935"/>
        <v>0</v>
      </c>
      <c r="Z336" s="290"/>
    </row>
    <row r="337" spans="1:25">
      <c r="A337" s="314" t="s">
        <v>340</v>
      </c>
      <c r="B337" s="315" t="s">
        <v>341</v>
      </c>
      <c r="C337" s="316"/>
      <c r="D337" s="316" t="s">
        <v>343</v>
      </c>
      <c r="E337" s="316" t="s">
        <v>344</v>
      </c>
      <c r="F337" s="316" t="s">
        <v>345</v>
      </c>
      <c r="G337" s="317" t="s">
        <v>346</v>
      </c>
      <c r="H337" s="318">
        <v>0</v>
      </c>
      <c r="I337" s="324"/>
      <c r="J337" s="325"/>
      <c r="K337" s="326" t="s">
        <v>324</v>
      </c>
      <c r="L337" s="318" t="s">
        <v>450</v>
      </c>
      <c r="M337" s="318" t="s">
        <v>326</v>
      </c>
      <c r="N337" s="318" t="s">
        <v>327</v>
      </c>
      <c r="O337" s="318" t="str">
        <f>IFERROR((VLOOKUP(J337,JADWAL,11,FALSE)),"  ")</f>
        <v xml:space="preserve">  </v>
      </c>
      <c r="P337" s="327" t="str">
        <f>IFERROR((VLOOKUP(J337,JADWAL,6,FALSE)),"  ")</f>
        <v xml:space="preserve">  </v>
      </c>
      <c r="Q337" s="327" t="str">
        <f>IFERROR((VLOOKUP(J337,JADWAL,7,FALSE)),"  ")</f>
        <v xml:space="preserve">  </v>
      </c>
      <c r="R337" s="327" t="str">
        <f>IFERROR((VLOOKUP(J336,JADWAL,8,FALSE)),"  ")</f>
        <v xml:space="preserve">  </v>
      </c>
      <c r="S337" s="328">
        <f>IFERROR(VLOOKUP(I337,Trf,3,FALSE),"  ")</f>
        <v>0</v>
      </c>
      <c r="T337" s="318">
        <v>6</v>
      </c>
      <c r="U337" s="318" t="s">
        <v>352</v>
      </c>
      <c r="V337" s="318" t="s">
        <v>353</v>
      </c>
      <c r="W337" s="318"/>
      <c r="X337" s="318" t="s">
        <v>354</v>
      </c>
      <c r="Y337" s="329">
        <f>SUM(X338:X361)</f>
        <v>48800000</v>
      </c>
    </row>
    <row r="338" spans="1:25">
      <c r="A338" s="249">
        <v>74</v>
      </c>
      <c r="B338" s="250" t="s">
        <v>451</v>
      </c>
      <c r="C338" s="250"/>
      <c r="D338" s="14">
        <f t="shared" ref="D338" si="938">COUNTIF(DSATU,B338)</f>
        <v>0</v>
      </c>
      <c r="E338" s="14">
        <f t="shared" ref="E338" si="939">COUNTIF(DDUA,B338)</f>
        <v>0</v>
      </c>
      <c r="F338" s="15">
        <f>COUNTIF(DTIGA,B338)</f>
        <v>0</v>
      </c>
      <c r="G338" s="252">
        <f t="shared" ref="G338:G341" si="940">SUM(D338:F338)</f>
        <v>0</v>
      </c>
      <c r="H338" s="15" t="str">
        <f t="shared" ref="H338:H346" si="941">IFERROR((VLOOKUP(J338,JADWAL,12,FALSE)),"  ")</f>
        <v xml:space="preserve">  </v>
      </c>
      <c r="I338" s="267" t="s">
        <v>366</v>
      </c>
      <c r="J338" s="270"/>
      <c r="K338" s="269" t="str">
        <f t="shared" ref="K338" si="942">IFERROR((VLOOKUP(J338,JADWAL,4,FALSE)),"  ")</f>
        <v xml:space="preserve">  </v>
      </c>
      <c r="L338" s="270" t="str">
        <f t="shared" ref="L338" si="943">IFERROR((VLOOKUP(J338,JADWAL,2,FALSE))," ")</f>
        <v xml:space="preserve"> </v>
      </c>
      <c r="M338" s="270" t="str">
        <f t="shared" ref="M338" si="944">IFERROR((VLOOKUP(J338,JADWAL,9,FALSE)),"  ")</f>
        <v xml:space="preserve">  </v>
      </c>
      <c r="N338" s="270" t="str">
        <f t="shared" ref="N338" si="945">IFERROR((VLOOKUP(J338,JADWAL,10,FALSE)),"  ")</f>
        <v xml:space="preserve">  </v>
      </c>
      <c r="O338" s="270" t="str">
        <f t="shared" ref="O338" si="946">IFERROR((VLOOKUP(J338,JADWAL,11,FALSE)),"  ")</f>
        <v xml:space="preserve">  </v>
      </c>
      <c r="P338" s="271" t="str">
        <f t="shared" ref="P338" si="947">IFERROR((VLOOKUP(J338,JADWAL,6,FALSE)),"  ")</f>
        <v xml:space="preserve">  </v>
      </c>
      <c r="Q338" s="271" t="str">
        <f t="shared" ref="Q338" si="948">IFERROR((VLOOKUP(J338,JADWAL,7,FALSE)),"  ")</f>
        <v xml:space="preserve">  </v>
      </c>
      <c r="R338" s="271" t="str">
        <f t="shared" ref="R338" si="949">IFERROR((VLOOKUP(J338,JADWAL,8,FALSE)),"  ")</f>
        <v xml:space="preserve">  </v>
      </c>
      <c r="S338" s="280">
        <f t="shared" ref="S338" si="950">IFERROR(VLOOKUP(I338,Trf,3,FALSE),"  ")</f>
        <v>425000</v>
      </c>
      <c r="T338" s="302">
        <f t="shared" ref="T338:T343" si="951">$T$7</f>
        <v>8</v>
      </c>
      <c r="U338" s="15"/>
      <c r="V338" s="280"/>
      <c r="W338" s="280"/>
      <c r="X338" s="280">
        <f t="shared" ref="X338:X343" si="952">(S338*T338)+((U338+V338)*W338)</f>
        <v>3400000</v>
      </c>
    </row>
    <row r="339" spans="1:25">
      <c r="A339" s="249">
        <v>75</v>
      </c>
      <c r="B339" s="12" t="s">
        <v>452</v>
      </c>
      <c r="C339" s="17"/>
      <c r="D339" s="14">
        <f>COUNTIF(DSATU,B339)</f>
        <v>0</v>
      </c>
      <c r="E339" s="14">
        <f>COUNTIF(DDUA,B339)</f>
        <v>0</v>
      </c>
      <c r="F339" s="15">
        <f>COUNTIF(DTIGA,B339)</f>
        <v>0</v>
      </c>
      <c r="G339" s="252">
        <f t="shared" si="940"/>
        <v>0</v>
      </c>
      <c r="H339" s="15" t="str">
        <f t="shared" si="941"/>
        <v xml:space="preserve">  </v>
      </c>
      <c r="I339" s="267" t="s">
        <v>372</v>
      </c>
      <c r="J339" s="270"/>
      <c r="K339" s="269" t="str">
        <f>IFERROR((VLOOKUP(J339,JADWAL,4,FALSE)),"  ")</f>
        <v xml:space="preserve">  </v>
      </c>
      <c r="L339" s="270" t="str">
        <f>IFERROR((VLOOKUP(J339,JADWAL,2,FALSE))," ")</f>
        <v xml:space="preserve"> </v>
      </c>
      <c r="M339" s="270" t="str">
        <f>IFERROR((VLOOKUP(J339,JADWAL,9,FALSE)),"  ")</f>
        <v xml:space="preserve">  </v>
      </c>
      <c r="N339" s="270" t="str">
        <f>IFERROR((VLOOKUP(J339,JADWAL,10,FALSE)),"  ")</f>
        <v xml:space="preserve">  </v>
      </c>
      <c r="O339" s="270" t="str">
        <f>IFERROR((VLOOKUP(J339,JADWAL,11,FALSE)),"  ")</f>
        <v xml:space="preserve">  </v>
      </c>
      <c r="P339" s="271" t="str">
        <f>IFERROR((VLOOKUP(J339,JADWAL,6,FALSE)),"  ")</f>
        <v xml:space="preserve">  </v>
      </c>
      <c r="Q339" s="271" t="str">
        <f>IFERROR((VLOOKUP(J339,JADWAL,7,FALSE)),"  ")</f>
        <v xml:space="preserve">  </v>
      </c>
      <c r="R339" s="271" t="str">
        <f t="shared" ref="R339:R344" si="953">IFERROR((VLOOKUP(J339,JADWAL,8,FALSE)),"  ")</f>
        <v xml:space="preserve">  </v>
      </c>
      <c r="S339" s="280">
        <f>IFERROR(VLOOKUP(I339,Trf,3,FALSE),"  ")</f>
        <v>500000</v>
      </c>
      <c r="T339" s="302">
        <f t="shared" si="951"/>
        <v>8</v>
      </c>
      <c r="U339" s="15"/>
      <c r="V339" s="280"/>
      <c r="W339" s="280"/>
      <c r="X339" s="280">
        <f t="shared" si="952"/>
        <v>4000000</v>
      </c>
    </row>
    <row r="340" spans="1:25">
      <c r="A340" s="249">
        <v>76</v>
      </c>
      <c r="B340" s="12" t="s">
        <v>165</v>
      </c>
      <c r="C340" s="12"/>
      <c r="D340" s="14">
        <f>COUNTIF(DSATU,B340)</f>
        <v>0</v>
      </c>
      <c r="E340" s="14">
        <f>COUNTIF(DDUA,B340)</f>
        <v>0</v>
      </c>
      <c r="F340" s="15">
        <f>COUNTIF(DTIGA,B340)</f>
        <v>0</v>
      </c>
      <c r="G340" s="252">
        <f t="shared" si="940"/>
        <v>0</v>
      </c>
      <c r="H340" s="15" t="str">
        <f t="shared" si="941"/>
        <v xml:space="preserve">  </v>
      </c>
      <c r="I340" s="267" t="s">
        <v>372</v>
      </c>
      <c r="J340" s="270"/>
      <c r="K340" s="269" t="str">
        <f>IFERROR((VLOOKUP(J340,JADWAL,4,FALSE)),"  ")</f>
        <v xml:space="preserve">  </v>
      </c>
      <c r="L340" s="270" t="str">
        <f>IFERROR((VLOOKUP(J340,JADWAL,2,FALSE))," ")</f>
        <v xml:space="preserve"> </v>
      </c>
      <c r="M340" s="270" t="str">
        <f>IFERROR((VLOOKUP(J340,JADWAL,9,FALSE)),"  ")</f>
        <v xml:space="preserve">  </v>
      </c>
      <c r="N340" s="270" t="str">
        <f>IFERROR((VLOOKUP(J340,JADWAL,10,FALSE)),"  ")</f>
        <v xml:space="preserve">  </v>
      </c>
      <c r="O340" s="270" t="str">
        <f>IFERROR((VLOOKUP(J340,JADWAL,11,FALSE)),"  ")</f>
        <v xml:space="preserve">  </v>
      </c>
      <c r="P340" s="271" t="str">
        <f>IFERROR((VLOOKUP(J340,JADWAL,6,FALSE)),"  ")</f>
        <v xml:space="preserve">  </v>
      </c>
      <c r="Q340" s="271" t="str">
        <f>IFERROR((VLOOKUP(J340,JADWAL,7,FALSE)),"  ")</f>
        <v xml:space="preserve">  </v>
      </c>
      <c r="R340" s="271" t="str">
        <f t="shared" si="953"/>
        <v xml:space="preserve">  </v>
      </c>
      <c r="S340" s="280">
        <f>IFERROR(VLOOKUP(I340,Trf,3,FALSE),"  ")</f>
        <v>500000</v>
      </c>
      <c r="T340" s="302">
        <f t="shared" si="951"/>
        <v>8</v>
      </c>
      <c r="U340" s="15">
        <v>5000000</v>
      </c>
      <c r="V340" s="280">
        <v>1000000</v>
      </c>
      <c r="W340" s="280"/>
      <c r="X340" s="280">
        <f t="shared" si="952"/>
        <v>4000000</v>
      </c>
      <c r="Y340" s="290">
        <f>SUM(X340:X363)</f>
        <v>41400000</v>
      </c>
    </row>
    <row r="341" spans="1:25">
      <c r="A341" s="249">
        <v>77</v>
      </c>
      <c r="B341" s="12" t="s">
        <v>453</v>
      </c>
      <c r="C341" s="13"/>
      <c r="D341" s="14">
        <f>COUNTIF(DSATU,B341)</f>
        <v>0</v>
      </c>
      <c r="E341" s="14">
        <f>COUNTIF(DDUA,B341)</f>
        <v>2</v>
      </c>
      <c r="F341" s="15">
        <f>COUNTIF(DTIGA,B341)</f>
        <v>0</v>
      </c>
      <c r="G341" s="252">
        <f t="shared" si="940"/>
        <v>2</v>
      </c>
      <c r="H341" s="15" t="str">
        <f t="shared" si="941"/>
        <v>S5-PGMI</v>
      </c>
      <c r="I341" s="299" t="s">
        <v>366</v>
      </c>
      <c r="J341" s="270">
        <v>72</v>
      </c>
      <c r="K341" s="269" t="str">
        <f t="shared" ref="K341" si="954">IFERROR((VLOOKUP(J341,JADWAL,4,FALSE)),"  ")</f>
        <v>PENGEMBANGAN BAHAN AJAR TEMATIK TERPADU MI</v>
      </c>
      <c r="L341" s="270" t="str">
        <f t="shared" ref="L341" si="955">IFERROR((VLOOKUP(J341,JADWAL,2,FALSE))," ")</f>
        <v>PGMI-2</v>
      </c>
      <c r="M341" s="270" t="str">
        <f t="shared" ref="M341" si="956">IFERROR((VLOOKUP(J341,JADWAL,9,FALSE)),"  ")</f>
        <v>Jumat</v>
      </c>
      <c r="N341" s="505" t="str">
        <f t="shared" ref="N341" si="957">IFERROR((VLOOKUP(J341,JADWAL,10,FALSE)),"  ")</f>
        <v>15.30-17.30</v>
      </c>
      <c r="O341" s="270" t="str">
        <f t="shared" ref="O341" si="958">IFERROR((VLOOKUP(J341,JADWAL,11,FALSE)),"  ")</f>
        <v>PGMI-2</v>
      </c>
      <c r="P341" s="271" t="str">
        <f t="shared" ref="P341" si="959">IFERROR((VLOOKUP(J341,JADWAL,6,FALSE)),"  ")</f>
        <v>Dr. Hj. Mukni'ah, M.Pd.I.</v>
      </c>
      <c r="Q341" s="271" t="str">
        <f t="shared" ref="Q341" si="960">IFERROR((VLOOKUP(J341,JADWAL,7,FALSE)),"  ")</f>
        <v>Dr. Hj. Erma Fatmawati, M.Pd.I</v>
      </c>
      <c r="R341" s="271" t="str">
        <f t="shared" si="953"/>
        <v>.</v>
      </c>
      <c r="S341" s="280">
        <f t="shared" ref="S341" si="961">IFERROR(VLOOKUP(I341,Trf,3,FALSE),"  ")</f>
        <v>425000</v>
      </c>
      <c r="T341" s="302">
        <f t="shared" si="951"/>
        <v>8</v>
      </c>
      <c r="U341" s="15"/>
      <c r="V341" s="280"/>
      <c r="W341" s="280"/>
      <c r="X341" s="280">
        <f t="shared" si="952"/>
        <v>3400000</v>
      </c>
      <c r="Y341" s="290">
        <f>SUM(X341)</f>
        <v>3400000</v>
      </c>
    </row>
    <row r="342" spans="1:25">
      <c r="A342" s="302"/>
      <c r="B342" s="258"/>
      <c r="C342" s="258"/>
      <c r="D342" s="15"/>
      <c r="E342" s="15"/>
      <c r="F342" s="15"/>
      <c r="G342" s="16"/>
      <c r="H342" s="15" t="str">
        <f t="shared" si="941"/>
        <v>S8-MPI</v>
      </c>
      <c r="I342" s="299" t="s">
        <v>366</v>
      </c>
      <c r="J342" s="270">
        <v>7</v>
      </c>
      <c r="K342" s="269" t="str">
        <f>IFERROR((VLOOKUP(J342,JADWAL,4,FALSE)),"  ")</f>
        <v>MANAJEMEN KURIKULUM DAN PROGRAM PENDIDIKAN</v>
      </c>
      <c r="L342" s="270" t="str">
        <f>IFERROR((VLOOKUP(J342,JADWAL,2,FALSE))," ")</f>
        <v>MPI-2B</v>
      </c>
      <c r="M342" s="270" t="str">
        <f>IFERROR((VLOOKUP(J342,JADWAL,9,FALSE)),"  ")</f>
        <v>Jumat</v>
      </c>
      <c r="N342" s="505" t="str">
        <f>IFERROR((VLOOKUP(J342,JADWAL,10,FALSE)),"  ")</f>
        <v>18.30-20.30</v>
      </c>
      <c r="O342" s="270" t="str">
        <f>IFERROR((VLOOKUP(J342,JADWAL,11,FALSE)),"  ")</f>
        <v>RU24</v>
      </c>
      <c r="P342" s="271" t="str">
        <f>IFERROR((VLOOKUP(J342,JADWAL,6,FALSE)),"  ")</f>
        <v>Dr. Hj. St. Rodliyah, M.Pd.</v>
      </c>
      <c r="Q342" s="271" t="str">
        <f>IFERROR((VLOOKUP(J342,JADWAL,7,FALSE)),"  ")</f>
        <v>Dr. Hj. Erma Fatmawati, M.Pd.I</v>
      </c>
      <c r="R342" s="271" t="str">
        <f t="shared" si="953"/>
        <v>.</v>
      </c>
      <c r="S342" s="280">
        <f>IFERROR(VLOOKUP(I342,Trf,3,FALSE),"  ")</f>
        <v>425000</v>
      </c>
      <c r="T342" s="302">
        <f t="shared" si="951"/>
        <v>8</v>
      </c>
      <c r="U342" s="15"/>
      <c r="V342" s="280"/>
      <c r="W342" s="280"/>
      <c r="X342" s="280">
        <f t="shared" si="952"/>
        <v>3400000</v>
      </c>
    </row>
    <row r="343" spans="1:25">
      <c r="A343" s="302"/>
      <c r="B343" s="258"/>
      <c r="C343" s="258"/>
      <c r="D343" s="15"/>
      <c r="E343" s="15"/>
      <c r="F343" s="15"/>
      <c r="G343" s="16"/>
      <c r="H343" s="15" t="str">
        <f t="shared" si="941"/>
        <v xml:space="preserve">  </v>
      </c>
      <c r="I343" s="299" t="s">
        <v>366</v>
      </c>
      <c r="J343" s="270"/>
      <c r="K343" s="269" t="str">
        <f>IFERROR((VLOOKUP(J343,JADWAL,4,FALSE)),"  ")</f>
        <v xml:space="preserve">  </v>
      </c>
      <c r="L343" s="270" t="str">
        <f>IFERROR((VLOOKUP(J343,JADWAL,2,FALSE))," ")</f>
        <v xml:space="preserve"> </v>
      </c>
      <c r="M343" s="270" t="str">
        <f>IFERROR((VLOOKUP(J343,JADWAL,9,FALSE)),"  ")</f>
        <v xml:space="preserve">  </v>
      </c>
      <c r="N343" s="270" t="str">
        <f>IFERROR((VLOOKUP(J343,JADWAL,10,FALSE)),"  ")</f>
        <v xml:space="preserve">  </v>
      </c>
      <c r="O343" s="270" t="str">
        <f>IFERROR((VLOOKUP(J343,JADWAL,11,FALSE)),"  ")</f>
        <v xml:space="preserve">  </v>
      </c>
      <c r="P343" s="271" t="str">
        <f>IFERROR((VLOOKUP(J343,JADWAL,6,FALSE)),"  ")</f>
        <v xml:space="preserve">  </v>
      </c>
      <c r="Q343" s="271" t="str">
        <f>IFERROR((VLOOKUP(J343,JADWAL,7,FALSE)),"  ")</f>
        <v xml:space="preserve">  </v>
      </c>
      <c r="R343" s="271" t="str">
        <f t="shared" si="953"/>
        <v xml:space="preserve">  </v>
      </c>
      <c r="S343" s="280">
        <f>IFERROR(VLOOKUP(I343,Trf,3,FALSE),"  ")</f>
        <v>425000</v>
      </c>
      <c r="T343" s="302">
        <f t="shared" si="951"/>
        <v>8</v>
      </c>
      <c r="U343" s="15"/>
      <c r="V343" s="280"/>
      <c r="W343" s="280"/>
      <c r="X343" s="280">
        <f t="shared" si="952"/>
        <v>3400000</v>
      </c>
    </row>
    <row r="344" spans="1:25">
      <c r="A344" s="249">
        <v>78</v>
      </c>
      <c r="B344" s="12" t="s">
        <v>454</v>
      </c>
      <c r="C344" s="13"/>
      <c r="D344" s="14">
        <f>COUNTIF(DSATU,B344)</f>
        <v>2</v>
      </c>
      <c r="E344" s="14">
        <f>COUNTIF(DDUA,B344)</f>
        <v>0</v>
      </c>
      <c r="F344" s="15">
        <f>COUNTIF(DTIGA,B344)</f>
        <v>0</v>
      </c>
      <c r="G344" s="252">
        <f t="shared" ref="G344" si="962">SUM(D344:F344)</f>
        <v>2</v>
      </c>
      <c r="H344" s="15" t="str">
        <f t="shared" si="941"/>
        <v>S5-PAI</v>
      </c>
      <c r="I344" s="299" t="s">
        <v>366</v>
      </c>
      <c r="J344" s="270">
        <v>18</v>
      </c>
      <c r="K344" s="269" t="str">
        <f t="shared" ref="K344:K345" si="963">IFERROR((VLOOKUP(J344,JADWAL,4,FALSE)),"  ")</f>
        <v>SEJARAH SOSIAL PENDIDIKAN ISLAM</v>
      </c>
      <c r="L344" s="270" t="str">
        <f t="shared" ref="L344:L345" si="964">IFERROR((VLOOKUP(J344,JADWAL,2,FALSE))," ")</f>
        <v>PAI-2A</v>
      </c>
      <c r="M344" s="270" t="str">
        <f t="shared" ref="M344:M345" si="965">IFERROR((VLOOKUP(J344,JADWAL,9,FALSE)),"  ")</f>
        <v>Rabu</v>
      </c>
      <c r="N344" s="505" t="str">
        <f t="shared" ref="N344:N345" si="966">IFERROR((VLOOKUP(J344,JADWAL,10,FALSE)),"  ")</f>
        <v>15.15-17.15</v>
      </c>
      <c r="O344" s="270" t="str">
        <f t="shared" ref="O344:O345" si="967">IFERROR((VLOOKUP(J344,JADWAL,11,FALSE)),"  ")</f>
        <v>R15</v>
      </c>
      <c r="P344" s="271" t="str">
        <f t="shared" ref="P344:P345" si="968">IFERROR((VLOOKUP(J344,JADWAL,6,FALSE)),"  ")</f>
        <v>Dr. Hj. Hamdanah, M.Hum.</v>
      </c>
      <c r="Q344" s="271" t="str">
        <f t="shared" ref="Q344:Q345" si="969">IFERROR((VLOOKUP(J344,JADWAL,7,FALSE)),"  ")</f>
        <v>Dr. H. Mustajab, S.Ag, M.Pd.I.</v>
      </c>
      <c r="R344" s="271" t="str">
        <f t="shared" si="953"/>
        <v>.</v>
      </c>
      <c r="S344" s="280">
        <f t="shared" ref="S344:S345" si="970">IFERROR(VLOOKUP(I344,Trf,3,FALSE),"  ")</f>
        <v>425000</v>
      </c>
      <c r="T344" s="302">
        <f t="shared" ref="T344:T346" si="971">$T$7</f>
        <v>8</v>
      </c>
      <c r="U344" s="15"/>
      <c r="V344" s="280"/>
      <c r="W344" s="280"/>
      <c r="X344" s="280">
        <f t="shared" ref="X344:X350" si="972">(S344*T344)+((U344+V344)*W344)</f>
        <v>3400000</v>
      </c>
      <c r="Y344" s="290">
        <f t="shared" ref="Y344" si="973">SUM(X344)</f>
        <v>3400000</v>
      </c>
    </row>
    <row r="345" spans="1:25">
      <c r="A345" s="302"/>
      <c r="B345" s="258"/>
      <c r="C345" s="258"/>
      <c r="D345" s="15"/>
      <c r="E345" s="15"/>
      <c r="F345" s="15"/>
      <c r="G345" s="16"/>
      <c r="H345" s="15" t="str">
        <f t="shared" si="941"/>
        <v>S9-PAI</v>
      </c>
      <c r="I345" s="299" t="s">
        <v>366</v>
      </c>
      <c r="J345" s="270">
        <v>22</v>
      </c>
      <c r="K345" s="269" t="str">
        <f t="shared" si="963"/>
        <v>SEJARAH SOSIAL PENDIDIKAN ISLAM</v>
      </c>
      <c r="L345" s="270" t="str">
        <f t="shared" si="964"/>
        <v>PAI-2B</v>
      </c>
      <c r="M345" s="270" t="str">
        <f t="shared" si="965"/>
        <v>Jumat</v>
      </c>
      <c r="N345" s="505" t="str">
        <f t="shared" si="966"/>
        <v>13.15-15.30</v>
      </c>
      <c r="O345" s="270" t="str">
        <f t="shared" si="967"/>
        <v>RU25</v>
      </c>
      <c r="P345" s="271" t="str">
        <f t="shared" si="968"/>
        <v>Dr. Hj. Hamdanah, M.Hum.</v>
      </c>
      <c r="Q345" s="271" t="str">
        <f t="shared" si="969"/>
        <v>Dr. H. Matkur, S.Pd.I, M.SI.</v>
      </c>
      <c r="R345" s="271" t="str">
        <f t="shared" ref="R345" si="974">IFERROR((VLOOKUP(J345,JADWAL,8,FALSE)),"  ")</f>
        <v>.</v>
      </c>
      <c r="S345" s="280">
        <f t="shared" si="970"/>
        <v>425000</v>
      </c>
      <c r="T345" s="302">
        <f t="shared" si="971"/>
        <v>8</v>
      </c>
      <c r="U345" s="15"/>
      <c r="V345" s="280"/>
      <c r="W345" s="280"/>
      <c r="X345" s="280">
        <f t="shared" si="972"/>
        <v>3400000</v>
      </c>
    </row>
    <row r="346" spans="1:25">
      <c r="A346" s="302"/>
      <c r="B346" s="258"/>
      <c r="C346" s="258"/>
      <c r="D346" s="15"/>
      <c r="E346" s="15"/>
      <c r="F346" s="15"/>
      <c r="G346" s="16"/>
      <c r="H346" s="15" t="str">
        <f t="shared" si="941"/>
        <v xml:space="preserve">  </v>
      </c>
      <c r="I346" s="299" t="s">
        <v>366</v>
      </c>
      <c r="J346" s="270"/>
      <c r="K346" s="269" t="str">
        <f>IFERROR((VLOOKUP(J346,JADWAL,4,FALSE)),"  ")</f>
        <v xml:space="preserve">  </v>
      </c>
      <c r="L346" s="270" t="str">
        <f>IFERROR((VLOOKUP(J346,JADWAL,2,FALSE))," ")</f>
        <v xml:space="preserve"> </v>
      </c>
      <c r="M346" s="270" t="str">
        <f>IFERROR((VLOOKUP(J346,JADWAL,9,FALSE)),"  ")</f>
        <v xml:space="preserve">  </v>
      </c>
      <c r="N346" s="270" t="str">
        <f>IFERROR((VLOOKUP(J346,JADWAL,10,FALSE)),"  ")</f>
        <v xml:space="preserve">  </v>
      </c>
      <c r="O346" s="270" t="str">
        <f>IFERROR((VLOOKUP(J346,JADWAL,11,FALSE)),"  ")</f>
        <v xml:space="preserve">  </v>
      </c>
      <c r="P346" s="271" t="str">
        <f>IFERROR((VLOOKUP(J346,JADWAL,6,FALSE)),"  ")</f>
        <v xml:space="preserve">  </v>
      </c>
      <c r="Q346" s="271" t="str">
        <f>IFERROR((VLOOKUP(J346,JADWAL,7,FALSE)),"  ")</f>
        <v xml:space="preserve">  </v>
      </c>
      <c r="R346" s="271" t="str">
        <f>IFERROR((VLOOKUP(J346,JADWAL,8,FALSE)),"  ")</f>
        <v xml:space="preserve">  </v>
      </c>
      <c r="S346" s="280">
        <f>IFERROR(VLOOKUP(I346,Trf,3,FALSE),"  ")</f>
        <v>425000</v>
      </c>
      <c r="T346" s="302">
        <f t="shared" si="971"/>
        <v>8</v>
      </c>
      <c r="U346" s="15"/>
      <c r="V346" s="280"/>
      <c r="W346" s="280"/>
      <c r="X346" s="280">
        <f t="shared" si="972"/>
        <v>3400000</v>
      </c>
    </row>
    <row r="347" spans="1:25" ht="25.5">
      <c r="A347" s="249">
        <v>79</v>
      </c>
      <c r="B347" s="319" t="s">
        <v>148</v>
      </c>
      <c r="C347" s="320"/>
      <c r="D347" s="14">
        <f>COUNTIF(DSATU,B347)</f>
        <v>1</v>
      </c>
      <c r="E347" s="14">
        <f>COUNTIF(DDUA,B347)</f>
        <v>0</v>
      </c>
      <c r="F347" s="15">
        <f>COUNTIF(DTIGA,B347)</f>
        <v>0</v>
      </c>
      <c r="G347" s="252">
        <f>SUM(D347:F347)</f>
        <v>1</v>
      </c>
      <c r="H347" s="15" t="str">
        <f t="shared" ref="H347:H360" si="975">IFERROR((VLOOKUP(J347,JADWAL,12,FALSE)),"  ")</f>
        <v>S8-PBA</v>
      </c>
      <c r="I347" s="267" t="s">
        <v>366</v>
      </c>
      <c r="J347" s="270">
        <v>82</v>
      </c>
      <c r="K347" s="269" t="str">
        <f t="shared" ref="K347:K355" si="976">IFERROR((VLOOKUP(J347,JADWAL,4,FALSE)),"  ")</f>
        <v>PENGEMBANGAN BAHAN AJAR BAHASA ARAB (KITABAH)</v>
      </c>
      <c r="L347" s="270" t="str">
        <f t="shared" ref="L347:L353" si="977">IFERROR((VLOOKUP(J347,JADWAL,2,FALSE))," ")</f>
        <v>PBAI-2</v>
      </c>
      <c r="M347" s="270" t="str">
        <f t="shared" ref="M347:M353" si="978">IFERROR((VLOOKUP(J347,JADWAL,9,FALSE)),"  ")</f>
        <v>Sabtu</v>
      </c>
      <c r="N347" s="270" t="str">
        <f t="shared" ref="N347:N353" si="979">IFERROR((VLOOKUP(J347,JADWAL,10,FALSE)),"  ")</f>
        <v>10.00-12.00</v>
      </c>
      <c r="O347" s="270" t="str">
        <f t="shared" ref="O347:O353" si="980">IFERROR((VLOOKUP(J347,JADWAL,11,FALSE)),"  ")</f>
        <v>R21</v>
      </c>
      <c r="P347" s="271" t="str">
        <f>IFERROR((VLOOKUP(J347,JADWAL,6,FALSE)),"  ")</f>
        <v>Dr. H. Wildana Wargadinata, Lc., M.Ag.</v>
      </c>
      <c r="Q347" s="271" t="str">
        <f>IFERROR((VLOOKUP(J347,JADWAL,7,FALSE)),"  ")</f>
        <v>Dr. M. Alfan, M.Pd</v>
      </c>
      <c r="R347" s="271" t="str">
        <f t="shared" ref="R347:R352" si="981">IFERROR((VLOOKUP(J347,JADWAL,8,FALSE)),"  ")</f>
        <v>.</v>
      </c>
      <c r="S347" s="280">
        <f>IFERROR(VLOOKUP(I347,Trf,3,FALSE),"  ")</f>
        <v>425000</v>
      </c>
      <c r="T347" s="302">
        <f t="shared" ref="T347:T377" si="982">$T$7</f>
        <v>8</v>
      </c>
      <c r="U347" s="15"/>
      <c r="V347" s="280"/>
      <c r="W347" s="280"/>
      <c r="X347" s="280">
        <f t="shared" si="972"/>
        <v>3400000</v>
      </c>
      <c r="Y347" s="290">
        <f t="shared" ref="Y347" si="983">SUM(X347)</f>
        <v>3400000</v>
      </c>
    </row>
    <row r="348" spans="1:25">
      <c r="A348" s="249">
        <v>80</v>
      </c>
      <c r="B348" s="250" t="s">
        <v>455</v>
      </c>
      <c r="C348" s="251"/>
      <c r="D348" s="14">
        <f>COUNTIF(DSATU,B348)</f>
        <v>0</v>
      </c>
      <c r="E348" s="14">
        <f>COUNTIF(DDUA,B348)</f>
        <v>0</v>
      </c>
      <c r="F348" s="15">
        <f>COUNTIF(DTIGA,B348)</f>
        <v>0</v>
      </c>
      <c r="G348" s="252">
        <f>SUM(D348:F348)</f>
        <v>0</v>
      </c>
      <c r="H348" s="15" t="str">
        <f t="shared" si="975"/>
        <v xml:space="preserve">  </v>
      </c>
      <c r="I348" s="267" t="s">
        <v>366</v>
      </c>
      <c r="J348" s="270"/>
      <c r="K348" s="269" t="str">
        <f t="shared" si="976"/>
        <v xml:space="preserve">  </v>
      </c>
      <c r="L348" s="270" t="str">
        <f t="shared" si="977"/>
        <v xml:space="preserve"> </v>
      </c>
      <c r="M348" s="270" t="str">
        <f t="shared" si="978"/>
        <v xml:space="preserve">  </v>
      </c>
      <c r="N348" s="270" t="str">
        <f t="shared" si="979"/>
        <v xml:space="preserve">  </v>
      </c>
      <c r="O348" s="270" t="str">
        <f t="shared" si="980"/>
        <v xml:space="preserve">  </v>
      </c>
      <c r="P348" s="271" t="str">
        <f>IFERROR((VLOOKUP(J348,JADWAL,6,FALSE)),"  ")</f>
        <v xml:space="preserve">  </v>
      </c>
      <c r="Q348" s="271" t="str">
        <f>IFERROR((VLOOKUP(J348,JADWAL,7,FALSE)),"  ")</f>
        <v xml:space="preserve">  </v>
      </c>
      <c r="R348" s="271" t="str">
        <f t="shared" si="981"/>
        <v xml:space="preserve">  </v>
      </c>
      <c r="S348" s="280">
        <f>IFERROR(VLOOKUP(I348,Trf,3,FALSE),"  ")</f>
        <v>425000</v>
      </c>
      <c r="T348" s="302">
        <f t="shared" si="982"/>
        <v>8</v>
      </c>
      <c r="U348" s="15"/>
      <c r="V348" s="280"/>
      <c r="W348" s="280"/>
      <c r="X348" s="280">
        <f t="shared" si="972"/>
        <v>3400000</v>
      </c>
      <c r="Y348" s="290">
        <f t="shared" ref="Y348" si="984">SUM(X348)</f>
        <v>3400000</v>
      </c>
    </row>
    <row r="349" spans="1:25" ht="25.5">
      <c r="A349" s="249">
        <v>81</v>
      </c>
      <c r="B349" s="262" t="s">
        <v>456</v>
      </c>
      <c r="C349" s="262"/>
      <c r="D349" s="14">
        <f>COUNTIF(DSATU,B349)</f>
        <v>0</v>
      </c>
      <c r="E349" s="14">
        <f>COUNTIF(DDUA,B349)</f>
        <v>1</v>
      </c>
      <c r="F349" s="15">
        <f>COUNTIF(DTIGA,B349)</f>
        <v>0</v>
      </c>
      <c r="G349" s="252">
        <f>SUM(D349:F349)</f>
        <v>1</v>
      </c>
      <c r="H349" s="15" t="str">
        <f t="shared" si="975"/>
        <v>S8-PBA</v>
      </c>
      <c r="I349" s="267" t="s">
        <v>366</v>
      </c>
      <c r="J349" s="270">
        <v>82</v>
      </c>
      <c r="K349" s="269" t="str">
        <f t="shared" si="976"/>
        <v>PENGEMBANGAN BAHAN AJAR BAHASA ARAB (KITABAH)</v>
      </c>
      <c r="L349" s="270" t="str">
        <f t="shared" si="977"/>
        <v>PBAI-2</v>
      </c>
      <c r="M349" s="270" t="str">
        <f t="shared" si="978"/>
        <v>Sabtu</v>
      </c>
      <c r="N349" s="270" t="str">
        <f t="shared" si="979"/>
        <v>10.00-12.00</v>
      </c>
      <c r="O349" s="270" t="str">
        <f t="shared" si="980"/>
        <v>R21</v>
      </c>
      <c r="P349" s="271" t="str">
        <f t="shared" ref="P349:P358" si="985">IFERROR((VLOOKUP(J349,JADWAL,6,FALSE)),"  ")</f>
        <v>Dr. H. Wildana Wargadinata, Lc., M.Ag.</v>
      </c>
      <c r="Q349" s="271" t="str">
        <f t="shared" ref="Q349:Q358" si="986">IFERROR((VLOOKUP(J349,JADWAL,7,FALSE)),"  ")</f>
        <v>Dr. M. Alfan, M.Pd</v>
      </c>
      <c r="R349" s="271" t="str">
        <f t="shared" si="981"/>
        <v>.</v>
      </c>
      <c r="S349" s="280">
        <f>IFERROR(VLOOKUP(I349,Trf,3,FALSE),"  ")</f>
        <v>425000</v>
      </c>
      <c r="T349" s="302">
        <f t="shared" si="982"/>
        <v>8</v>
      </c>
      <c r="U349" s="15"/>
      <c r="V349" s="280"/>
      <c r="W349" s="280"/>
      <c r="X349" s="280">
        <f t="shared" si="972"/>
        <v>3400000</v>
      </c>
    </row>
    <row r="350" spans="1:25">
      <c r="A350" s="302"/>
      <c r="B350" s="258"/>
      <c r="C350" s="258"/>
      <c r="D350" s="15"/>
      <c r="E350" s="15"/>
      <c r="F350" s="15"/>
      <c r="G350" s="16"/>
      <c r="H350" s="15" t="str">
        <f t="shared" si="975"/>
        <v xml:space="preserve">  </v>
      </c>
      <c r="I350" s="299" t="s">
        <v>366</v>
      </c>
      <c r="J350" s="270"/>
      <c r="K350" s="269" t="str">
        <f t="shared" si="976"/>
        <v xml:space="preserve">  </v>
      </c>
      <c r="L350" s="270" t="str">
        <f t="shared" si="977"/>
        <v xml:space="preserve"> </v>
      </c>
      <c r="M350" s="270" t="str">
        <f t="shared" si="978"/>
        <v xml:space="preserve">  </v>
      </c>
      <c r="N350" s="270" t="str">
        <f t="shared" si="979"/>
        <v xml:space="preserve">  </v>
      </c>
      <c r="O350" s="270" t="str">
        <f t="shared" si="980"/>
        <v xml:space="preserve">  </v>
      </c>
      <c r="P350" s="271" t="str">
        <f t="shared" si="985"/>
        <v xml:space="preserve">  </v>
      </c>
      <c r="Q350" s="271" t="str">
        <f t="shared" si="986"/>
        <v xml:space="preserve">  </v>
      </c>
      <c r="R350" s="271" t="str">
        <f t="shared" si="981"/>
        <v xml:space="preserve">  </v>
      </c>
      <c r="S350" s="280">
        <f t="shared" ref="S350" si="987">IFERROR(VLOOKUP(I350,Trf,3,FALSE),"  ")</f>
        <v>425000</v>
      </c>
      <c r="T350" s="302">
        <f t="shared" si="982"/>
        <v>8</v>
      </c>
      <c r="U350" s="15"/>
      <c r="V350" s="280"/>
      <c r="W350" s="280"/>
      <c r="X350" s="280">
        <f t="shared" si="972"/>
        <v>3400000</v>
      </c>
    </row>
    <row r="351" spans="1:25">
      <c r="A351" s="249">
        <v>82</v>
      </c>
      <c r="B351" s="262" t="s">
        <v>138</v>
      </c>
      <c r="C351" s="262"/>
      <c r="D351" s="14">
        <f t="shared" ref="D351:D356" si="988">COUNTIF(DSATU,B351)</f>
        <v>0</v>
      </c>
      <c r="E351" s="14">
        <f t="shared" ref="E351:E356" si="989">COUNTIF(DDUA,B351)</f>
        <v>0</v>
      </c>
      <c r="F351" s="15">
        <f t="shared" ref="F351:F395" si="990">COUNTIF(DTIGA,B351)</f>
        <v>0</v>
      </c>
      <c r="G351" s="252">
        <f>SUM(D351:F351)</f>
        <v>0</v>
      </c>
      <c r="H351" s="235" t="str">
        <f t="shared" si="975"/>
        <v xml:space="preserve">  </v>
      </c>
      <c r="I351" s="267" t="s">
        <v>366</v>
      </c>
      <c r="J351" s="270"/>
      <c r="K351" s="269" t="str">
        <f t="shared" si="976"/>
        <v xml:space="preserve">  </v>
      </c>
      <c r="L351" s="270" t="str">
        <f t="shared" si="977"/>
        <v xml:space="preserve"> </v>
      </c>
      <c r="M351" s="270" t="str">
        <f t="shared" si="978"/>
        <v xml:space="preserve">  </v>
      </c>
      <c r="N351" s="270" t="str">
        <f t="shared" si="979"/>
        <v xml:space="preserve">  </v>
      </c>
      <c r="O351" s="270" t="str">
        <f t="shared" si="980"/>
        <v xml:space="preserve">  </v>
      </c>
      <c r="P351" s="271" t="str">
        <f t="shared" si="985"/>
        <v xml:space="preserve">  </v>
      </c>
      <c r="Q351" s="271" t="str">
        <f t="shared" si="986"/>
        <v xml:space="preserve">  </v>
      </c>
      <c r="R351" s="271" t="str">
        <f t="shared" si="981"/>
        <v xml:space="preserve">  </v>
      </c>
      <c r="S351" s="235">
        <f>IFERROR(VLOOKUP(I351,Trf,3,FALSE),"  ")</f>
        <v>425000</v>
      </c>
    </row>
    <row r="352" spans="1:25" ht="25.5">
      <c r="A352" s="249">
        <v>83</v>
      </c>
      <c r="B352" s="262" t="s">
        <v>457</v>
      </c>
      <c r="C352" s="262"/>
      <c r="D352" s="14">
        <f t="shared" si="988"/>
        <v>0</v>
      </c>
      <c r="E352" s="14">
        <f t="shared" si="989"/>
        <v>1</v>
      </c>
      <c r="F352" s="15">
        <f t="shared" si="990"/>
        <v>0</v>
      </c>
      <c r="G352" s="252">
        <f>SUM(D352:F352)</f>
        <v>1</v>
      </c>
      <c r="H352" s="15" t="str">
        <f t="shared" si="975"/>
        <v>S11-MPI</v>
      </c>
      <c r="I352" s="299" t="s">
        <v>366</v>
      </c>
      <c r="J352" s="270">
        <v>10</v>
      </c>
      <c r="K352" s="269" t="str">
        <f t="shared" si="976"/>
        <v>ANALISIS KEBIJAKAN PENDIDIKAN ISLAM</v>
      </c>
      <c r="L352" s="270" t="str">
        <f t="shared" si="977"/>
        <v>MPI-2A</v>
      </c>
      <c r="M352" s="270" t="str">
        <f t="shared" si="978"/>
        <v>Kamis</v>
      </c>
      <c r="N352" s="505" t="str">
        <f t="shared" si="979"/>
        <v>15.30-17.30</v>
      </c>
      <c r="O352" s="270" t="str">
        <f t="shared" si="980"/>
        <v>RU11</v>
      </c>
      <c r="P352" s="271" t="str">
        <f t="shared" si="985"/>
        <v>Prof. Dr. H. Moh. Khusnuridlo, M.Pd.</v>
      </c>
      <c r="Q352" s="271" t="str">
        <f t="shared" si="986"/>
        <v>Dr. Syuhud, M.Pd.I</v>
      </c>
      <c r="R352" s="271" t="str">
        <f t="shared" si="981"/>
        <v>.</v>
      </c>
      <c r="S352" s="280">
        <f>IFERROR(VLOOKUP(I352,Trf,3,FALSE),"  ")</f>
        <v>425000</v>
      </c>
      <c r="T352" s="302">
        <f t="shared" si="982"/>
        <v>8</v>
      </c>
      <c r="U352" s="15"/>
      <c r="V352" s="280"/>
      <c r="W352" s="280"/>
      <c r="X352" s="280">
        <f>(S352*T352)+((U352+V352)*W352)</f>
        <v>3400000</v>
      </c>
    </row>
    <row r="353" spans="1:25">
      <c r="A353" s="249">
        <v>84</v>
      </c>
      <c r="B353" s="262" t="s">
        <v>458</v>
      </c>
      <c r="C353" s="262"/>
      <c r="D353" s="14">
        <f t="shared" si="988"/>
        <v>0</v>
      </c>
      <c r="E353" s="14">
        <f t="shared" si="989"/>
        <v>0</v>
      </c>
      <c r="F353" s="15">
        <f t="shared" si="990"/>
        <v>0</v>
      </c>
      <c r="G353" s="252">
        <f>SUM(D353:F353)</f>
        <v>0</v>
      </c>
      <c r="H353" s="15" t="str">
        <f t="shared" si="975"/>
        <v xml:space="preserve">  </v>
      </c>
      <c r="I353" s="267"/>
      <c r="J353" s="270"/>
      <c r="K353" s="269" t="str">
        <f t="shared" si="976"/>
        <v xml:space="preserve">  </v>
      </c>
      <c r="L353" s="270" t="str">
        <f t="shared" si="977"/>
        <v xml:space="preserve"> </v>
      </c>
      <c r="M353" s="270" t="str">
        <f t="shared" si="978"/>
        <v xml:space="preserve">  </v>
      </c>
      <c r="N353" s="270" t="str">
        <f t="shared" si="979"/>
        <v xml:space="preserve">  </v>
      </c>
      <c r="O353" s="270" t="str">
        <f t="shared" si="980"/>
        <v xml:space="preserve">  </v>
      </c>
      <c r="P353" s="271" t="str">
        <f t="shared" si="985"/>
        <v xml:space="preserve">  </v>
      </c>
      <c r="Q353" s="271" t="str">
        <f t="shared" si="986"/>
        <v xml:space="preserve">  </v>
      </c>
      <c r="R353" s="271" t="str">
        <f t="shared" ref="R353:R358" si="991">IFERROR((VLOOKUP(J353,JADWAL,8,FALSE)),"  ")</f>
        <v xml:space="preserve">  </v>
      </c>
      <c r="S353" s="280">
        <f>IFERROR(VLOOKUP(I353,Trf,3,FALSE),"  ")</f>
        <v>0</v>
      </c>
      <c r="T353" s="302">
        <f t="shared" si="982"/>
        <v>8</v>
      </c>
      <c r="U353" s="15"/>
      <c r="V353" s="280"/>
      <c r="W353" s="280"/>
      <c r="X353" s="280">
        <f>(S353*T353)+((U353+V353)*W353)</f>
        <v>0</v>
      </c>
    </row>
    <row r="354" spans="1:25" ht="25.5">
      <c r="A354" s="249">
        <v>85</v>
      </c>
      <c r="B354" s="262" t="s">
        <v>459</v>
      </c>
      <c r="C354" s="262"/>
      <c r="D354" s="14">
        <f t="shared" si="988"/>
        <v>0</v>
      </c>
      <c r="E354" s="14">
        <f t="shared" si="989"/>
        <v>1</v>
      </c>
      <c r="F354" s="15">
        <f t="shared" si="990"/>
        <v>0</v>
      </c>
      <c r="G354" s="252">
        <f>SUM(D354:F354)</f>
        <v>1</v>
      </c>
      <c r="H354" s="15" t="str">
        <f t="shared" si="975"/>
        <v>S14-MPI</v>
      </c>
      <c r="I354" s="267" t="s">
        <v>366</v>
      </c>
      <c r="J354" s="270">
        <v>13</v>
      </c>
      <c r="K354" s="269" t="str">
        <f t="shared" si="976"/>
        <v>ANALISIS KEBIJAKAN PENDIDIKAN ISLAM</v>
      </c>
      <c r="L354" s="270" t="str">
        <f t="shared" ref="L354:L355" si="992">IFERROR((VLOOKUP(J354,JADWAL,2,FALSE))," ")</f>
        <v>MPI-2B</v>
      </c>
      <c r="M354" s="270" t="str">
        <f t="shared" ref="M354:M355" si="993">IFERROR((VLOOKUP(J354,JADWAL,9,FALSE)),"  ")</f>
        <v>Sabtu</v>
      </c>
      <c r="N354" s="505" t="str">
        <f t="shared" ref="N354:N355" si="994">IFERROR((VLOOKUP(J354,JADWAL,10,FALSE)),"  ")</f>
        <v>13.00-15.00</v>
      </c>
      <c r="O354" s="270" t="str">
        <f t="shared" ref="O354:O355" si="995">IFERROR((VLOOKUP(J354,JADWAL,11,FALSE)),"  ")</f>
        <v>RU24</v>
      </c>
      <c r="P354" s="271" t="str">
        <f t="shared" si="985"/>
        <v>Prof. Dr. Drs. H. Abd. Muis, M.M.</v>
      </c>
      <c r="Q354" s="271" t="str">
        <f t="shared" si="986"/>
        <v>Dr. Khalilur Rahman, M.Pd.I.</v>
      </c>
      <c r="R354" s="271" t="str">
        <f t="shared" si="991"/>
        <v>.</v>
      </c>
      <c r="S354" s="280"/>
      <c r="T354" s="302"/>
      <c r="U354" s="15"/>
      <c r="V354" s="280"/>
      <c r="W354" s="280"/>
      <c r="X354" s="280"/>
    </row>
    <row r="355" spans="1:25">
      <c r="A355" s="249">
        <v>86</v>
      </c>
      <c r="B355" s="262" t="s">
        <v>460</v>
      </c>
      <c r="C355" s="262"/>
      <c r="D355" s="14">
        <f t="shared" si="988"/>
        <v>0</v>
      </c>
      <c r="E355" s="14">
        <f t="shared" si="989"/>
        <v>0</v>
      </c>
      <c r="F355" s="15">
        <f t="shared" si="990"/>
        <v>0</v>
      </c>
      <c r="G355" s="252">
        <f>SUM(D355:F355)</f>
        <v>0</v>
      </c>
      <c r="H355" s="15" t="str">
        <f t="shared" si="975"/>
        <v xml:space="preserve">  </v>
      </c>
      <c r="I355" s="267"/>
      <c r="J355" s="270"/>
      <c r="K355" s="269" t="str">
        <f t="shared" si="976"/>
        <v xml:space="preserve">  </v>
      </c>
      <c r="L355" s="270" t="str">
        <f t="shared" si="992"/>
        <v xml:space="preserve"> </v>
      </c>
      <c r="M355" s="270" t="str">
        <f t="shared" si="993"/>
        <v xml:space="preserve">  </v>
      </c>
      <c r="N355" s="270" t="str">
        <f t="shared" si="994"/>
        <v xml:space="preserve">  </v>
      </c>
      <c r="O355" s="270" t="str">
        <f t="shared" si="995"/>
        <v xml:space="preserve">  </v>
      </c>
      <c r="P355" s="271" t="str">
        <f t="shared" si="985"/>
        <v xml:space="preserve">  </v>
      </c>
      <c r="Q355" s="271" t="str">
        <f t="shared" si="986"/>
        <v xml:space="preserve">  </v>
      </c>
      <c r="R355" s="271" t="str">
        <f t="shared" si="991"/>
        <v xml:space="preserve">  </v>
      </c>
      <c r="S355" s="280"/>
      <c r="T355" s="302"/>
      <c r="U355" s="15"/>
      <c r="V355" s="280"/>
      <c r="W355" s="280"/>
      <c r="X355" s="280"/>
    </row>
    <row r="356" spans="1:25">
      <c r="A356" s="249">
        <v>87</v>
      </c>
      <c r="B356" s="262" t="s">
        <v>461</v>
      </c>
      <c r="C356" s="262"/>
      <c r="D356" s="14">
        <f t="shared" si="988"/>
        <v>0</v>
      </c>
      <c r="E356" s="14">
        <f t="shared" si="989"/>
        <v>0</v>
      </c>
      <c r="F356" s="15">
        <f t="shared" si="990"/>
        <v>0</v>
      </c>
      <c r="G356" s="252">
        <f t="shared" ref="G356" si="996">SUM(D356:F356)</f>
        <v>0</v>
      </c>
      <c r="H356" s="15" t="str">
        <f t="shared" si="975"/>
        <v xml:space="preserve">  </v>
      </c>
      <c r="I356" s="267"/>
      <c r="J356" s="270"/>
      <c r="K356" s="269" t="str">
        <f>IFERROR((VLOOKUP(J356,JADWAL,4,FALSE)),"  ")</f>
        <v xml:space="preserve">  </v>
      </c>
      <c r="L356" s="270" t="str">
        <f>IFERROR((VLOOKUP(J356,JADWAL,2,FALSE))," ")</f>
        <v xml:space="preserve"> </v>
      </c>
      <c r="M356" s="270" t="str">
        <f>IFERROR((VLOOKUP(J356,JADWAL,9,FALSE)),"  ")</f>
        <v xml:space="preserve">  </v>
      </c>
      <c r="N356" s="270" t="str">
        <f>IFERROR((VLOOKUP(J356,JADWAL,10,FALSE)),"  ")</f>
        <v xml:space="preserve">  </v>
      </c>
      <c r="O356" s="270" t="str">
        <f>IFERROR((VLOOKUP(J356,JADWAL,11,FALSE)),"  ")</f>
        <v xml:space="preserve">  </v>
      </c>
      <c r="P356" s="271" t="str">
        <f t="shared" si="985"/>
        <v xml:space="preserve">  </v>
      </c>
      <c r="Q356" s="271" t="str">
        <f t="shared" si="986"/>
        <v xml:space="preserve">  </v>
      </c>
      <c r="R356" s="271" t="str">
        <f t="shared" si="991"/>
        <v xml:space="preserve">  </v>
      </c>
      <c r="S356" s="280">
        <f>IFERROR(VLOOKUP(I356,Trf,3,FALSE),"  ")</f>
        <v>0</v>
      </c>
      <c r="T356" s="302">
        <f t="shared" si="982"/>
        <v>8</v>
      </c>
      <c r="U356" s="15"/>
      <c r="V356" s="280"/>
      <c r="W356" s="280"/>
      <c r="X356" s="280">
        <f>(S356*T356)+((U356+V356)*W356)</f>
        <v>0</v>
      </c>
    </row>
    <row r="357" spans="1:25">
      <c r="A357" s="249">
        <v>88</v>
      </c>
      <c r="B357" s="262" t="s">
        <v>462</v>
      </c>
      <c r="C357" s="262"/>
      <c r="D357" s="14">
        <f t="shared" ref="D357:D363" si="997">COUNTIF(DSATU,B357)</f>
        <v>0</v>
      </c>
      <c r="E357" s="14">
        <f t="shared" ref="E357:E363" si="998">COUNTIF(DDUA,B357)</f>
        <v>0</v>
      </c>
      <c r="F357" s="15">
        <f t="shared" si="990"/>
        <v>0</v>
      </c>
      <c r="G357" s="252">
        <f t="shared" ref="G357:G366" si="999">SUM(D357:F357)</f>
        <v>0</v>
      </c>
      <c r="H357" s="15" t="str">
        <f t="shared" si="975"/>
        <v xml:space="preserve">  </v>
      </c>
      <c r="I357" s="299"/>
      <c r="J357" s="270"/>
      <c r="K357" s="269" t="str">
        <f t="shared" ref="K357:K363" si="1000">IFERROR((VLOOKUP(J357,JADWAL,4,FALSE)),"  ")</f>
        <v xml:space="preserve">  </v>
      </c>
      <c r="L357" s="270" t="str">
        <f t="shared" ref="L357:L363" si="1001">IFERROR((VLOOKUP(J357,JADWAL,2,FALSE))," ")</f>
        <v xml:space="preserve"> </v>
      </c>
      <c r="M357" s="270" t="str">
        <f t="shared" ref="M357:M363" si="1002">IFERROR((VLOOKUP(J357,JADWAL,9,FALSE)),"  ")</f>
        <v xml:space="preserve">  </v>
      </c>
      <c r="N357" s="270" t="str">
        <f t="shared" ref="N357:N363" si="1003">IFERROR((VLOOKUP(J357,JADWAL,10,FALSE)),"  ")</f>
        <v xml:space="preserve">  </v>
      </c>
      <c r="O357" s="270" t="str">
        <f t="shared" ref="O357:O363" si="1004">IFERROR((VLOOKUP(J357,JADWAL,11,FALSE)),"  ")</f>
        <v xml:space="preserve">  </v>
      </c>
      <c r="P357" s="271" t="str">
        <f t="shared" si="985"/>
        <v xml:space="preserve">  </v>
      </c>
      <c r="Q357" s="271" t="str">
        <f t="shared" si="986"/>
        <v xml:space="preserve">  </v>
      </c>
      <c r="R357" s="271" t="str">
        <f t="shared" si="991"/>
        <v xml:space="preserve">  </v>
      </c>
      <c r="S357" s="280">
        <f t="shared" ref="S357:S363" si="1005">IFERROR(VLOOKUP(I357,Trf,3,FALSE),"  ")</f>
        <v>0</v>
      </c>
      <c r="T357" s="302">
        <f t="shared" ref="T357:T363" si="1006">$T$7</f>
        <v>8</v>
      </c>
      <c r="U357" s="15"/>
      <c r="V357" s="280"/>
      <c r="W357" s="280"/>
      <c r="X357" s="280">
        <f>(S357*T357)+((U357+V357)*W357)</f>
        <v>0</v>
      </c>
    </row>
    <row r="358" spans="1:25" ht="25.5">
      <c r="A358" s="249">
        <v>89</v>
      </c>
      <c r="B358" s="262" t="s">
        <v>463</v>
      </c>
      <c r="C358" s="262"/>
      <c r="D358" s="14">
        <f t="shared" ref="D358:D360" si="1007">COUNTIF(DSATU,B358)</f>
        <v>0</v>
      </c>
      <c r="E358" s="14">
        <f t="shared" ref="E358:E360" si="1008">COUNTIF(DDUA,B358)</f>
        <v>1</v>
      </c>
      <c r="F358" s="15">
        <f t="shared" si="990"/>
        <v>0</v>
      </c>
      <c r="G358" s="252">
        <f t="shared" ref="G358:G364" si="1009">SUM(D358:F358)</f>
        <v>1</v>
      </c>
      <c r="H358" s="235" t="str">
        <f t="shared" si="975"/>
        <v>S4-KPI</v>
      </c>
      <c r="I358" s="267" t="s">
        <v>366</v>
      </c>
      <c r="J358" s="270">
        <v>65</v>
      </c>
      <c r="K358" s="269" t="str">
        <f t="shared" ref="K358:K360" si="1010">IFERROR((VLOOKUP(J358,JADWAL,4,FALSE)),"  ")</f>
        <v>Media Massa dan Isu Kontemporer</v>
      </c>
      <c r="L358" s="270" t="str">
        <f t="shared" ref="L358:L360" si="1011">IFERROR((VLOOKUP(J358,JADWAL,2,FALSE))," ")</f>
        <v>KPI-2</v>
      </c>
      <c r="M358" s="270" t="str">
        <f t="shared" ref="M358:M360" si="1012">IFERROR((VLOOKUP(J358,JADWAL,9,FALSE)),"  ")</f>
        <v>Jumat</v>
      </c>
      <c r="N358" s="270" t="str">
        <f t="shared" ref="N358:N360" si="1013">IFERROR((VLOOKUP(J358,JADWAL,10,FALSE)),"  ")</f>
        <v>18.30-20.30</v>
      </c>
      <c r="O358" s="270" t="str">
        <f t="shared" ref="O358:O360" si="1014">IFERROR((VLOOKUP(J358,JADWAL,11,FALSE)),"  ")</f>
        <v>R11</v>
      </c>
      <c r="P358" s="271" t="str">
        <f t="shared" si="985"/>
        <v>Dr. Kun Wazis, S.Sos, M.I.Kom.</v>
      </c>
      <c r="Q358" s="271" t="str">
        <f t="shared" si="986"/>
        <v>Dr. Lilik Hamidah, S.Ag., M.Si.</v>
      </c>
      <c r="R358" s="271" t="str">
        <f t="shared" si="991"/>
        <v>.</v>
      </c>
      <c r="S358" s="235">
        <f t="shared" ref="S358:S360" si="1015">IFERROR(VLOOKUP(I358,Trf,3,FALSE),"  ")</f>
        <v>425000</v>
      </c>
    </row>
    <row r="359" spans="1:25">
      <c r="A359" s="249">
        <v>90</v>
      </c>
      <c r="B359" s="262" t="s">
        <v>464</v>
      </c>
      <c r="C359" s="262"/>
      <c r="D359" s="14">
        <f t="shared" si="1007"/>
        <v>0</v>
      </c>
      <c r="E359" s="14">
        <f t="shared" si="1008"/>
        <v>0</v>
      </c>
      <c r="F359" s="15">
        <f t="shared" si="990"/>
        <v>0</v>
      </c>
      <c r="G359" s="252">
        <f t="shared" si="1009"/>
        <v>0</v>
      </c>
      <c r="H359" s="235" t="str">
        <f t="shared" si="975"/>
        <v xml:space="preserve">  </v>
      </c>
      <c r="I359" s="267"/>
      <c r="J359" s="270"/>
      <c r="K359" s="269" t="str">
        <f t="shared" si="1010"/>
        <v xml:space="preserve">  </v>
      </c>
      <c r="L359" s="270" t="str">
        <f t="shared" si="1011"/>
        <v xml:space="preserve"> </v>
      </c>
      <c r="M359" s="270" t="str">
        <f t="shared" si="1012"/>
        <v xml:space="preserve">  </v>
      </c>
      <c r="N359" s="270" t="str">
        <f t="shared" si="1013"/>
        <v xml:space="preserve">  </v>
      </c>
      <c r="O359" s="270" t="str">
        <f t="shared" si="1014"/>
        <v xml:space="preserve">  </v>
      </c>
      <c r="P359" s="271" t="str">
        <f t="shared" ref="P359:P360" si="1016">IFERROR((VLOOKUP(J359,JADWAL,6,FALSE)),"  ")</f>
        <v xml:space="preserve">  </v>
      </c>
      <c r="Q359" s="271" t="str">
        <f t="shared" ref="Q359:Q360" si="1017">IFERROR((VLOOKUP(J359,JADWAL,7,FALSE)),"  ")</f>
        <v xml:space="preserve">  </v>
      </c>
      <c r="R359" s="271" t="str">
        <f t="shared" ref="R359:R360" si="1018">IFERROR((VLOOKUP(J359,JADWAL,8,FALSE)),"  ")</f>
        <v xml:space="preserve">  </v>
      </c>
      <c r="S359" s="235">
        <f t="shared" si="1015"/>
        <v>0</v>
      </c>
    </row>
    <row r="360" spans="1:25" ht="25.5">
      <c r="A360" s="249">
        <v>91</v>
      </c>
      <c r="B360" s="262" t="s">
        <v>465</v>
      </c>
      <c r="C360" s="262"/>
      <c r="D360" s="14">
        <f t="shared" si="1007"/>
        <v>1</v>
      </c>
      <c r="E360" s="14">
        <f t="shared" si="1008"/>
        <v>0</v>
      </c>
      <c r="F360" s="15">
        <f t="shared" ref="F360" si="1019">COUNTIF(DTIGA,B360)</f>
        <v>0</v>
      </c>
      <c r="G360" s="252">
        <f t="shared" si="1009"/>
        <v>1</v>
      </c>
      <c r="H360" s="15" t="str">
        <f t="shared" si="975"/>
        <v>S3-MPI</v>
      </c>
      <c r="I360" s="299"/>
      <c r="J360" s="270">
        <v>89</v>
      </c>
      <c r="K360" s="269" t="str">
        <f t="shared" si="1010"/>
        <v>METODE PENELITIAN MPI</v>
      </c>
      <c r="L360" s="270" t="str">
        <f t="shared" si="1011"/>
        <v>MPI3-2A</v>
      </c>
      <c r="M360" s="270" t="str">
        <f t="shared" si="1012"/>
        <v>Jumat</v>
      </c>
      <c r="N360" s="505" t="str">
        <f t="shared" si="1013"/>
        <v>12.45-14.45</v>
      </c>
      <c r="O360" s="270" t="str">
        <f t="shared" si="1014"/>
        <v>RU22</v>
      </c>
      <c r="P360" s="271" t="str">
        <f t="shared" si="1016"/>
        <v>Prof. Dr. Muhammad Ali Ramdhani, S.TP, M.T.</v>
      </c>
      <c r="Q360" s="271" t="str">
        <f t="shared" si="1017"/>
        <v>Prof. Dr. H. Miftah Arifin, M.Ag.</v>
      </c>
      <c r="R360" s="271" t="str">
        <f t="shared" si="1018"/>
        <v>Dr. M. Khusna Amal, S.Ag., Msi.</v>
      </c>
      <c r="S360" s="280">
        <f t="shared" si="1015"/>
        <v>0</v>
      </c>
      <c r="T360" s="302">
        <f t="shared" si="1006"/>
        <v>8</v>
      </c>
      <c r="U360" s="15"/>
      <c r="V360" s="280"/>
      <c r="W360" s="280"/>
      <c r="X360" s="280">
        <f t="shared" ref="X360:X377" si="1020">(S360*T360)+((U360+V360)*W360)</f>
        <v>0</v>
      </c>
    </row>
    <row r="361" spans="1:25">
      <c r="A361" s="257"/>
      <c r="B361" s="15" t="s">
        <v>466</v>
      </c>
      <c r="C361" s="310"/>
      <c r="D361" s="14">
        <f>COUNTIF(DSATU,B361)</f>
        <v>0</v>
      </c>
      <c r="E361" s="14">
        <f>COUNTIF(DDUA,B361)</f>
        <v>0</v>
      </c>
      <c r="F361" s="15">
        <f>COUNTIF(DTIGA,B361)</f>
        <v>0</v>
      </c>
      <c r="G361" s="252">
        <f t="shared" si="1009"/>
        <v>0</v>
      </c>
      <c r="H361" s="15"/>
      <c r="I361" s="299"/>
      <c r="J361" s="270"/>
      <c r="K361" s="269" t="str">
        <f>IFERROR((VLOOKUP(J361,JADWAL,4,FALSE)),"  ")</f>
        <v xml:space="preserve">  </v>
      </c>
      <c r="L361" s="270" t="str">
        <f>IFERROR((VLOOKUP(J361,JADWAL,2,FALSE))," ")</f>
        <v xml:space="preserve"> </v>
      </c>
      <c r="M361" s="270" t="str">
        <f>IFERROR((VLOOKUP(J361,JADWAL,9,FALSE)),"  ")</f>
        <v xml:space="preserve">  </v>
      </c>
      <c r="N361" s="270" t="str">
        <f>IFERROR((VLOOKUP(J361,JADWAL,10,FALSE)),"  ")</f>
        <v xml:space="preserve">  </v>
      </c>
      <c r="O361" s="270" t="str">
        <f>IFERROR((VLOOKUP(J361,JADWAL,11,FALSE)),"  ")</f>
        <v xml:space="preserve">  </v>
      </c>
      <c r="P361" s="271" t="str">
        <f>IFERROR((VLOOKUP(J361,JADWAL,6,FALSE)),"  ")</f>
        <v xml:space="preserve">  </v>
      </c>
      <c r="Q361" s="271" t="str">
        <f>IFERROR((VLOOKUP(J361,JADWAL,7,FALSE)),"  ")</f>
        <v xml:space="preserve">  </v>
      </c>
      <c r="R361" s="271" t="str">
        <f>IFERROR((VLOOKUP(J361,JADWAL,8,FALSE)),"  ")</f>
        <v xml:space="preserve">  </v>
      </c>
      <c r="S361" s="280">
        <f>IFERROR(VLOOKUP(I361,Trf,3,FALSE),"  ")</f>
        <v>0</v>
      </c>
      <c r="T361" s="302">
        <f t="shared" si="982"/>
        <v>8</v>
      </c>
      <c r="U361" s="15"/>
      <c r="V361" s="280"/>
      <c r="W361" s="280"/>
      <c r="X361" s="280">
        <f t="shared" si="1020"/>
        <v>0</v>
      </c>
    </row>
    <row r="362" spans="1:25">
      <c r="A362" s="257"/>
      <c r="B362" s="15" t="s">
        <v>467</v>
      </c>
      <c r="C362" s="310"/>
      <c r="D362" s="14">
        <f>COUNTIF(DSATU,B362)</f>
        <v>0</v>
      </c>
      <c r="E362" s="14">
        <f>COUNTIF(DDUA,B362)</f>
        <v>0</v>
      </c>
      <c r="F362" s="15">
        <f>COUNTIF(DTIGA,B362)</f>
        <v>0</v>
      </c>
      <c r="G362" s="252">
        <f t="shared" si="1009"/>
        <v>0</v>
      </c>
      <c r="H362" s="15"/>
      <c r="I362" s="299"/>
      <c r="J362" s="270"/>
      <c r="K362" s="269" t="str">
        <f>IFERROR((VLOOKUP(J362,JADWAL,4,FALSE)),"  ")</f>
        <v xml:space="preserve">  </v>
      </c>
      <c r="L362" s="270" t="str">
        <f>IFERROR((VLOOKUP(J362,JADWAL,2,FALSE))," ")</f>
        <v xml:space="preserve"> </v>
      </c>
      <c r="M362" s="270" t="str">
        <f>IFERROR((VLOOKUP(J362,JADWAL,9,FALSE)),"  ")</f>
        <v xml:space="preserve">  </v>
      </c>
      <c r="N362" s="270" t="str">
        <f>IFERROR((VLOOKUP(J362,JADWAL,10,FALSE)),"  ")</f>
        <v xml:space="preserve">  </v>
      </c>
      <c r="O362" s="270" t="str">
        <f>IFERROR((VLOOKUP(J362,JADWAL,11,FALSE)),"  ")</f>
        <v xml:space="preserve">  </v>
      </c>
      <c r="P362" s="271" t="str">
        <f>IFERROR((VLOOKUP(J362,JADWAL,6,FALSE)),"  ")</f>
        <v xml:space="preserve">  </v>
      </c>
      <c r="Q362" s="271" t="str">
        <f>IFERROR((VLOOKUP(J362,JADWAL,7,FALSE)),"  ")</f>
        <v xml:space="preserve">  </v>
      </c>
      <c r="R362" s="271" t="str">
        <f>IFERROR((VLOOKUP(J362,JADWAL,8,FALSE)),"  ")</f>
        <v xml:space="preserve">  </v>
      </c>
      <c r="S362" s="280">
        <f>IFERROR(VLOOKUP(I362,Trf,3,FALSE),"  ")</f>
        <v>0</v>
      </c>
      <c r="T362" s="302">
        <f t="shared" si="1006"/>
        <v>8</v>
      </c>
      <c r="U362" s="15"/>
      <c r="V362" s="280"/>
      <c r="W362" s="280"/>
      <c r="X362" s="280">
        <f t="shared" si="1020"/>
        <v>0</v>
      </c>
    </row>
    <row r="363" spans="1:25">
      <c r="A363" s="257"/>
      <c r="B363" s="15" t="s">
        <v>468</v>
      </c>
      <c r="C363" s="310"/>
      <c r="D363" s="14">
        <f t="shared" si="997"/>
        <v>0</v>
      </c>
      <c r="E363" s="14">
        <f t="shared" si="998"/>
        <v>0</v>
      </c>
      <c r="F363" s="15">
        <f t="shared" si="990"/>
        <v>0</v>
      </c>
      <c r="G363" s="252">
        <f t="shared" si="1009"/>
        <v>0</v>
      </c>
      <c r="H363" s="15"/>
      <c r="I363" s="299"/>
      <c r="J363" s="270"/>
      <c r="K363" s="269" t="str">
        <f t="shared" si="1000"/>
        <v xml:space="preserve">  </v>
      </c>
      <c r="L363" s="270" t="str">
        <f t="shared" si="1001"/>
        <v xml:space="preserve"> </v>
      </c>
      <c r="M363" s="270" t="str">
        <f t="shared" si="1002"/>
        <v xml:space="preserve">  </v>
      </c>
      <c r="N363" s="270" t="str">
        <f t="shared" si="1003"/>
        <v xml:space="preserve">  </v>
      </c>
      <c r="O363" s="270" t="str">
        <f t="shared" si="1004"/>
        <v xml:space="preserve">  </v>
      </c>
      <c r="P363" s="271" t="str">
        <f t="shared" ref="P363" si="1021">IFERROR((VLOOKUP(J363,JADWAL,6,FALSE)),"  ")</f>
        <v xml:space="preserve">  </v>
      </c>
      <c r="Q363" s="271" t="str">
        <f t="shared" ref="Q363" si="1022">IFERROR((VLOOKUP(J363,JADWAL,7,FALSE)),"  ")</f>
        <v xml:space="preserve">  </v>
      </c>
      <c r="R363" s="271" t="str">
        <f t="shared" ref="R363:R395" si="1023">IFERROR((VLOOKUP(J363,JADWAL,8,FALSE)),"  ")</f>
        <v xml:space="preserve">  </v>
      </c>
      <c r="S363" s="280">
        <f t="shared" si="1005"/>
        <v>0</v>
      </c>
      <c r="T363" s="302">
        <f t="shared" si="1006"/>
        <v>8</v>
      </c>
      <c r="U363" s="15"/>
      <c r="V363" s="280"/>
      <c r="W363" s="280"/>
      <c r="X363" s="280">
        <f t="shared" si="1020"/>
        <v>0</v>
      </c>
    </row>
    <row r="364" spans="1:25">
      <c r="A364" s="257"/>
      <c r="B364" s="15" t="s">
        <v>197</v>
      </c>
      <c r="C364" s="310"/>
      <c r="D364" s="14">
        <f>COUNTIF(DSATU,B364)</f>
        <v>0</v>
      </c>
      <c r="E364" s="14">
        <f>COUNTIF(DDUA,B364)</f>
        <v>0</v>
      </c>
      <c r="F364" s="15">
        <f t="shared" si="990"/>
        <v>0</v>
      </c>
      <c r="G364" s="252">
        <f t="shared" si="1009"/>
        <v>0</v>
      </c>
      <c r="H364" s="15"/>
      <c r="I364" s="299"/>
      <c r="J364" s="270"/>
      <c r="K364" s="269" t="str">
        <f t="shared" ref="K364:K381" si="1024">IFERROR((VLOOKUP(J364,JADWAL,4,FALSE)),"  ")</f>
        <v xml:space="preserve">  </v>
      </c>
      <c r="L364" s="270" t="str">
        <f t="shared" ref="L364:L381" si="1025">IFERROR((VLOOKUP(J364,JADWAL,2,FALSE))," ")</f>
        <v xml:space="preserve"> </v>
      </c>
      <c r="M364" s="270" t="str">
        <f t="shared" ref="M364:M381" si="1026">IFERROR((VLOOKUP(J364,JADWAL,9,FALSE)),"  ")</f>
        <v xml:space="preserve">  </v>
      </c>
      <c r="N364" s="270" t="str">
        <f t="shared" ref="N364:N381" si="1027">IFERROR((VLOOKUP(J364,JADWAL,10,FALSE)),"  ")</f>
        <v xml:space="preserve">  </v>
      </c>
      <c r="O364" s="270" t="str">
        <f t="shared" ref="O364:O380" si="1028">IFERROR((VLOOKUP(J364,JADWAL,11,FALSE)),"  ")</f>
        <v xml:space="preserve">  </v>
      </c>
      <c r="P364" s="271" t="str">
        <f t="shared" ref="P364:P395" si="1029">IFERROR((VLOOKUP(J364,JADWAL,6,FALSE)),"  ")</f>
        <v xml:space="preserve">  </v>
      </c>
      <c r="Q364" s="271" t="str">
        <f t="shared" ref="Q364:Q395" si="1030">IFERROR((VLOOKUP(J364,JADWAL,7,FALSE)),"  ")</f>
        <v xml:space="preserve">  </v>
      </c>
      <c r="R364" s="271" t="str">
        <f t="shared" si="1023"/>
        <v xml:space="preserve">  </v>
      </c>
      <c r="S364" s="280">
        <f t="shared" ref="S364:S395" si="1031">IFERROR(VLOOKUP(I364,Trf,3,FALSE),"  ")</f>
        <v>0</v>
      </c>
      <c r="T364" s="302">
        <f t="shared" si="982"/>
        <v>8</v>
      </c>
      <c r="U364" s="15"/>
      <c r="V364" s="280"/>
      <c r="W364" s="280"/>
      <c r="X364" s="280">
        <f t="shared" si="1020"/>
        <v>0</v>
      </c>
      <c r="Y364" s="290">
        <f>SUM(X364:X364)</f>
        <v>0</v>
      </c>
    </row>
    <row r="365" spans="1:25">
      <c r="A365" s="257"/>
      <c r="B365" s="15" t="s">
        <v>469</v>
      </c>
      <c r="C365" s="310"/>
      <c r="D365" s="14">
        <f>COUNTIF(DSATU,B365)</f>
        <v>0</v>
      </c>
      <c r="E365" s="14">
        <f>COUNTIF(DDUA,B365)</f>
        <v>0</v>
      </c>
      <c r="F365" s="15">
        <f t="shared" si="990"/>
        <v>0</v>
      </c>
      <c r="G365" s="252">
        <f t="shared" si="999"/>
        <v>0</v>
      </c>
      <c r="H365" s="15"/>
      <c r="I365" s="299"/>
      <c r="J365" s="270"/>
      <c r="K365" s="269" t="str">
        <f t="shared" si="1024"/>
        <v xml:space="preserve">  </v>
      </c>
      <c r="L365" s="270" t="str">
        <f t="shared" si="1025"/>
        <v xml:space="preserve"> </v>
      </c>
      <c r="M365" s="270" t="str">
        <f t="shared" si="1026"/>
        <v xml:space="preserve">  </v>
      </c>
      <c r="N365" s="270" t="str">
        <f t="shared" si="1027"/>
        <v xml:space="preserve">  </v>
      </c>
      <c r="O365" s="270" t="str">
        <f t="shared" si="1028"/>
        <v xml:space="preserve">  </v>
      </c>
      <c r="P365" s="271" t="str">
        <f t="shared" si="1029"/>
        <v xml:space="preserve">  </v>
      </c>
      <c r="Q365" s="271" t="str">
        <f t="shared" si="1030"/>
        <v xml:space="preserve">  </v>
      </c>
      <c r="R365" s="271" t="str">
        <f t="shared" si="1023"/>
        <v xml:space="preserve">  </v>
      </c>
      <c r="S365" s="280">
        <f t="shared" si="1031"/>
        <v>0</v>
      </c>
      <c r="T365" s="302">
        <f t="shared" si="982"/>
        <v>8</v>
      </c>
      <c r="U365" s="15"/>
      <c r="V365" s="280"/>
      <c r="W365" s="280"/>
      <c r="X365" s="280">
        <f t="shared" si="1020"/>
        <v>0</v>
      </c>
      <c r="Y365" s="290">
        <f>SUM(X365:X365)</f>
        <v>0</v>
      </c>
    </row>
    <row r="366" spans="1:25">
      <c r="A366" s="257"/>
      <c r="B366" s="15" t="s">
        <v>258</v>
      </c>
      <c r="C366" s="310"/>
      <c r="D366" s="14">
        <f>COUNTIF(DSATU,B366)</f>
        <v>0</v>
      </c>
      <c r="E366" s="14">
        <f>COUNTIF(DDUA,B366)</f>
        <v>0</v>
      </c>
      <c r="F366" s="15">
        <f t="shared" si="990"/>
        <v>0</v>
      </c>
      <c r="G366" s="252">
        <f t="shared" si="999"/>
        <v>0</v>
      </c>
      <c r="H366" s="15"/>
      <c r="I366" s="299"/>
      <c r="J366" s="270"/>
      <c r="K366" s="269" t="str">
        <f>IFERROR((VLOOKUP(J366,JADWAL,4,FALSE)),"  ")</f>
        <v xml:space="preserve">  </v>
      </c>
      <c r="L366" s="270" t="str">
        <f>IFERROR((VLOOKUP(J366,JADWAL,2,FALSE))," ")</f>
        <v xml:space="preserve"> </v>
      </c>
      <c r="M366" s="270" t="str">
        <f>IFERROR((VLOOKUP(J366,JADWAL,9,FALSE)),"  ")</f>
        <v xml:space="preserve">  </v>
      </c>
      <c r="N366" s="270" t="str">
        <f>IFERROR((VLOOKUP(J366,JADWAL,10,FALSE)),"  ")</f>
        <v xml:space="preserve">  </v>
      </c>
      <c r="O366" s="270" t="str">
        <f>IFERROR((VLOOKUP(J366,JADWAL,11,FALSE)),"  ")</f>
        <v xml:space="preserve">  </v>
      </c>
      <c r="P366" s="271" t="str">
        <f>IFERROR((VLOOKUP(J366,JADWAL,6,FALSE)),"  ")</f>
        <v xml:space="preserve">  </v>
      </c>
      <c r="Q366" s="271" t="str">
        <f>IFERROR((VLOOKUP(J366,JADWAL,7,FALSE)),"  ")</f>
        <v xml:space="preserve">  </v>
      </c>
      <c r="R366" s="271" t="str">
        <f t="shared" si="1023"/>
        <v xml:space="preserve">  </v>
      </c>
      <c r="S366" s="280">
        <f t="shared" si="1031"/>
        <v>0</v>
      </c>
      <c r="T366" s="302">
        <f t="shared" si="982"/>
        <v>8</v>
      </c>
      <c r="U366" s="15"/>
      <c r="V366" s="280"/>
      <c r="W366" s="280"/>
      <c r="X366" s="280">
        <f t="shared" si="1020"/>
        <v>0</v>
      </c>
      <c r="Y366" s="290">
        <f t="shared" ref="Y366" si="1032">SUM(X366)</f>
        <v>0</v>
      </c>
    </row>
    <row r="367" spans="1:25">
      <c r="A367" s="257"/>
      <c r="B367" s="15" t="s">
        <v>470</v>
      </c>
      <c r="C367" s="310"/>
      <c r="D367" s="14">
        <f>COUNTIF(DSATU,B367)</f>
        <v>0</v>
      </c>
      <c r="E367" s="14">
        <f>COUNTIF(DDUA,B367)</f>
        <v>0</v>
      </c>
      <c r="F367" s="15">
        <f t="shared" si="990"/>
        <v>0</v>
      </c>
      <c r="G367" s="252">
        <f t="shared" ref="G367:G372" si="1033">SUM(D367:F367)</f>
        <v>0</v>
      </c>
      <c r="H367" s="15"/>
      <c r="I367" s="299"/>
      <c r="J367" s="270"/>
      <c r="K367" s="269" t="str">
        <f t="shared" si="1024"/>
        <v xml:space="preserve">  </v>
      </c>
      <c r="L367" s="270" t="str">
        <f t="shared" si="1025"/>
        <v xml:space="preserve"> </v>
      </c>
      <c r="M367" s="270" t="str">
        <f t="shared" si="1026"/>
        <v xml:space="preserve">  </v>
      </c>
      <c r="N367" s="270" t="str">
        <f t="shared" si="1027"/>
        <v xml:space="preserve">  </v>
      </c>
      <c r="O367" s="270" t="str">
        <f t="shared" si="1028"/>
        <v xml:space="preserve">  </v>
      </c>
      <c r="P367" s="271" t="str">
        <f t="shared" si="1029"/>
        <v xml:space="preserve">  </v>
      </c>
      <c r="Q367" s="271" t="str">
        <f t="shared" si="1030"/>
        <v xml:space="preserve">  </v>
      </c>
      <c r="R367" s="271" t="str">
        <f t="shared" si="1023"/>
        <v xml:space="preserve">  </v>
      </c>
      <c r="S367" s="280">
        <f t="shared" si="1031"/>
        <v>0</v>
      </c>
      <c r="T367" s="302">
        <f t="shared" si="982"/>
        <v>8</v>
      </c>
      <c r="U367" s="15"/>
      <c r="V367" s="280"/>
      <c r="W367" s="280"/>
      <c r="X367" s="280">
        <f t="shared" si="1020"/>
        <v>0</v>
      </c>
      <c r="Y367" s="290">
        <f t="shared" ref="Y367:Y373" si="1034">SUM(X367)</f>
        <v>0</v>
      </c>
    </row>
    <row r="368" spans="1:25">
      <c r="A368" s="257"/>
      <c r="B368" s="15" t="s">
        <v>78</v>
      </c>
      <c r="C368" s="310"/>
      <c r="D368" s="14">
        <f>COUNTIF(DSATU,B368)</f>
        <v>0</v>
      </c>
      <c r="E368" s="14">
        <f>COUNTIF(DDUA,B368)</f>
        <v>0</v>
      </c>
      <c r="F368" s="15">
        <f t="shared" si="990"/>
        <v>0</v>
      </c>
      <c r="G368" s="252">
        <f t="shared" si="1033"/>
        <v>0</v>
      </c>
      <c r="H368" s="15"/>
      <c r="I368" s="299"/>
      <c r="J368" s="270"/>
      <c r="K368" s="269" t="str">
        <f t="shared" ref="K368" si="1035">IFERROR((VLOOKUP(J368,JADWAL,4,FALSE)),"  ")</f>
        <v xml:space="preserve">  </v>
      </c>
      <c r="L368" s="270" t="str">
        <f t="shared" ref="L368" si="1036">IFERROR((VLOOKUP(J368,JADWAL,2,FALSE))," ")</f>
        <v xml:space="preserve"> </v>
      </c>
      <c r="M368" s="270" t="str">
        <f t="shared" ref="M368" si="1037">IFERROR((VLOOKUP(J368,JADWAL,9,FALSE)),"  ")</f>
        <v xml:space="preserve">  </v>
      </c>
      <c r="N368" s="270" t="str">
        <f t="shared" ref="N368" si="1038">IFERROR((VLOOKUP(J368,JADWAL,10,FALSE)),"  ")</f>
        <v xml:space="preserve">  </v>
      </c>
      <c r="O368" s="270" t="str">
        <f t="shared" ref="O368" si="1039">IFERROR((VLOOKUP(J368,JADWAL,11,FALSE)),"  ")</f>
        <v xml:space="preserve">  </v>
      </c>
      <c r="P368" s="271" t="str">
        <f t="shared" ref="P368" si="1040">IFERROR((VLOOKUP(J368,JADWAL,6,FALSE)),"  ")</f>
        <v xml:space="preserve">  </v>
      </c>
      <c r="Q368" s="271" t="str">
        <f t="shared" ref="Q368" si="1041">IFERROR((VLOOKUP(J368,JADWAL,7,FALSE)),"  ")</f>
        <v xml:space="preserve">  </v>
      </c>
      <c r="R368" s="271" t="str">
        <f t="shared" si="1023"/>
        <v xml:space="preserve">  </v>
      </c>
      <c r="S368" s="280">
        <f t="shared" si="1031"/>
        <v>0</v>
      </c>
      <c r="T368" s="302">
        <f t="shared" si="982"/>
        <v>8</v>
      </c>
      <c r="U368" s="15"/>
      <c r="V368" s="280"/>
      <c r="W368" s="280"/>
      <c r="X368" s="280">
        <f t="shared" si="1020"/>
        <v>0</v>
      </c>
    </row>
    <row r="369" spans="1:25">
      <c r="A369" s="257"/>
      <c r="B369" s="15" t="s">
        <v>471</v>
      </c>
      <c r="C369" s="310"/>
      <c r="D369" s="14">
        <f t="shared" ref="D369" si="1042">COUNTIF(DSATU,B369)</f>
        <v>0</v>
      </c>
      <c r="E369" s="14">
        <f t="shared" ref="E369" si="1043">COUNTIF(DDUA,B369)</f>
        <v>0</v>
      </c>
      <c r="F369" s="15">
        <f t="shared" si="990"/>
        <v>0</v>
      </c>
      <c r="G369" s="252">
        <f t="shared" ref="G369:G371" si="1044">SUM(D369:F369)</f>
        <v>0</v>
      </c>
      <c r="H369" s="15"/>
      <c r="I369" s="299"/>
      <c r="J369" s="270"/>
      <c r="K369" s="269" t="str">
        <f t="shared" ref="K369" si="1045">IFERROR((VLOOKUP(J369,JADWAL,4,FALSE)),"  ")</f>
        <v xml:space="preserve">  </v>
      </c>
      <c r="L369" s="270" t="str">
        <f t="shared" ref="L369" si="1046">IFERROR((VLOOKUP(J369,JADWAL,2,FALSE))," ")</f>
        <v xml:space="preserve"> </v>
      </c>
      <c r="M369" s="270" t="str">
        <f t="shared" ref="M369" si="1047">IFERROR((VLOOKUP(J369,JADWAL,9,FALSE)),"  ")</f>
        <v xml:space="preserve">  </v>
      </c>
      <c r="N369" s="270" t="str">
        <f t="shared" ref="N369" si="1048">IFERROR((VLOOKUP(J369,JADWAL,10,FALSE)),"  ")</f>
        <v xml:space="preserve">  </v>
      </c>
      <c r="O369" s="270" t="str">
        <f t="shared" ref="O369" si="1049">IFERROR((VLOOKUP(J369,JADWAL,11,FALSE)),"  ")</f>
        <v xml:space="preserve">  </v>
      </c>
      <c r="P369" s="271" t="str">
        <f t="shared" ref="P369" si="1050">IFERROR((VLOOKUP(J369,JADWAL,6,FALSE)),"  ")</f>
        <v xml:space="preserve">  </v>
      </c>
      <c r="Q369" s="271" t="str">
        <f t="shared" ref="Q369" si="1051">IFERROR((VLOOKUP(J369,JADWAL,7,FALSE)),"  ")</f>
        <v xml:space="preserve">  </v>
      </c>
      <c r="R369" s="271" t="str">
        <f t="shared" si="1023"/>
        <v xml:space="preserve">  </v>
      </c>
      <c r="S369" s="280">
        <f t="shared" si="1031"/>
        <v>0</v>
      </c>
      <c r="T369" s="302">
        <f t="shared" si="982"/>
        <v>8</v>
      </c>
      <c r="U369" s="15"/>
      <c r="V369" s="280"/>
      <c r="W369" s="280"/>
      <c r="X369" s="280">
        <f t="shared" si="1020"/>
        <v>0</v>
      </c>
    </row>
    <row r="370" spans="1:25">
      <c r="A370" s="257"/>
      <c r="B370" s="15" t="s">
        <v>472</v>
      </c>
      <c r="C370" s="310"/>
      <c r="D370" s="14">
        <f t="shared" ref="D370:D375" si="1052">COUNTIF(DSATU,B370)</f>
        <v>0</v>
      </c>
      <c r="E370" s="14">
        <f>COUNTIF(DDUA,B370)</f>
        <v>0</v>
      </c>
      <c r="F370" s="15">
        <f t="shared" si="990"/>
        <v>0</v>
      </c>
      <c r="G370" s="252">
        <f t="shared" si="1044"/>
        <v>0</v>
      </c>
      <c r="H370" s="15"/>
      <c r="I370" s="267"/>
      <c r="J370" s="270"/>
      <c r="K370" s="269" t="str">
        <f>IFERROR((VLOOKUP(J370,JADWAL,4,FALSE)),"  ")</f>
        <v xml:space="preserve">  </v>
      </c>
      <c r="L370" s="270" t="str">
        <f>IFERROR((VLOOKUP(J370,JADWAL,2,FALSE))," ")</f>
        <v xml:space="preserve"> </v>
      </c>
      <c r="M370" s="270" t="str">
        <f>IFERROR((VLOOKUP(J370,JADWAL,9,FALSE)),"  ")</f>
        <v xml:space="preserve">  </v>
      </c>
      <c r="N370" s="270" t="str">
        <f>IFERROR((VLOOKUP(J370,JADWAL,10,FALSE)),"  ")</f>
        <v xml:space="preserve">  </v>
      </c>
      <c r="O370" s="270" t="str">
        <f>IFERROR((VLOOKUP(J370,JADWAL,11,FALSE)),"  ")</f>
        <v xml:space="preserve">  </v>
      </c>
      <c r="P370" s="271" t="str">
        <f>IFERROR((VLOOKUP(J370,JADWAL,6,FALSE)),"  ")</f>
        <v xml:space="preserve">  </v>
      </c>
      <c r="Q370" s="271" t="str">
        <f>IFERROR((VLOOKUP(J370,JADWAL,7,FALSE)),"  ")</f>
        <v xml:space="preserve">  </v>
      </c>
      <c r="R370" s="271" t="str">
        <f t="shared" si="1023"/>
        <v xml:space="preserve">  </v>
      </c>
      <c r="S370" s="280">
        <f>IFERROR(VLOOKUP(I370,Trf,3,FALSE),"  ")</f>
        <v>0</v>
      </c>
      <c r="T370" s="302">
        <f t="shared" si="982"/>
        <v>8</v>
      </c>
      <c r="U370" s="15"/>
      <c r="V370" s="280"/>
      <c r="W370" s="280"/>
      <c r="X370" s="280">
        <f t="shared" si="1020"/>
        <v>0</v>
      </c>
      <c r="Y370" s="290">
        <f t="shared" ref="Y370" si="1053">SUM(X370)</f>
        <v>0</v>
      </c>
    </row>
    <row r="371" spans="1:25">
      <c r="A371" s="257"/>
      <c r="B371" s="297" t="s">
        <v>473</v>
      </c>
      <c r="C371" s="297"/>
      <c r="D371" s="14">
        <f t="shared" si="1052"/>
        <v>0</v>
      </c>
      <c r="E371" s="14">
        <f>COUNTIF(DDUA,B371)</f>
        <v>0</v>
      </c>
      <c r="F371" s="15">
        <f t="shared" si="990"/>
        <v>0</v>
      </c>
      <c r="G371" s="252">
        <f t="shared" si="1044"/>
        <v>0</v>
      </c>
      <c r="H371" s="15"/>
      <c r="I371" s="267"/>
      <c r="J371" s="270"/>
      <c r="K371" s="269" t="str">
        <f>IFERROR((VLOOKUP(J371,JADWAL,4,FALSE)),"  ")</f>
        <v xml:space="preserve">  </v>
      </c>
      <c r="L371" s="270" t="str">
        <f>IFERROR((VLOOKUP(J371,JADWAL,2,FALSE))," ")</f>
        <v xml:space="preserve"> </v>
      </c>
      <c r="M371" s="270" t="str">
        <f>IFERROR((VLOOKUP(J371,JADWAL,9,FALSE)),"  ")</f>
        <v xml:space="preserve">  </v>
      </c>
      <c r="N371" s="270" t="str">
        <f>IFERROR((VLOOKUP(J371,JADWAL,10,FALSE)),"  ")</f>
        <v xml:space="preserve">  </v>
      </c>
      <c r="O371" s="270" t="str">
        <f>IFERROR((VLOOKUP(J371,JADWAL,11,FALSE)),"  ")</f>
        <v xml:space="preserve">  </v>
      </c>
      <c r="P371" s="271" t="str">
        <f>IFERROR((VLOOKUP(J371,JADWAL,6,FALSE)),"  ")</f>
        <v xml:space="preserve">  </v>
      </c>
      <c r="Q371" s="271" t="str">
        <f>IFERROR((VLOOKUP(J371,JADWAL,7,FALSE)),"  ")</f>
        <v xml:space="preserve">  </v>
      </c>
      <c r="R371" s="271" t="str">
        <f t="shared" si="1023"/>
        <v xml:space="preserve">  </v>
      </c>
      <c r="S371" s="280">
        <f>IFERROR(VLOOKUP(I371,Trf,3,FALSE),"  ")</f>
        <v>0</v>
      </c>
      <c r="T371" s="302">
        <f t="shared" si="982"/>
        <v>8</v>
      </c>
      <c r="U371" s="15"/>
      <c r="V371" s="280"/>
      <c r="W371" s="280"/>
      <c r="X371" s="280">
        <f t="shared" si="1020"/>
        <v>0</v>
      </c>
    </row>
    <row r="372" spans="1:25">
      <c r="A372" s="257"/>
      <c r="B372" s="15" t="s">
        <v>284</v>
      </c>
      <c r="C372" s="310"/>
      <c r="D372" s="14">
        <f t="shared" si="1052"/>
        <v>0</v>
      </c>
      <c r="E372" s="14">
        <f t="shared" ref="E372:E377" si="1054">COUNTIF(DDUA,B372)</f>
        <v>0</v>
      </c>
      <c r="F372" s="15">
        <f t="shared" si="990"/>
        <v>0</v>
      </c>
      <c r="G372" s="252">
        <f t="shared" si="1033"/>
        <v>0</v>
      </c>
      <c r="H372" s="15"/>
      <c r="I372" s="299"/>
      <c r="J372" s="270"/>
      <c r="K372" s="269" t="str">
        <f t="shared" si="1024"/>
        <v xml:space="preserve">  </v>
      </c>
      <c r="L372" s="270" t="str">
        <f t="shared" si="1025"/>
        <v xml:space="preserve"> </v>
      </c>
      <c r="M372" s="270" t="str">
        <f t="shared" si="1026"/>
        <v xml:space="preserve">  </v>
      </c>
      <c r="N372" s="270" t="str">
        <f t="shared" si="1027"/>
        <v xml:space="preserve">  </v>
      </c>
      <c r="O372" s="270" t="str">
        <f t="shared" si="1028"/>
        <v xml:space="preserve">  </v>
      </c>
      <c r="P372" s="271" t="str">
        <f t="shared" si="1029"/>
        <v xml:space="preserve">  </v>
      </c>
      <c r="Q372" s="271" t="str">
        <f t="shared" si="1030"/>
        <v xml:space="preserve">  </v>
      </c>
      <c r="R372" s="271" t="str">
        <f t="shared" si="1023"/>
        <v xml:space="preserve">  </v>
      </c>
      <c r="S372" s="280">
        <f t="shared" si="1031"/>
        <v>0</v>
      </c>
      <c r="T372" s="302">
        <f t="shared" si="982"/>
        <v>8</v>
      </c>
      <c r="U372" s="15"/>
      <c r="V372" s="280"/>
      <c r="W372" s="280"/>
      <c r="X372" s="280">
        <f t="shared" si="1020"/>
        <v>0</v>
      </c>
      <c r="Y372" s="290">
        <f t="shared" si="1034"/>
        <v>0</v>
      </c>
    </row>
    <row r="373" spans="1:25">
      <c r="A373" s="257"/>
      <c r="B373" s="321" t="s">
        <v>76</v>
      </c>
      <c r="C373" s="322"/>
      <c r="D373" s="14">
        <f t="shared" si="1052"/>
        <v>0</v>
      </c>
      <c r="E373" s="14">
        <f t="shared" si="1054"/>
        <v>0</v>
      </c>
      <c r="F373" s="15">
        <f t="shared" si="990"/>
        <v>0</v>
      </c>
      <c r="G373" s="252">
        <f t="shared" ref="G373:G378" si="1055">SUM(D373:F373)</f>
        <v>0</v>
      </c>
      <c r="H373" s="15"/>
      <c r="I373" s="299"/>
      <c r="J373" s="270"/>
      <c r="K373" s="269" t="str">
        <f t="shared" si="1024"/>
        <v xml:space="preserve">  </v>
      </c>
      <c r="L373" s="270" t="str">
        <f t="shared" si="1025"/>
        <v xml:space="preserve"> </v>
      </c>
      <c r="M373" s="270" t="str">
        <f t="shared" si="1026"/>
        <v xml:space="preserve">  </v>
      </c>
      <c r="N373" s="270" t="str">
        <f t="shared" si="1027"/>
        <v xml:space="preserve">  </v>
      </c>
      <c r="O373" s="270" t="str">
        <f t="shared" si="1028"/>
        <v xml:space="preserve">  </v>
      </c>
      <c r="P373" s="271" t="str">
        <f t="shared" si="1029"/>
        <v xml:space="preserve">  </v>
      </c>
      <c r="Q373" s="271" t="str">
        <f t="shared" si="1030"/>
        <v xml:space="preserve">  </v>
      </c>
      <c r="R373" s="271" t="str">
        <f t="shared" si="1023"/>
        <v xml:space="preserve">  </v>
      </c>
      <c r="S373" s="280">
        <f t="shared" si="1031"/>
        <v>0</v>
      </c>
      <c r="T373" s="302">
        <f t="shared" si="982"/>
        <v>8</v>
      </c>
      <c r="U373" s="15"/>
      <c r="V373" s="280"/>
      <c r="W373" s="280"/>
      <c r="X373" s="280">
        <f t="shared" si="1020"/>
        <v>0</v>
      </c>
      <c r="Y373" s="290">
        <f t="shared" si="1034"/>
        <v>0</v>
      </c>
    </row>
    <row r="374" spans="1:25">
      <c r="A374" s="257"/>
      <c r="B374" s="297" t="s">
        <v>474</v>
      </c>
      <c r="C374" s="298"/>
      <c r="D374" s="14">
        <f t="shared" si="1052"/>
        <v>0</v>
      </c>
      <c r="E374" s="14">
        <f t="shared" si="1054"/>
        <v>0</v>
      </c>
      <c r="F374" s="15">
        <f t="shared" si="990"/>
        <v>0</v>
      </c>
      <c r="G374" s="252">
        <f t="shared" si="1055"/>
        <v>0</v>
      </c>
      <c r="H374" s="15"/>
      <c r="I374" s="267"/>
      <c r="J374" s="270"/>
      <c r="K374" s="269" t="str">
        <f t="shared" si="1024"/>
        <v xml:space="preserve">  </v>
      </c>
      <c r="L374" s="270" t="str">
        <f t="shared" si="1025"/>
        <v xml:space="preserve"> </v>
      </c>
      <c r="M374" s="270" t="str">
        <f t="shared" si="1026"/>
        <v xml:space="preserve">  </v>
      </c>
      <c r="N374" s="270" t="str">
        <f t="shared" si="1027"/>
        <v xml:space="preserve">  </v>
      </c>
      <c r="O374" s="270" t="str">
        <f t="shared" si="1028"/>
        <v xml:space="preserve">  </v>
      </c>
      <c r="P374" s="271" t="str">
        <f t="shared" si="1029"/>
        <v xml:space="preserve">  </v>
      </c>
      <c r="Q374" s="271" t="str">
        <f t="shared" si="1030"/>
        <v xml:space="preserve">  </v>
      </c>
      <c r="R374" s="271" t="str">
        <f t="shared" si="1023"/>
        <v xml:space="preserve">  </v>
      </c>
      <c r="S374" s="280">
        <f t="shared" si="1031"/>
        <v>0</v>
      </c>
      <c r="T374" s="302">
        <f t="shared" si="982"/>
        <v>8</v>
      </c>
      <c r="U374" s="15"/>
      <c r="V374" s="280"/>
      <c r="W374" s="280"/>
      <c r="X374" s="280">
        <f t="shared" si="1020"/>
        <v>0</v>
      </c>
      <c r="Y374" s="290">
        <f t="shared" ref="Y374" si="1056">SUM(X374)</f>
        <v>0</v>
      </c>
    </row>
    <row r="375" spans="1:25">
      <c r="A375" s="257"/>
      <c r="B375" s="297" t="s">
        <v>475</v>
      </c>
      <c r="C375" s="298"/>
      <c r="D375" s="14">
        <f t="shared" si="1052"/>
        <v>0</v>
      </c>
      <c r="E375" s="14">
        <f t="shared" si="1054"/>
        <v>0</v>
      </c>
      <c r="F375" s="15">
        <f t="shared" si="990"/>
        <v>0</v>
      </c>
      <c r="G375" s="252">
        <f t="shared" si="1055"/>
        <v>0</v>
      </c>
      <c r="H375" s="15"/>
      <c r="I375" s="267"/>
      <c r="J375" s="270"/>
      <c r="K375" s="269" t="str">
        <f t="shared" si="1024"/>
        <v xml:space="preserve">  </v>
      </c>
      <c r="L375" s="270" t="str">
        <f t="shared" si="1025"/>
        <v xml:space="preserve"> </v>
      </c>
      <c r="M375" s="270" t="str">
        <f t="shared" si="1026"/>
        <v xml:space="preserve">  </v>
      </c>
      <c r="N375" s="270" t="str">
        <f t="shared" si="1027"/>
        <v xml:space="preserve">  </v>
      </c>
      <c r="O375" s="270" t="str">
        <f t="shared" si="1028"/>
        <v xml:space="preserve">  </v>
      </c>
      <c r="P375" s="271" t="str">
        <f t="shared" si="1029"/>
        <v xml:space="preserve">  </v>
      </c>
      <c r="Q375" s="271" t="str">
        <f t="shared" si="1030"/>
        <v xml:space="preserve">  </v>
      </c>
      <c r="R375" s="271" t="str">
        <f t="shared" si="1023"/>
        <v xml:space="preserve">  </v>
      </c>
      <c r="S375" s="280">
        <f t="shared" si="1031"/>
        <v>0</v>
      </c>
      <c r="T375" s="302">
        <f t="shared" si="982"/>
        <v>8</v>
      </c>
      <c r="U375" s="15"/>
      <c r="V375" s="280"/>
      <c r="W375" s="280"/>
      <c r="X375" s="280">
        <f t="shared" si="1020"/>
        <v>0</v>
      </c>
      <c r="Y375" s="290">
        <f t="shared" ref="Y375" si="1057">SUM(X375)</f>
        <v>0</v>
      </c>
    </row>
    <row r="376" spans="1:25">
      <c r="A376" s="257"/>
      <c r="B376" s="15" t="s">
        <v>476</v>
      </c>
      <c r="C376" s="310"/>
      <c r="D376" s="14">
        <v>0</v>
      </c>
      <c r="E376" s="14">
        <f t="shared" si="1054"/>
        <v>0</v>
      </c>
      <c r="F376" s="15">
        <f t="shared" si="990"/>
        <v>0</v>
      </c>
      <c r="G376" s="252">
        <f t="shared" si="1055"/>
        <v>0</v>
      </c>
      <c r="H376" s="15"/>
      <c r="I376" s="267"/>
      <c r="J376" s="270"/>
      <c r="K376" s="269" t="str">
        <f t="shared" si="1024"/>
        <v xml:space="preserve">  </v>
      </c>
      <c r="L376" s="270" t="str">
        <f t="shared" si="1025"/>
        <v xml:space="preserve"> </v>
      </c>
      <c r="M376" s="270" t="str">
        <f t="shared" si="1026"/>
        <v xml:space="preserve">  </v>
      </c>
      <c r="N376" s="270" t="str">
        <f t="shared" si="1027"/>
        <v xml:space="preserve">  </v>
      </c>
      <c r="O376" s="270" t="str">
        <f t="shared" si="1028"/>
        <v xml:space="preserve">  </v>
      </c>
      <c r="P376" s="271" t="str">
        <f t="shared" si="1029"/>
        <v xml:space="preserve">  </v>
      </c>
      <c r="Q376" s="271" t="str">
        <f t="shared" si="1030"/>
        <v xml:space="preserve">  </v>
      </c>
      <c r="R376" s="271" t="str">
        <f t="shared" si="1023"/>
        <v xml:space="preserve">  </v>
      </c>
      <c r="S376" s="280">
        <f t="shared" si="1031"/>
        <v>0</v>
      </c>
      <c r="T376" s="302">
        <f t="shared" si="982"/>
        <v>8</v>
      </c>
      <c r="U376" s="15"/>
      <c r="V376" s="280"/>
      <c r="W376" s="280"/>
      <c r="X376" s="280">
        <f t="shared" si="1020"/>
        <v>0</v>
      </c>
      <c r="Y376" s="290">
        <f t="shared" ref="Y376" si="1058">SUM(X376)</f>
        <v>0</v>
      </c>
    </row>
    <row r="377" spans="1:25">
      <c r="A377" s="257"/>
      <c r="B377" s="15" t="s">
        <v>477</v>
      </c>
      <c r="C377" s="310"/>
      <c r="D377" s="14">
        <f>COUNTIF(DSATU,B377)</f>
        <v>0</v>
      </c>
      <c r="E377" s="14">
        <f t="shared" si="1054"/>
        <v>0</v>
      </c>
      <c r="F377" s="15">
        <f t="shared" si="990"/>
        <v>0</v>
      </c>
      <c r="G377" s="252">
        <f t="shared" si="1055"/>
        <v>0</v>
      </c>
      <c r="H377" s="15"/>
      <c r="I377" s="267"/>
      <c r="J377" s="270"/>
      <c r="K377" s="269" t="str">
        <f t="shared" si="1024"/>
        <v xml:space="preserve">  </v>
      </c>
      <c r="L377" s="270" t="str">
        <f t="shared" si="1025"/>
        <v xml:space="preserve"> </v>
      </c>
      <c r="M377" s="270" t="str">
        <f t="shared" si="1026"/>
        <v xml:space="preserve">  </v>
      </c>
      <c r="N377" s="270" t="str">
        <f t="shared" si="1027"/>
        <v xml:space="preserve">  </v>
      </c>
      <c r="O377" s="270" t="str">
        <f t="shared" si="1028"/>
        <v xml:space="preserve">  </v>
      </c>
      <c r="P377" s="271" t="str">
        <f t="shared" si="1029"/>
        <v xml:space="preserve">  </v>
      </c>
      <c r="Q377" s="271" t="str">
        <f t="shared" si="1030"/>
        <v xml:space="preserve">  </v>
      </c>
      <c r="R377" s="271" t="str">
        <f t="shared" si="1023"/>
        <v xml:space="preserve">  </v>
      </c>
      <c r="S377" s="280">
        <f t="shared" si="1031"/>
        <v>0</v>
      </c>
      <c r="T377" s="302">
        <f t="shared" si="982"/>
        <v>8</v>
      </c>
      <c r="U377" s="15"/>
      <c r="V377" s="280"/>
      <c r="W377" s="280"/>
      <c r="X377" s="280">
        <f t="shared" si="1020"/>
        <v>0</v>
      </c>
      <c r="Y377" s="290">
        <f t="shared" ref="Y377" si="1059">SUM(X377)</f>
        <v>0</v>
      </c>
    </row>
    <row r="378" spans="1:25">
      <c r="A378" s="257"/>
      <c r="B378" s="323" t="s">
        <v>185</v>
      </c>
      <c r="C378" s="323"/>
      <c r="D378" s="14">
        <f t="shared" ref="D378:D379" si="1060">COUNTIF(DSATU,B378)</f>
        <v>0</v>
      </c>
      <c r="E378" s="14">
        <f t="shared" ref="E378:E379" si="1061">COUNTIF(DDUA,B378)</f>
        <v>0</v>
      </c>
      <c r="F378" s="15">
        <f t="shared" si="990"/>
        <v>0</v>
      </c>
      <c r="G378" s="252">
        <f t="shared" si="1055"/>
        <v>0</v>
      </c>
      <c r="I378" s="267"/>
      <c r="J378" s="270"/>
      <c r="K378" s="269" t="str">
        <f t="shared" si="1024"/>
        <v xml:space="preserve">  </v>
      </c>
      <c r="L378" s="270" t="str">
        <f t="shared" si="1025"/>
        <v xml:space="preserve"> </v>
      </c>
      <c r="M378" s="270" t="str">
        <f t="shared" si="1026"/>
        <v xml:space="preserve">  </v>
      </c>
      <c r="N378" s="270" t="str">
        <f t="shared" si="1027"/>
        <v xml:space="preserve">  </v>
      </c>
      <c r="O378" s="270" t="str">
        <f t="shared" si="1028"/>
        <v xml:space="preserve">  </v>
      </c>
      <c r="P378" s="271" t="str">
        <f t="shared" si="1029"/>
        <v xml:space="preserve">  </v>
      </c>
      <c r="Q378" s="271" t="str">
        <f t="shared" si="1030"/>
        <v xml:space="preserve">  </v>
      </c>
      <c r="R378" s="271" t="str">
        <f t="shared" si="1023"/>
        <v xml:space="preserve">  </v>
      </c>
      <c r="S378" s="235">
        <f t="shared" si="1031"/>
        <v>0</v>
      </c>
    </row>
    <row r="379" spans="1:25">
      <c r="A379" s="257"/>
      <c r="B379" s="297" t="s">
        <v>478</v>
      </c>
      <c r="C379" s="297"/>
      <c r="D379" s="14">
        <f t="shared" si="1060"/>
        <v>0</v>
      </c>
      <c r="E379" s="14">
        <f t="shared" si="1061"/>
        <v>0</v>
      </c>
      <c r="F379" s="15">
        <f t="shared" si="990"/>
        <v>0</v>
      </c>
      <c r="G379" s="252">
        <f t="shared" ref="G379:G395" si="1062">SUM(D379:F379)</f>
        <v>0</v>
      </c>
      <c r="I379" s="267"/>
      <c r="J379" s="270"/>
      <c r="K379" s="269" t="str">
        <f t="shared" si="1024"/>
        <v xml:space="preserve">  </v>
      </c>
      <c r="L379" s="270" t="str">
        <f t="shared" si="1025"/>
        <v xml:space="preserve"> </v>
      </c>
      <c r="M379" s="270" t="str">
        <f t="shared" si="1026"/>
        <v xml:space="preserve">  </v>
      </c>
      <c r="N379" s="270" t="str">
        <f t="shared" si="1027"/>
        <v xml:space="preserve">  </v>
      </c>
      <c r="O379" s="270" t="str">
        <f t="shared" si="1028"/>
        <v xml:space="preserve">  </v>
      </c>
      <c r="P379" s="271" t="str">
        <f t="shared" si="1029"/>
        <v xml:space="preserve">  </v>
      </c>
      <c r="Q379" s="271" t="str">
        <f t="shared" si="1030"/>
        <v xml:space="preserve">  </v>
      </c>
      <c r="R379" s="271" t="str">
        <f t="shared" si="1023"/>
        <v xml:space="preserve">  </v>
      </c>
      <c r="S379" s="235">
        <f t="shared" si="1031"/>
        <v>0</v>
      </c>
    </row>
    <row r="380" spans="1:25">
      <c r="A380" s="257"/>
      <c r="B380" s="321" t="s">
        <v>158</v>
      </c>
      <c r="C380" s="321"/>
      <c r="D380" s="14">
        <f>COUNTIF(DSATU,B380)</f>
        <v>0</v>
      </c>
      <c r="E380" s="14">
        <f>COUNTIF(DDUA,B380)</f>
        <v>0</v>
      </c>
      <c r="F380" s="15">
        <f t="shared" si="990"/>
        <v>0</v>
      </c>
      <c r="G380" s="252">
        <f t="shared" si="1062"/>
        <v>0</v>
      </c>
      <c r="I380" s="267"/>
      <c r="J380" s="270"/>
      <c r="K380" s="269" t="str">
        <f t="shared" si="1024"/>
        <v xml:space="preserve">  </v>
      </c>
      <c r="L380" s="270" t="str">
        <f t="shared" si="1025"/>
        <v xml:space="preserve"> </v>
      </c>
      <c r="M380" s="270" t="str">
        <f t="shared" si="1026"/>
        <v xml:space="preserve">  </v>
      </c>
      <c r="N380" s="270" t="str">
        <f t="shared" si="1027"/>
        <v xml:space="preserve">  </v>
      </c>
      <c r="O380" s="270" t="str">
        <f t="shared" si="1028"/>
        <v xml:space="preserve">  </v>
      </c>
      <c r="P380" s="271" t="str">
        <f t="shared" si="1029"/>
        <v xml:space="preserve">  </v>
      </c>
      <c r="Q380" s="271" t="str">
        <f t="shared" si="1030"/>
        <v xml:space="preserve">  </v>
      </c>
      <c r="R380" s="271" t="str">
        <f t="shared" si="1023"/>
        <v xml:space="preserve">  </v>
      </c>
      <c r="S380" s="235">
        <f t="shared" si="1031"/>
        <v>0</v>
      </c>
    </row>
    <row r="381" spans="1:25">
      <c r="A381" s="257"/>
      <c r="B381" s="297" t="s">
        <v>479</v>
      </c>
      <c r="C381" s="297"/>
      <c r="D381" s="14">
        <f t="shared" ref="D381:D395" si="1063">COUNTIF(DSATU,B381)</f>
        <v>0</v>
      </c>
      <c r="E381" s="14">
        <f t="shared" ref="E381:E395" si="1064">COUNTIF(DDUA,B381)</f>
        <v>0</v>
      </c>
      <c r="F381" s="15">
        <f t="shared" si="990"/>
        <v>0</v>
      </c>
      <c r="G381" s="252">
        <f t="shared" si="1062"/>
        <v>0</v>
      </c>
      <c r="I381" s="267"/>
      <c r="J381" s="270"/>
      <c r="K381" s="269" t="str">
        <f t="shared" si="1024"/>
        <v xml:space="preserve">  </v>
      </c>
      <c r="L381" s="270" t="str">
        <f t="shared" si="1025"/>
        <v xml:space="preserve"> </v>
      </c>
      <c r="M381" s="270" t="str">
        <f t="shared" si="1026"/>
        <v xml:space="preserve">  </v>
      </c>
      <c r="N381" s="270" t="str">
        <f t="shared" si="1027"/>
        <v xml:space="preserve">  </v>
      </c>
      <c r="O381" s="270" t="str">
        <f t="shared" ref="O381:O395" si="1065">IFERROR((VLOOKUP(J381,JADWAL,11,FALSE)),"  ")</f>
        <v xml:space="preserve">  </v>
      </c>
      <c r="P381" s="271" t="str">
        <f t="shared" si="1029"/>
        <v xml:space="preserve">  </v>
      </c>
      <c r="Q381" s="271" t="str">
        <f t="shared" si="1030"/>
        <v xml:space="preserve">  </v>
      </c>
      <c r="R381" s="271" t="str">
        <f t="shared" si="1023"/>
        <v xml:space="preserve">  </v>
      </c>
      <c r="S381" s="235">
        <f t="shared" si="1031"/>
        <v>0</v>
      </c>
    </row>
    <row r="382" spans="1:25">
      <c r="A382" s="257"/>
      <c r="B382" s="15" t="s">
        <v>127</v>
      </c>
      <c r="C382" s="15"/>
      <c r="D382" s="14">
        <f t="shared" si="1063"/>
        <v>0</v>
      </c>
      <c r="E382" s="14">
        <f t="shared" si="1064"/>
        <v>0</v>
      </c>
      <c r="F382" s="15">
        <f t="shared" si="990"/>
        <v>0</v>
      </c>
      <c r="G382" s="252">
        <f t="shared" si="1062"/>
        <v>0</v>
      </c>
      <c r="I382" s="299"/>
      <c r="J382" s="270"/>
      <c r="K382" s="269" t="str">
        <f t="shared" ref="K382:K395" si="1066">IFERROR((VLOOKUP(J382,JADWAL,4,FALSE)),"  ")</f>
        <v xml:space="preserve">  </v>
      </c>
      <c r="L382" s="270" t="str">
        <f t="shared" ref="L382:L395" si="1067">IFERROR((VLOOKUP(J382,JADWAL,2,FALSE))," ")</f>
        <v xml:space="preserve"> </v>
      </c>
      <c r="M382" s="270" t="str">
        <f t="shared" ref="M382:M395" si="1068">IFERROR((VLOOKUP(J382,JADWAL,9,FALSE)),"  ")</f>
        <v xml:space="preserve">  </v>
      </c>
      <c r="N382" s="270" t="str">
        <f t="shared" ref="N382:N395" si="1069">IFERROR((VLOOKUP(J382,JADWAL,10,FALSE)),"  ")</f>
        <v xml:space="preserve">  </v>
      </c>
      <c r="O382" s="270" t="str">
        <f t="shared" si="1065"/>
        <v xml:space="preserve">  </v>
      </c>
      <c r="P382" s="271" t="str">
        <f t="shared" si="1029"/>
        <v xml:space="preserve">  </v>
      </c>
      <c r="Q382" s="271" t="str">
        <f t="shared" si="1030"/>
        <v xml:space="preserve">  </v>
      </c>
      <c r="R382" s="271" t="str">
        <f t="shared" si="1023"/>
        <v xml:space="preserve">  </v>
      </c>
      <c r="S382" s="235">
        <f t="shared" si="1031"/>
        <v>0</v>
      </c>
    </row>
    <row r="383" spans="1:25">
      <c r="A383" s="257"/>
      <c r="B383" s="15" t="s">
        <v>480</v>
      </c>
      <c r="C383" s="15"/>
      <c r="D383" s="14">
        <f t="shared" si="1063"/>
        <v>0</v>
      </c>
      <c r="E383" s="14">
        <f t="shared" si="1064"/>
        <v>0</v>
      </c>
      <c r="F383" s="15">
        <f t="shared" si="990"/>
        <v>0</v>
      </c>
      <c r="G383" s="252">
        <f t="shared" si="1062"/>
        <v>0</v>
      </c>
      <c r="I383" s="299"/>
      <c r="J383" s="270"/>
      <c r="K383" s="269" t="str">
        <f t="shared" si="1066"/>
        <v xml:space="preserve">  </v>
      </c>
      <c r="L383" s="270" t="str">
        <f t="shared" si="1067"/>
        <v xml:space="preserve"> </v>
      </c>
      <c r="M383" s="270" t="str">
        <f t="shared" si="1068"/>
        <v xml:space="preserve">  </v>
      </c>
      <c r="N383" s="270" t="str">
        <f t="shared" si="1069"/>
        <v xml:space="preserve">  </v>
      </c>
      <c r="O383" s="270" t="str">
        <f t="shared" si="1065"/>
        <v xml:space="preserve">  </v>
      </c>
      <c r="P383" s="271" t="str">
        <f t="shared" si="1029"/>
        <v xml:space="preserve">  </v>
      </c>
      <c r="Q383" s="271" t="str">
        <f t="shared" si="1030"/>
        <v xml:space="preserve">  </v>
      </c>
      <c r="R383" s="271" t="str">
        <f t="shared" si="1023"/>
        <v xml:space="preserve">  </v>
      </c>
      <c r="S383" s="235">
        <f t="shared" si="1031"/>
        <v>0</v>
      </c>
    </row>
    <row r="384" spans="1:25">
      <c r="A384" s="257"/>
      <c r="B384" s="15" t="s">
        <v>137</v>
      </c>
      <c r="C384" s="15"/>
      <c r="D384" s="14">
        <f t="shared" si="1063"/>
        <v>0</v>
      </c>
      <c r="E384" s="14">
        <f t="shared" si="1064"/>
        <v>0</v>
      </c>
      <c r="F384" s="15">
        <f t="shared" si="990"/>
        <v>0</v>
      </c>
      <c r="G384" s="252">
        <f t="shared" si="1062"/>
        <v>0</v>
      </c>
      <c r="I384" s="299"/>
      <c r="J384" s="270"/>
      <c r="K384" s="269" t="str">
        <f t="shared" si="1066"/>
        <v xml:space="preserve">  </v>
      </c>
      <c r="L384" s="270" t="str">
        <f t="shared" si="1067"/>
        <v xml:space="preserve"> </v>
      </c>
      <c r="M384" s="270" t="str">
        <f t="shared" si="1068"/>
        <v xml:space="preserve">  </v>
      </c>
      <c r="N384" s="270" t="str">
        <f t="shared" si="1069"/>
        <v xml:space="preserve">  </v>
      </c>
      <c r="O384" s="270" t="str">
        <f t="shared" si="1065"/>
        <v xml:space="preserve">  </v>
      </c>
      <c r="P384" s="271" t="str">
        <f t="shared" si="1029"/>
        <v xml:space="preserve">  </v>
      </c>
      <c r="Q384" s="271" t="str">
        <f t="shared" si="1030"/>
        <v xml:space="preserve">  </v>
      </c>
      <c r="R384" s="271" t="str">
        <f t="shared" si="1023"/>
        <v xml:space="preserve">  </v>
      </c>
      <c r="S384" s="235">
        <f t="shared" si="1031"/>
        <v>0</v>
      </c>
    </row>
    <row r="385" spans="1:19">
      <c r="A385" s="257"/>
      <c r="B385" s="321" t="s">
        <v>481</v>
      </c>
      <c r="C385" s="321"/>
      <c r="D385" s="14">
        <f t="shared" si="1063"/>
        <v>0</v>
      </c>
      <c r="E385" s="14">
        <f t="shared" si="1064"/>
        <v>0</v>
      </c>
      <c r="F385" s="15">
        <f t="shared" si="990"/>
        <v>0</v>
      </c>
      <c r="G385" s="252">
        <f t="shared" si="1062"/>
        <v>0</v>
      </c>
      <c r="I385" s="267"/>
      <c r="J385" s="270"/>
      <c r="K385" s="269" t="str">
        <f t="shared" si="1066"/>
        <v xml:space="preserve">  </v>
      </c>
      <c r="L385" s="270" t="str">
        <f t="shared" si="1067"/>
        <v xml:space="preserve"> </v>
      </c>
      <c r="M385" s="270" t="str">
        <f t="shared" si="1068"/>
        <v xml:space="preserve">  </v>
      </c>
      <c r="N385" s="270" t="str">
        <f t="shared" si="1069"/>
        <v xml:space="preserve">  </v>
      </c>
      <c r="O385" s="270" t="str">
        <f t="shared" si="1065"/>
        <v xml:space="preserve">  </v>
      </c>
      <c r="P385" s="271" t="str">
        <f t="shared" si="1029"/>
        <v xml:space="preserve">  </v>
      </c>
      <c r="Q385" s="271" t="str">
        <f t="shared" si="1030"/>
        <v xml:space="preserve">  </v>
      </c>
      <c r="R385" s="271" t="str">
        <f t="shared" si="1023"/>
        <v xml:space="preserve">  </v>
      </c>
      <c r="S385" s="235">
        <f t="shared" si="1031"/>
        <v>0</v>
      </c>
    </row>
    <row r="386" spans="1:19">
      <c r="A386" s="257"/>
      <c r="B386" s="297" t="s">
        <v>482</v>
      </c>
      <c r="C386" s="297"/>
      <c r="D386" s="14">
        <f t="shared" si="1063"/>
        <v>0</v>
      </c>
      <c r="E386" s="14">
        <f t="shared" si="1064"/>
        <v>0</v>
      </c>
      <c r="F386" s="15">
        <f t="shared" si="990"/>
        <v>0</v>
      </c>
      <c r="G386" s="252">
        <f t="shared" si="1062"/>
        <v>0</v>
      </c>
      <c r="I386" s="267"/>
      <c r="J386" s="270"/>
      <c r="K386" s="269" t="str">
        <f t="shared" si="1066"/>
        <v xml:space="preserve">  </v>
      </c>
      <c r="L386" s="270" t="str">
        <f t="shared" si="1067"/>
        <v xml:space="preserve"> </v>
      </c>
      <c r="M386" s="270" t="str">
        <f t="shared" si="1068"/>
        <v xml:space="preserve">  </v>
      </c>
      <c r="N386" s="270" t="str">
        <f t="shared" si="1069"/>
        <v xml:space="preserve">  </v>
      </c>
      <c r="O386" s="270" t="str">
        <f t="shared" si="1065"/>
        <v xml:space="preserve">  </v>
      </c>
      <c r="P386" s="271" t="str">
        <f t="shared" si="1029"/>
        <v xml:space="preserve">  </v>
      </c>
      <c r="Q386" s="271" t="str">
        <f t="shared" si="1030"/>
        <v xml:space="preserve">  </v>
      </c>
      <c r="R386" s="271" t="str">
        <f t="shared" si="1023"/>
        <v xml:space="preserve">  </v>
      </c>
      <c r="S386" s="235">
        <f t="shared" si="1031"/>
        <v>0</v>
      </c>
    </row>
    <row r="387" spans="1:19">
      <c r="A387" s="257"/>
      <c r="B387" s="15" t="s">
        <v>483</v>
      </c>
      <c r="C387" s="15"/>
      <c r="D387" s="14">
        <f t="shared" si="1063"/>
        <v>0</v>
      </c>
      <c r="E387" s="14">
        <f t="shared" si="1064"/>
        <v>0</v>
      </c>
      <c r="F387" s="15">
        <f t="shared" si="990"/>
        <v>0</v>
      </c>
      <c r="G387" s="252">
        <f t="shared" si="1062"/>
        <v>0</v>
      </c>
      <c r="I387" s="267"/>
      <c r="J387" s="270"/>
      <c r="K387" s="269" t="str">
        <f t="shared" si="1066"/>
        <v xml:space="preserve">  </v>
      </c>
      <c r="L387" s="270" t="str">
        <f t="shared" si="1067"/>
        <v xml:space="preserve"> </v>
      </c>
      <c r="M387" s="270" t="str">
        <f t="shared" si="1068"/>
        <v xml:space="preserve">  </v>
      </c>
      <c r="N387" s="270" t="str">
        <f t="shared" si="1069"/>
        <v xml:space="preserve">  </v>
      </c>
      <c r="O387" s="270" t="str">
        <f t="shared" si="1065"/>
        <v xml:space="preserve">  </v>
      </c>
      <c r="P387" s="271" t="str">
        <f t="shared" si="1029"/>
        <v xml:space="preserve">  </v>
      </c>
      <c r="Q387" s="271" t="str">
        <f t="shared" si="1030"/>
        <v xml:space="preserve">  </v>
      </c>
      <c r="R387" s="271" t="str">
        <f t="shared" si="1023"/>
        <v xml:space="preserve">  </v>
      </c>
      <c r="S387" s="235">
        <f t="shared" si="1031"/>
        <v>0</v>
      </c>
    </row>
    <row r="388" spans="1:19">
      <c r="A388" s="257"/>
      <c r="B388" s="15" t="s">
        <v>484</v>
      </c>
      <c r="C388" s="15"/>
      <c r="D388" s="14">
        <f t="shared" si="1063"/>
        <v>0</v>
      </c>
      <c r="E388" s="14">
        <f t="shared" si="1064"/>
        <v>0</v>
      </c>
      <c r="F388" s="15">
        <f t="shared" si="990"/>
        <v>0</v>
      </c>
      <c r="G388" s="252">
        <f t="shared" si="1062"/>
        <v>0</v>
      </c>
      <c r="I388" s="267"/>
      <c r="J388" s="270"/>
      <c r="K388" s="269" t="str">
        <f t="shared" si="1066"/>
        <v xml:space="preserve">  </v>
      </c>
      <c r="L388" s="270" t="str">
        <f t="shared" si="1067"/>
        <v xml:space="preserve"> </v>
      </c>
      <c r="M388" s="270" t="str">
        <f t="shared" si="1068"/>
        <v xml:space="preserve">  </v>
      </c>
      <c r="N388" s="270" t="str">
        <f t="shared" si="1069"/>
        <v xml:space="preserve">  </v>
      </c>
      <c r="O388" s="270" t="str">
        <f t="shared" si="1065"/>
        <v xml:space="preserve">  </v>
      </c>
      <c r="P388" s="271" t="str">
        <f t="shared" si="1029"/>
        <v xml:space="preserve">  </v>
      </c>
      <c r="Q388" s="271" t="str">
        <f t="shared" si="1030"/>
        <v xml:space="preserve">  </v>
      </c>
      <c r="R388" s="271" t="str">
        <f t="shared" si="1023"/>
        <v xml:space="preserve">  </v>
      </c>
      <c r="S388" s="235">
        <f t="shared" si="1031"/>
        <v>0</v>
      </c>
    </row>
    <row r="389" spans="1:19">
      <c r="A389" s="257"/>
      <c r="B389" s="15" t="s">
        <v>485</v>
      </c>
      <c r="C389" s="15"/>
      <c r="D389" s="14">
        <f t="shared" si="1063"/>
        <v>0</v>
      </c>
      <c r="E389" s="14">
        <f t="shared" si="1064"/>
        <v>0</v>
      </c>
      <c r="F389" s="15">
        <f t="shared" si="990"/>
        <v>0</v>
      </c>
      <c r="G389" s="252">
        <f t="shared" si="1062"/>
        <v>0</v>
      </c>
      <c r="I389" s="267"/>
      <c r="J389" s="270"/>
      <c r="K389" s="269" t="str">
        <f t="shared" si="1066"/>
        <v xml:space="preserve">  </v>
      </c>
      <c r="L389" s="270" t="str">
        <f t="shared" si="1067"/>
        <v xml:space="preserve"> </v>
      </c>
      <c r="M389" s="270" t="str">
        <f t="shared" si="1068"/>
        <v xml:space="preserve">  </v>
      </c>
      <c r="N389" s="270" t="str">
        <f t="shared" si="1069"/>
        <v xml:space="preserve">  </v>
      </c>
      <c r="O389" s="270" t="str">
        <f t="shared" si="1065"/>
        <v xml:space="preserve">  </v>
      </c>
      <c r="P389" s="271" t="str">
        <f t="shared" si="1029"/>
        <v xml:space="preserve">  </v>
      </c>
      <c r="Q389" s="271" t="str">
        <f t="shared" si="1030"/>
        <v xml:space="preserve">  </v>
      </c>
      <c r="R389" s="271" t="str">
        <f t="shared" si="1023"/>
        <v xml:space="preserve">  </v>
      </c>
      <c r="S389" s="235">
        <f t="shared" si="1031"/>
        <v>0</v>
      </c>
    </row>
    <row r="390" spans="1:19">
      <c r="A390" s="257"/>
      <c r="B390" s="297" t="s">
        <v>486</v>
      </c>
      <c r="C390" s="297"/>
      <c r="D390" s="14">
        <f t="shared" si="1063"/>
        <v>0</v>
      </c>
      <c r="E390" s="14">
        <f t="shared" si="1064"/>
        <v>0</v>
      </c>
      <c r="F390" s="15">
        <f t="shared" si="990"/>
        <v>0</v>
      </c>
      <c r="G390" s="252">
        <f t="shared" si="1062"/>
        <v>0</v>
      </c>
      <c r="I390" s="267"/>
      <c r="J390" s="270"/>
      <c r="K390" s="269" t="str">
        <f t="shared" si="1066"/>
        <v xml:space="preserve">  </v>
      </c>
      <c r="L390" s="270" t="str">
        <f t="shared" si="1067"/>
        <v xml:space="preserve"> </v>
      </c>
      <c r="M390" s="270" t="str">
        <f t="shared" si="1068"/>
        <v xml:space="preserve">  </v>
      </c>
      <c r="N390" s="270" t="str">
        <f t="shared" si="1069"/>
        <v xml:space="preserve">  </v>
      </c>
      <c r="O390" s="270" t="str">
        <f t="shared" si="1065"/>
        <v xml:space="preserve">  </v>
      </c>
      <c r="P390" s="271" t="str">
        <f t="shared" si="1029"/>
        <v xml:space="preserve">  </v>
      </c>
      <c r="Q390" s="271" t="str">
        <f t="shared" si="1030"/>
        <v xml:space="preserve">  </v>
      </c>
      <c r="R390" s="271" t="str">
        <f t="shared" si="1023"/>
        <v xml:space="preserve">  </v>
      </c>
      <c r="S390" s="235">
        <f t="shared" si="1031"/>
        <v>0</v>
      </c>
    </row>
    <row r="391" spans="1:19">
      <c r="A391" s="257"/>
      <c r="B391" s="297" t="s">
        <v>487</v>
      </c>
      <c r="C391" s="297"/>
      <c r="D391" s="14">
        <f t="shared" si="1063"/>
        <v>0</v>
      </c>
      <c r="E391" s="14">
        <f t="shared" si="1064"/>
        <v>0</v>
      </c>
      <c r="F391" s="15">
        <f t="shared" si="990"/>
        <v>0</v>
      </c>
      <c r="G391" s="252">
        <f t="shared" si="1062"/>
        <v>0</v>
      </c>
      <c r="I391" s="267"/>
      <c r="J391" s="270"/>
      <c r="K391" s="269" t="str">
        <f t="shared" si="1066"/>
        <v xml:space="preserve">  </v>
      </c>
      <c r="L391" s="270" t="str">
        <f t="shared" si="1067"/>
        <v xml:space="preserve"> </v>
      </c>
      <c r="M391" s="270" t="str">
        <f t="shared" si="1068"/>
        <v xml:space="preserve">  </v>
      </c>
      <c r="N391" s="270" t="str">
        <f t="shared" si="1069"/>
        <v xml:space="preserve">  </v>
      </c>
      <c r="O391" s="270" t="str">
        <f t="shared" si="1065"/>
        <v xml:space="preserve">  </v>
      </c>
      <c r="P391" s="271" t="str">
        <f t="shared" si="1029"/>
        <v xml:space="preserve">  </v>
      </c>
      <c r="Q391" s="271" t="str">
        <f t="shared" si="1030"/>
        <v xml:space="preserve">  </v>
      </c>
      <c r="R391" s="271" t="str">
        <f t="shared" si="1023"/>
        <v xml:space="preserve">  </v>
      </c>
      <c r="S391" s="235">
        <f t="shared" si="1031"/>
        <v>0</v>
      </c>
    </row>
    <row r="392" spans="1:19">
      <c r="A392" s="257"/>
      <c r="B392" s="330" t="s">
        <v>172</v>
      </c>
      <c r="C392" s="330"/>
      <c r="D392" s="14">
        <f t="shared" si="1063"/>
        <v>0</v>
      </c>
      <c r="E392" s="14">
        <f t="shared" si="1064"/>
        <v>0</v>
      </c>
      <c r="F392" s="15">
        <f t="shared" si="990"/>
        <v>0</v>
      </c>
      <c r="G392" s="252">
        <f t="shared" si="1062"/>
        <v>0</v>
      </c>
      <c r="I392" s="267"/>
      <c r="J392" s="270"/>
      <c r="K392" s="269" t="str">
        <f t="shared" si="1066"/>
        <v xml:space="preserve">  </v>
      </c>
      <c r="L392" s="270" t="str">
        <f t="shared" si="1067"/>
        <v xml:space="preserve"> </v>
      </c>
      <c r="M392" s="270" t="str">
        <f t="shared" si="1068"/>
        <v xml:space="preserve">  </v>
      </c>
      <c r="N392" s="270" t="str">
        <f t="shared" si="1069"/>
        <v xml:space="preserve">  </v>
      </c>
      <c r="O392" s="270" t="str">
        <f t="shared" si="1065"/>
        <v xml:space="preserve">  </v>
      </c>
      <c r="P392" s="271" t="str">
        <f t="shared" si="1029"/>
        <v xml:space="preserve">  </v>
      </c>
      <c r="Q392" s="271" t="str">
        <f t="shared" si="1030"/>
        <v xml:space="preserve">  </v>
      </c>
      <c r="R392" s="271" t="str">
        <f t="shared" si="1023"/>
        <v xml:space="preserve">  </v>
      </c>
      <c r="S392" s="235">
        <f t="shared" si="1031"/>
        <v>0</v>
      </c>
    </row>
    <row r="393" spans="1:19">
      <c r="A393" s="257"/>
      <c r="B393" s="297" t="s">
        <v>488</v>
      </c>
      <c r="C393" s="297"/>
      <c r="D393" s="14">
        <f t="shared" si="1063"/>
        <v>0</v>
      </c>
      <c r="E393" s="14">
        <f t="shared" si="1064"/>
        <v>0</v>
      </c>
      <c r="F393" s="15">
        <f t="shared" si="990"/>
        <v>0</v>
      </c>
      <c r="G393" s="252">
        <f t="shared" si="1062"/>
        <v>0</v>
      </c>
      <c r="I393" s="267"/>
      <c r="J393" s="270"/>
      <c r="K393" s="269" t="str">
        <f t="shared" si="1066"/>
        <v xml:space="preserve">  </v>
      </c>
      <c r="L393" s="270" t="str">
        <f t="shared" si="1067"/>
        <v xml:space="preserve"> </v>
      </c>
      <c r="M393" s="270" t="str">
        <f t="shared" si="1068"/>
        <v xml:space="preserve">  </v>
      </c>
      <c r="N393" s="270" t="str">
        <f t="shared" si="1069"/>
        <v xml:space="preserve">  </v>
      </c>
      <c r="O393" s="270" t="str">
        <f t="shared" si="1065"/>
        <v xml:space="preserve">  </v>
      </c>
      <c r="P393" s="271" t="str">
        <f t="shared" si="1029"/>
        <v xml:space="preserve">  </v>
      </c>
      <c r="Q393" s="271" t="str">
        <f t="shared" si="1030"/>
        <v xml:space="preserve">  </v>
      </c>
      <c r="R393" s="271" t="str">
        <f t="shared" si="1023"/>
        <v xml:space="preserve">  </v>
      </c>
      <c r="S393" s="235">
        <f t="shared" si="1031"/>
        <v>0</v>
      </c>
    </row>
    <row r="394" spans="1:19">
      <c r="A394" s="257"/>
      <c r="B394" s="297" t="s">
        <v>489</v>
      </c>
      <c r="C394" s="297"/>
      <c r="D394" s="14">
        <f t="shared" si="1063"/>
        <v>0</v>
      </c>
      <c r="E394" s="14">
        <f t="shared" si="1064"/>
        <v>0</v>
      </c>
      <c r="F394" s="15">
        <f t="shared" si="990"/>
        <v>0</v>
      </c>
      <c r="G394" s="252">
        <f t="shared" si="1062"/>
        <v>0</v>
      </c>
      <c r="I394" s="267"/>
      <c r="J394" s="270"/>
      <c r="K394" s="269" t="str">
        <f t="shared" si="1066"/>
        <v xml:space="preserve">  </v>
      </c>
      <c r="L394" s="270" t="str">
        <f t="shared" si="1067"/>
        <v xml:space="preserve"> </v>
      </c>
      <c r="M394" s="270" t="str">
        <f t="shared" si="1068"/>
        <v xml:space="preserve">  </v>
      </c>
      <c r="N394" s="270" t="str">
        <f t="shared" si="1069"/>
        <v xml:space="preserve">  </v>
      </c>
      <c r="O394" s="270" t="str">
        <f t="shared" si="1065"/>
        <v xml:space="preserve">  </v>
      </c>
      <c r="P394" s="271" t="str">
        <f t="shared" si="1029"/>
        <v xml:space="preserve">  </v>
      </c>
      <c r="Q394" s="271" t="str">
        <f t="shared" si="1030"/>
        <v xml:space="preserve">  </v>
      </c>
      <c r="R394" s="271" t="str">
        <f t="shared" si="1023"/>
        <v xml:space="preserve">  </v>
      </c>
      <c r="S394" s="235">
        <f t="shared" si="1031"/>
        <v>0</v>
      </c>
    </row>
    <row r="395" spans="1:19">
      <c r="A395" s="257"/>
      <c r="B395" s="297" t="s">
        <v>490</v>
      </c>
      <c r="C395" s="297"/>
      <c r="D395" s="14">
        <f t="shared" si="1063"/>
        <v>0</v>
      </c>
      <c r="E395" s="14">
        <f t="shared" si="1064"/>
        <v>0</v>
      </c>
      <c r="F395" s="15">
        <f t="shared" si="990"/>
        <v>0</v>
      </c>
      <c r="G395" s="252">
        <f t="shared" si="1062"/>
        <v>0</v>
      </c>
      <c r="I395" s="267"/>
      <c r="J395" s="270"/>
      <c r="K395" s="269" t="str">
        <f t="shared" si="1066"/>
        <v xml:space="preserve">  </v>
      </c>
      <c r="L395" s="270" t="str">
        <f t="shared" si="1067"/>
        <v xml:space="preserve"> </v>
      </c>
      <c r="M395" s="270" t="str">
        <f t="shared" si="1068"/>
        <v xml:space="preserve">  </v>
      </c>
      <c r="N395" s="270" t="str">
        <f t="shared" si="1069"/>
        <v xml:space="preserve">  </v>
      </c>
      <c r="O395" s="270" t="str">
        <f t="shared" si="1065"/>
        <v xml:space="preserve">  </v>
      </c>
      <c r="P395" s="271" t="str">
        <f t="shared" si="1029"/>
        <v xml:space="preserve">  </v>
      </c>
      <c r="Q395" s="271" t="str">
        <f t="shared" si="1030"/>
        <v xml:space="preserve">  </v>
      </c>
      <c r="R395" s="271" t="str">
        <f t="shared" si="1023"/>
        <v xml:space="preserve">  </v>
      </c>
      <c r="S395" s="235">
        <f t="shared" si="1031"/>
        <v>0</v>
      </c>
    </row>
    <row r="396" spans="1:19">
      <c r="B396" s="235" t="s">
        <v>491</v>
      </c>
    </row>
    <row r="404" spans="2:2">
      <c r="B404" s="22" t="s">
        <v>383</v>
      </c>
    </row>
    <row r="405" spans="2:2">
      <c r="B405" s="22" t="s">
        <v>281</v>
      </c>
    </row>
    <row r="406" spans="2:2">
      <c r="B406" s="22" t="s">
        <v>405</v>
      </c>
    </row>
    <row r="407" spans="2:2">
      <c r="B407" s="22" t="s">
        <v>415</v>
      </c>
    </row>
    <row r="408" spans="2:2">
      <c r="B408" s="22" t="s">
        <v>231</v>
      </c>
    </row>
    <row r="409" spans="2:2">
      <c r="B409" s="22" t="s">
        <v>408</v>
      </c>
    </row>
    <row r="410" spans="2:2">
      <c r="B410" s="22" t="s">
        <v>375</v>
      </c>
    </row>
    <row r="411" spans="2:2">
      <c r="B411" s="22" t="s">
        <v>283</v>
      </c>
    </row>
    <row r="412" spans="2:2">
      <c r="B412" s="22" t="s">
        <v>391</v>
      </c>
    </row>
    <row r="413" spans="2:2">
      <c r="B413" s="22" t="s">
        <v>433</v>
      </c>
    </row>
    <row r="414" spans="2:2">
      <c r="B414" s="22" t="s">
        <v>390</v>
      </c>
    </row>
    <row r="415" spans="2:2">
      <c r="B415" s="22" t="s">
        <v>373</v>
      </c>
    </row>
    <row r="416" spans="2:2">
      <c r="B416" s="22" t="s">
        <v>425</v>
      </c>
    </row>
    <row r="417" spans="2:2">
      <c r="B417" s="22" t="s">
        <v>168</v>
      </c>
    </row>
    <row r="418" spans="2:2">
      <c r="B418" s="22" t="s">
        <v>394</v>
      </c>
    </row>
    <row r="419" spans="2:2">
      <c r="B419" s="22" t="s">
        <v>443</v>
      </c>
    </row>
    <row r="420" spans="2:2">
      <c r="B420" s="22" t="s">
        <v>430</v>
      </c>
    </row>
    <row r="421" spans="2:2">
      <c r="B421" s="22" t="s">
        <v>417</v>
      </c>
    </row>
    <row r="422" spans="2:2">
      <c r="B422" s="22" t="s">
        <v>427</v>
      </c>
    </row>
    <row r="423" spans="2:2">
      <c r="B423" s="22" t="s">
        <v>413</v>
      </c>
    </row>
    <row r="424" spans="2:2">
      <c r="B424" s="22" t="s">
        <v>429</v>
      </c>
    </row>
    <row r="425" spans="2:2">
      <c r="B425" s="22" t="s">
        <v>396</v>
      </c>
    </row>
    <row r="426" spans="2:2">
      <c r="B426" s="22" t="s">
        <v>386</v>
      </c>
    </row>
    <row r="427" spans="2:2">
      <c r="B427" s="22" t="s">
        <v>388</v>
      </c>
    </row>
    <row r="428" spans="2:2">
      <c r="B428" s="22" t="s">
        <v>374</v>
      </c>
    </row>
    <row r="429" spans="2:2">
      <c r="B429" s="22" t="s">
        <v>13</v>
      </c>
    </row>
    <row r="433" spans="12:15">
      <c r="L433" s="530" t="s">
        <v>492</v>
      </c>
      <c r="M433" s="530"/>
      <c r="N433" s="530"/>
      <c r="O433" s="530"/>
    </row>
    <row r="434" spans="12:15">
      <c r="L434" s="530"/>
      <c r="M434" s="530"/>
      <c r="N434" s="530"/>
      <c r="O434" s="530"/>
    </row>
    <row r="435" spans="12:15">
      <c r="L435" s="530"/>
      <c r="M435" s="530"/>
      <c r="N435" s="530"/>
      <c r="O435" s="530"/>
    </row>
    <row r="436" spans="12:15">
      <c r="L436" s="530"/>
      <c r="M436" s="530"/>
      <c r="N436" s="530"/>
      <c r="O436" s="530"/>
    </row>
    <row r="437" spans="12:15">
      <c r="L437" s="530"/>
      <c r="M437" s="530"/>
      <c r="N437" s="530"/>
      <c r="O437" s="530"/>
    </row>
    <row r="438" spans="12:15">
      <c r="L438" s="530"/>
      <c r="M438" s="530"/>
      <c r="N438" s="530"/>
      <c r="O438" s="530"/>
    </row>
    <row r="439" spans="12:15">
      <c r="L439" s="531" t="s">
        <v>332</v>
      </c>
      <c r="M439" s="531"/>
      <c r="N439" s="531"/>
      <c r="O439" s="531"/>
    </row>
    <row r="440" spans="12:15">
      <c r="L440" s="530"/>
      <c r="M440" s="530"/>
      <c r="N440" s="530"/>
      <c r="O440" s="530"/>
    </row>
    <row r="441" spans="12:15">
      <c r="L441" s="530"/>
      <c r="M441" s="530"/>
      <c r="N441" s="530"/>
      <c r="O441" s="530"/>
    </row>
    <row r="442" spans="12:15">
      <c r="L442" s="530"/>
      <c r="M442" s="530"/>
      <c r="N442" s="530"/>
      <c r="O442" s="530"/>
    </row>
  </sheetData>
  <mergeCells count="10">
    <mergeCell ref="L438:O438"/>
    <mergeCell ref="L439:O439"/>
    <mergeCell ref="L440:O440"/>
    <mergeCell ref="L441:O441"/>
    <mergeCell ref="L442:O442"/>
    <mergeCell ref="L433:O433"/>
    <mergeCell ref="L434:O434"/>
    <mergeCell ref="L435:O435"/>
    <mergeCell ref="L436:O436"/>
    <mergeCell ref="L437:O437"/>
  </mergeCells>
  <printOptions gridLines="1"/>
  <pageMargins left="0.23611111111111099" right="0.118110236220472" top="0.35433070866141703" bottom="0.35433070866141703" header="0.31496062992126" footer="0.31496062992126"/>
  <pageSetup paperSize="9" scale="8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14"/>
  <sheetViews>
    <sheetView workbookViewId="0"/>
  </sheetViews>
  <sheetFormatPr defaultColWidth="9.140625" defaultRowHeight="12.75"/>
  <cols>
    <col min="1" max="1" width="4.5703125" style="56" customWidth="1"/>
    <col min="2" max="2" width="6.42578125" style="56" hidden="1" customWidth="1"/>
    <col min="3" max="3" width="34" style="56" customWidth="1"/>
    <col min="4" max="5" width="8.85546875" style="56" customWidth="1"/>
    <col min="6" max="6" width="8.28515625" style="56" customWidth="1"/>
    <col min="7" max="7" width="7.42578125" style="199" customWidth="1"/>
    <col min="8" max="8" width="2.5703125" style="56" customWidth="1"/>
    <col min="9" max="9" width="10.85546875" style="56" customWidth="1"/>
    <col min="10" max="10" width="46.5703125" style="142" customWidth="1"/>
    <col min="11" max="11" width="8.140625" style="142" customWidth="1"/>
    <col min="12" max="12" width="7.140625" style="142" customWidth="1"/>
    <col min="13" max="13" width="11.7109375" style="142" customWidth="1"/>
    <col min="14" max="14" width="21.7109375" style="142" customWidth="1"/>
    <col min="15" max="15" width="35.42578125" style="142" customWidth="1"/>
    <col min="16" max="16" width="9.140625" style="142" customWidth="1"/>
    <col min="17" max="16384" width="9.140625" style="142"/>
  </cols>
  <sheetData>
    <row r="1" spans="1:15">
      <c r="A1" s="200" t="s">
        <v>493</v>
      </c>
      <c r="H1" s="142"/>
    </row>
    <row r="3" spans="1:15" ht="18.75" customHeight="1">
      <c r="A3" s="201" t="s">
        <v>340</v>
      </c>
      <c r="B3" s="202" t="s">
        <v>355</v>
      </c>
      <c r="C3" s="202" t="s">
        <v>341</v>
      </c>
      <c r="D3" s="202" t="s">
        <v>348</v>
      </c>
      <c r="E3" s="202" t="s">
        <v>349</v>
      </c>
      <c r="F3" s="202" t="s">
        <v>494</v>
      </c>
      <c r="G3" s="203" t="s">
        <v>495</v>
      </c>
      <c r="H3" s="142"/>
    </row>
    <row r="4" spans="1:15">
      <c r="A4" s="204">
        <v>1</v>
      </c>
      <c r="B4" s="205" t="s">
        <v>116</v>
      </c>
      <c r="C4" s="206" t="s">
        <v>119</v>
      </c>
      <c r="D4" s="207">
        <f t="shared" ref="D4:D35" si="0">COUNTIF(DSATU,C4)</f>
        <v>0</v>
      </c>
      <c r="E4" s="207">
        <f t="shared" ref="E4:E35" si="1">COUNTIF(DDUA,C4)</f>
        <v>0</v>
      </c>
      <c r="F4" s="207">
        <f>COUNTIF(JADWAL!$L$1:$L$93,REKAP!C4)</f>
        <v>0</v>
      </c>
      <c r="G4" s="208">
        <f>SUM(D4:F4)</f>
        <v>0</v>
      </c>
      <c r="H4" s="209"/>
      <c r="I4" s="207"/>
      <c r="J4" s="213"/>
      <c r="K4" s="213"/>
      <c r="L4" s="213"/>
      <c r="M4" s="213"/>
      <c r="N4" s="213"/>
      <c r="O4" s="214"/>
    </row>
    <row r="5" spans="1:15">
      <c r="A5" s="204">
        <v>2</v>
      </c>
      <c r="B5" s="205" t="s">
        <v>122</v>
      </c>
      <c r="C5" s="206" t="s">
        <v>48</v>
      </c>
      <c r="D5" s="207">
        <f t="shared" si="0"/>
        <v>2</v>
      </c>
      <c r="E5" s="207">
        <f t="shared" si="1"/>
        <v>2</v>
      </c>
      <c r="F5" s="207">
        <f>COUNTIF(JADWAL!$L$1:$L$93,REKAP!C5)</f>
        <v>0</v>
      </c>
      <c r="G5" s="208">
        <f>SUM(D5:F5)</f>
        <v>4</v>
      </c>
      <c r="H5" s="209"/>
      <c r="I5" s="207"/>
      <c r="J5" s="212"/>
      <c r="K5" s="212"/>
      <c r="L5" s="212"/>
      <c r="M5" s="212"/>
      <c r="N5" s="212"/>
      <c r="O5" s="215"/>
    </row>
    <row r="6" spans="1:15">
      <c r="A6" s="204">
        <v>3</v>
      </c>
      <c r="B6" s="205" t="s">
        <v>362</v>
      </c>
      <c r="C6" s="206" t="s">
        <v>278</v>
      </c>
      <c r="D6" s="207">
        <f t="shared" si="0"/>
        <v>0</v>
      </c>
      <c r="E6" s="207">
        <f t="shared" si="1"/>
        <v>0</v>
      </c>
      <c r="F6" s="207">
        <f>COUNTIF(JADWAL!$L$1:$L$93,REKAP!C6)</f>
        <v>0</v>
      </c>
      <c r="G6" s="208">
        <f t="shared" ref="G6:G7" si="2">SUM(D6:F6)</f>
        <v>0</v>
      </c>
      <c r="H6" s="209"/>
      <c r="I6" s="207"/>
      <c r="J6" s="212"/>
      <c r="K6" s="212"/>
      <c r="L6" s="212"/>
      <c r="M6" s="212"/>
      <c r="N6" s="212"/>
      <c r="O6" s="215"/>
    </row>
    <row r="7" spans="1:15">
      <c r="A7" s="204">
        <v>4</v>
      </c>
      <c r="B7" s="205" t="s">
        <v>364</v>
      </c>
      <c r="C7" s="206" t="s">
        <v>275</v>
      </c>
      <c r="D7" s="207">
        <f t="shared" si="0"/>
        <v>2</v>
      </c>
      <c r="E7" s="207">
        <f t="shared" si="1"/>
        <v>1</v>
      </c>
      <c r="F7" s="207">
        <f>COUNTIF(JADWAL!$L$1:$L$93,REKAP!C7)</f>
        <v>0</v>
      </c>
      <c r="G7" s="208">
        <f t="shared" si="2"/>
        <v>3</v>
      </c>
      <c r="H7" s="209"/>
      <c r="I7" s="207"/>
      <c r="J7" s="216"/>
      <c r="K7" s="212"/>
      <c r="L7" s="212"/>
      <c r="M7" s="212"/>
      <c r="N7" s="212"/>
      <c r="O7" s="215"/>
    </row>
    <row r="8" spans="1:15">
      <c r="A8" s="204">
        <v>5</v>
      </c>
      <c r="B8" s="205" t="s">
        <v>496</v>
      </c>
      <c r="C8" s="206" t="s">
        <v>184</v>
      </c>
      <c r="D8" s="207">
        <f t="shared" si="0"/>
        <v>0</v>
      </c>
      <c r="E8" s="207">
        <f t="shared" si="1"/>
        <v>0</v>
      </c>
      <c r="F8" s="207">
        <f>COUNTIF(JADWAL!$L$1:$L$93,REKAP!C8)</f>
        <v>0</v>
      </c>
      <c r="G8" s="208">
        <f t="shared" ref="G8:G43" si="3">SUM(D8:F8)</f>
        <v>0</v>
      </c>
      <c r="H8" s="209"/>
      <c r="I8" s="207"/>
      <c r="J8" s="212"/>
      <c r="K8" s="212"/>
      <c r="L8" s="212"/>
      <c r="M8" s="212"/>
      <c r="N8" s="212"/>
      <c r="O8" s="215"/>
    </row>
    <row r="9" spans="1:15">
      <c r="A9" s="204">
        <v>6</v>
      </c>
      <c r="B9" s="205" t="s">
        <v>497</v>
      </c>
      <c r="C9" s="210" t="s">
        <v>498</v>
      </c>
      <c r="D9" s="207">
        <f t="shared" si="0"/>
        <v>0</v>
      </c>
      <c r="E9" s="207">
        <f t="shared" si="1"/>
        <v>0</v>
      </c>
      <c r="F9" s="207">
        <f>COUNTIF(JADWAL!$L$1:$L$93,REKAP!C9)</f>
        <v>0</v>
      </c>
      <c r="G9" s="208">
        <f t="shared" si="3"/>
        <v>0</v>
      </c>
      <c r="H9" s="142"/>
      <c r="I9" s="207"/>
      <c r="J9" s="212"/>
      <c r="K9" s="212"/>
      <c r="L9" s="212"/>
      <c r="M9" s="212"/>
      <c r="N9" s="212"/>
      <c r="O9" s="212"/>
    </row>
    <row r="10" spans="1:15">
      <c r="A10" s="204">
        <v>7</v>
      </c>
      <c r="B10" s="205" t="s">
        <v>370</v>
      </c>
      <c r="C10" s="206" t="s">
        <v>499</v>
      </c>
      <c r="D10" s="207">
        <f t="shared" si="0"/>
        <v>0</v>
      </c>
      <c r="E10" s="207">
        <f t="shared" si="1"/>
        <v>0</v>
      </c>
      <c r="F10" s="207">
        <f>COUNTIF(JADWAL!$L$1:$L$93,REKAP!C10)</f>
        <v>0</v>
      </c>
      <c r="G10" s="208">
        <f t="shared" si="3"/>
        <v>0</v>
      </c>
      <c r="H10" s="209"/>
      <c r="I10" s="207"/>
      <c r="J10" s="212"/>
      <c r="K10" s="212"/>
      <c r="L10" s="212"/>
      <c r="M10" s="212"/>
      <c r="N10" s="212"/>
      <c r="O10" s="215"/>
    </row>
    <row r="11" spans="1:15">
      <c r="A11" s="204">
        <v>8</v>
      </c>
      <c r="B11" s="205" t="s">
        <v>500</v>
      </c>
      <c r="C11" s="211" t="s">
        <v>59</v>
      </c>
      <c r="D11" s="207">
        <f t="shared" si="0"/>
        <v>0</v>
      </c>
      <c r="E11" s="207">
        <f t="shared" si="1"/>
        <v>0</v>
      </c>
      <c r="F11" s="207">
        <f>COUNTIF(JADWAL!$L$1:$L$93,REKAP!C11)</f>
        <v>0</v>
      </c>
      <c r="G11" s="208">
        <f t="shared" si="3"/>
        <v>0</v>
      </c>
      <c r="H11" s="142"/>
      <c r="I11" s="207"/>
      <c r="J11" s="212"/>
      <c r="K11" s="212"/>
      <c r="L11" s="212"/>
      <c r="M11" s="212"/>
      <c r="N11" s="212"/>
      <c r="O11" s="212"/>
    </row>
    <row r="12" spans="1:15">
      <c r="A12" s="204">
        <v>9</v>
      </c>
      <c r="B12" s="205" t="s">
        <v>501</v>
      </c>
      <c r="C12" s="206" t="s">
        <v>502</v>
      </c>
      <c r="D12" s="207">
        <f t="shared" si="0"/>
        <v>0</v>
      </c>
      <c r="E12" s="207">
        <f t="shared" si="1"/>
        <v>0</v>
      </c>
      <c r="F12" s="207">
        <f>COUNTIF(JADWAL!$L$1:$L$93,REKAP!C12)</f>
        <v>0</v>
      </c>
      <c r="G12" s="208">
        <f t="shared" si="3"/>
        <v>0</v>
      </c>
      <c r="H12" s="142"/>
      <c r="I12" s="207"/>
      <c r="J12" s="212"/>
      <c r="K12" s="212"/>
      <c r="L12" s="212"/>
      <c r="M12" s="212"/>
      <c r="N12" s="212"/>
      <c r="O12" s="212"/>
    </row>
    <row r="13" spans="1:15">
      <c r="A13" s="204">
        <v>10</v>
      </c>
      <c r="B13" s="205" t="s">
        <v>503</v>
      </c>
      <c r="C13" s="210" t="s">
        <v>169</v>
      </c>
      <c r="D13" s="207">
        <f t="shared" si="0"/>
        <v>3</v>
      </c>
      <c r="E13" s="207">
        <f t="shared" si="1"/>
        <v>1</v>
      </c>
      <c r="F13" s="207">
        <f>COUNTIF(JADWAL!$L$1:$L$93,REKAP!C13)</f>
        <v>0</v>
      </c>
      <c r="G13" s="208">
        <f t="shared" si="3"/>
        <v>4</v>
      </c>
      <c r="H13" s="142"/>
      <c r="I13" s="207"/>
      <c r="J13" s="212"/>
      <c r="K13" s="212"/>
      <c r="L13" s="212"/>
      <c r="M13" s="212"/>
      <c r="N13" s="212"/>
      <c r="O13" s="212"/>
    </row>
    <row r="14" spans="1:15">
      <c r="A14" s="204">
        <v>11</v>
      </c>
      <c r="B14" s="205" t="s">
        <v>504</v>
      </c>
      <c r="C14" s="211" t="s">
        <v>236</v>
      </c>
      <c r="D14" s="207">
        <f t="shared" si="0"/>
        <v>0</v>
      </c>
      <c r="E14" s="207">
        <f t="shared" si="1"/>
        <v>0</v>
      </c>
      <c r="F14" s="207">
        <f>COUNTIF(JADWAL!$L$1:$L$93,REKAP!C14)</f>
        <v>0</v>
      </c>
      <c r="G14" s="208">
        <f t="shared" si="3"/>
        <v>0</v>
      </c>
      <c r="H14" s="212"/>
      <c r="I14" s="207"/>
      <c r="J14" s="212"/>
      <c r="K14" s="212"/>
      <c r="L14" s="212"/>
      <c r="M14" s="212"/>
      <c r="N14" s="212"/>
      <c r="O14" s="212"/>
    </row>
    <row r="15" spans="1:15">
      <c r="A15" s="204">
        <v>12</v>
      </c>
      <c r="B15" s="205" t="s">
        <v>505</v>
      </c>
      <c r="C15" s="210" t="s">
        <v>281</v>
      </c>
      <c r="D15" s="207">
        <f t="shared" si="0"/>
        <v>0</v>
      </c>
      <c r="E15" s="207">
        <f t="shared" si="1"/>
        <v>1</v>
      </c>
      <c r="F15" s="207">
        <f>COUNTIF(JADWAL!$L$1:$L$93,REKAP!C15)</f>
        <v>0</v>
      </c>
      <c r="G15" s="208">
        <f t="shared" si="3"/>
        <v>1</v>
      </c>
      <c r="H15" s="142"/>
      <c r="I15" s="207"/>
      <c r="J15" s="212"/>
      <c r="K15" s="212"/>
      <c r="L15" s="212"/>
      <c r="M15" s="212"/>
      <c r="N15" s="212"/>
      <c r="O15" s="212"/>
    </row>
    <row r="16" spans="1:15">
      <c r="A16" s="204">
        <v>13</v>
      </c>
      <c r="B16" s="205" t="s">
        <v>506</v>
      </c>
      <c r="C16" s="210" t="s">
        <v>51</v>
      </c>
      <c r="D16" s="207">
        <f t="shared" si="0"/>
        <v>0</v>
      </c>
      <c r="E16" s="207">
        <f t="shared" si="1"/>
        <v>0</v>
      </c>
      <c r="F16" s="207">
        <f>COUNTIF(JADWAL!$L$1:$L$93,REKAP!C16)</f>
        <v>0</v>
      </c>
      <c r="G16" s="208">
        <f t="shared" si="3"/>
        <v>0</v>
      </c>
      <c r="H16" s="142"/>
      <c r="I16" s="207"/>
      <c r="J16" s="212"/>
      <c r="K16" s="212"/>
      <c r="L16" s="212"/>
      <c r="M16" s="212"/>
      <c r="N16" s="212"/>
      <c r="O16" s="212"/>
    </row>
    <row r="17" spans="1:15">
      <c r="A17" s="204">
        <v>14</v>
      </c>
      <c r="B17" s="205" t="s">
        <v>507</v>
      </c>
      <c r="C17" s="210" t="s">
        <v>425</v>
      </c>
      <c r="D17" s="207">
        <f t="shared" si="0"/>
        <v>2</v>
      </c>
      <c r="E17" s="207">
        <f t="shared" si="1"/>
        <v>2</v>
      </c>
      <c r="F17" s="207">
        <f>COUNTIF(JADWAL!$L$1:$L$93,REKAP!C17)</f>
        <v>0</v>
      </c>
      <c r="G17" s="208">
        <f t="shared" si="3"/>
        <v>4</v>
      </c>
      <c r="H17" s="142"/>
      <c r="I17" s="207"/>
      <c r="J17" s="212"/>
      <c r="K17" s="212"/>
      <c r="L17" s="212"/>
      <c r="M17" s="212"/>
      <c r="N17" s="212"/>
      <c r="O17" s="212"/>
    </row>
    <row r="18" spans="1:15">
      <c r="A18" s="204">
        <v>15</v>
      </c>
      <c r="B18" s="205" t="s">
        <v>508</v>
      </c>
      <c r="C18" s="206" t="s">
        <v>231</v>
      </c>
      <c r="D18" s="207">
        <f t="shared" si="0"/>
        <v>1</v>
      </c>
      <c r="E18" s="207">
        <f t="shared" si="1"/>
        <v>2</v>
      </c>
      <c r="F18" s="207">
        <f>COUNTIF(JADWAL!$L$1:$L$93,REKAP!C18)</f>
        <v>0</v>
      </c>
      <c r="G18" s="208">
        <f t="shared" si="3"/>
        <v>3</v>
      </c>
      <c r="H18" s="209"/>
      <c r="I18" s="207"/>
      <c r="J18" s="212"/>
      <c r="K18" s="212"/>
      <c r="L18" s="212"/>
      <c r="M18" s="212"/>
      <c r="N18" s="212"/>
      <c r="O18" s="215"/>
    </row>
    <row r="19" spans="1:15">
      <c r="A19" s="204">
        <v>16</v>
      </c>
      <c r="B19" s="205" t="s">
        <v>509</v>
      </c>
      <c r="C19" s="206" t="s">
        <v>135</v>
      </c>
      <c r="D19" s="207">
        <f t="shared" si="0"/>
        <v>3</v>
      </c>
      <c r="E19" s="207">
        <f t="shared" si="1"/>
        <v>1</v>
      </c>
      <c r="F19" s="207">
        <f>COUNTIF(JADWAL!$L$1:$L$93,REKAP!C19)</f>
        <v>0</v>
      </c>
      <c r="G19" s="208">
        <f t="shared" si="3"/>
        <v>4</v>
      </c>
      <c r="H19" s="142"/>
      <c r="I19" s="207"/>
      <c r="J19" s="212"/>
      <c r="K19" s="212"/>
      <c r="L19" s="212"/>
      <c r="M19" s="212"/>
      <c r="N19" s="212"/>
      <c r="O19" s="212"/>
    </row>
    <row r="20" spans="1:15">
      <c r="A20" s="204">
        <v>17</v>
      </c>
      <c r="B20" s="205" t="s">
        <v>510</v>
      </c>
      <c r="C20" s="206" t="s">
        <v>424</v>
      </c>
      <c r="D20" s="207">
        <f t="shared" si="0"/>
        <v>0</v>
      </c>
      <c r="E20" s="207">
        <f t="shared" si="1"/>
        <v>3</v>
      </c>
      <c r="F20" s="207">
        <f>COUNTIF(JADWAL!$L$1:$L$93,REKAP!C20)</f>
        <v>0</v>
      </c>
      <c r="G20" s="208">
        <f t="shared" si="3"/>
        <v>3</v>
      </c>
      <c r="H20" s="209"/>
      <c r="I20" s="207"/>
      <c r="J20" s="212"/>
      <c r="K20" s="212"/>
      <c r="L20" s="212"/>
      <c r="M20" s="212"/>
      <c r="N20" s="212"/>
      <c r="O20" s="215"/>
    </row>
    <row r="21" spans="1:15">
      <c r="A21" s="204">
        <v>18</v>
      </c>
      <c r="B21" s="205" t="s">
        <v>511</v>
      </c>
      <c r="C21" s="206" t="s">
        <v>238</v>
      </c>
      <c r="D21" s="207">
        <f t="shared" si="0"/>
        <v>1</v>
      </c>
      <c r="E21" s="207">
        <f t="shared" si="1"/>
        <v>0</v>
      </c>
      <c r="F21" s="207">
        <f>COUNTIF(JADWAL!$L$1:$L$93,REKAP!C21)</f>
        <v>0</v>
      </c>
      <c r="G21" s="208">
        <f t="shared" si="3"/>
        <v>1</v>
      </c>
      <c r="H21" s="142"/>
      <c r="I21" s="207"/>
      <c r="J21" s="212"/>
      <c r="K21" s="212"/>
      <c r="L21" s="212"/>
      <c r="M21" s="212"/>
      <c r="N21" s="212"/>
      <c r="O21" s="212"/>
    </row>
    <row r="22" spans="1:15">
      <c r="A22" s="204">
        <v>19</v>
      </c>
      <c r="B22" s="205" t="s">
        <v>512</v>
      </c>
      <c r="C22" s="206" t="s">
        <v>246</v>
      </c>
      <c r="D22" s="207">
        <f t="shared" si="0"/>
        <v>0</v>
      </c>
      <c r="E22" s="207">
        <f t="shared" si="1"/>
        <v>0</v>
      </c>
      <c r="F22" s="207">
        <f>COUNTIF(JADWAL!$L$1:$L$93,REKAP!C22)</f>
        <v>0</v>
      </c>
      <c r="G22" s="208">
        <f t="shared" si="3"/>
        <v>0</v>
      </c>
      <c r="H22" s="142"/>
      <c r="I22" s="207"/>
      <c r="J22" s="212"/>
      <c r="K22" s="212"/>
      <c r="L22" s="212"/>
      <c r="M22" s="212"/>
      <c r="N22" s="212"/>
      <c r="O22" s="212"/>
    </row>
    <row r="23" spans="1:15">
      <c r="A23" s="204">
        <v>20</v>
      </c>
      <c r="B23" s="205" t="s">
        <v>513</v>
      </c>
      <c r="C23" s="206" t="s">
        <v>65</v>
      </c>
      <c r="D23" s="207">
        <f t="shared" si="0"/>
        <v>0</v>
      </c>
      <c r="E23" s="207">
        <f t="shared" si="1"/>
        <v>0</v>
      </c>
      <c r="F23" s="207">
        <f>COUNTIF(JADWAL!$L$1:$L$93,REKAP!C23)</f>
        <v>0</v>
      </c>
      <c r="G23" s="208">
        <f t="shared" si="3"/>
        <v>0</v>
      </c>
      <c r="H23" s="142"/>
      <c r="I23" s="207"/>
      <c r="J23" s="212"/>
      <c r="K23" s="212"/>
      <c r="L23" s="212"/>
      <c r="M23" s="212"/>
      <c r="N23" s="212"/>
      <c r="O23" s="212"/>
    </row>
    <row r="24" spans="1:15">
      <c r="A24" s="204">
        <v>21</v>
      </c>
      <c r="B24" s="205"/>
      <c r="C24" s="210" t="s">
        <v>514</v>
      </c>
      <c r="D24" s="207">
        <f t="shared" si="0"/>
        <v>0</v>
      </c>
      <c r="E24" s="207">
        <f t="shared" si="1"/>
        <v>0</v>
      </c>
      <c r="F24" s="207">
        <f>COUNTIF(JADWAL!$L$1:$L$93,REKAP!C24)</f>
        <v>0</v>
      </c>
      <c r="G24" s="208">
        <f t="shared" si="3"/>
        <v>0</v>
      </c>
      <c r="H24" s="142"/>
      <c r="I24" s="207"/>
      <c r="J24" s="212"/>
      <c r="K24" s="212"/>
      <c r="L24" s="212"/>
      <c r="M24" s="212"/>
      <c r="N24" s="212"/>
      <c r="O24" s="212"/>
    </row>
    <row r="25" spans="1:15">
      <c r="A25" s="204">
        <v>22</v>
      </c>
      <c r="B25" s="205" t="s">
        <v>366</v>
      </c>
      <c r="C25" s="206" t="s">
        <v>120</v>
      </c>
      <c r="D25" s="207">
        <f t="shared" si="0"/>
        <v>0</v>
      </c>
      <c r="E25" s="207">
        <f t="shared" si="1"/>
        <v>0</v>
      </c>
      <c r="F25" s="207">
        <v>0</v>
      </c>
      <c r="G25" s="208">
        <f t="shared" si="3"/>
        <v>0</v>
      </c>
      <c r="H25" s="209"/>
      <c r="I25" s="207"/>
      <c r="J25" s="212"/>
      <c r="K25" s="212"/>
      <c r="L25" s="212"/>
      <c r="M25" s="212"/>
      <c r="N25" s="212"/>
      <c r="O25" s="215"/>
    </row>
    <row r="26" spans="1:15">
      <c r="A26" s="204">
        <v>23</v>
      </c>
      <c r="B26" s="205" t="s">
        <v>368</v>
      </c>
      <c r="C26" s="206" t="s">
        <v>408</v>
      </c>
      <c r="D26" s="207">
        <f t="shared" si="0"/>
        <v>1</v>
      </c>
      <c r="E26" s="207">
        <f t="shared" si="1"/>
        <v>2</v>
      </c>
      <c r="F26" s="207">
        <f>COUNTIF(JADWAL!$L$1:$L$93,REKAP!C26)</f>
        <v>0</v>
      </c>
      <c r="G26" s="208">
        <f t="shared" si="3"/>
        <v>3</v>
      </c>
      <c r="H26" s="209"/>
      <c r="I26" s="207"/>
      <c r="J26" s="212"/>
      <c r="K26" s="212"/>
      <c r="L26" s="212"/>
      <c r="M26" s="212"/>
      <c r="N26" s="212"/>
      <c r="O26" s="215"/>
    </row>
    <row r="27" spans="1:15">
      <c r="A27" s="204">
        <v>24</v>
      </c>
      <c r="B27" s="205" t="s">
        <v>515</v>
      </c>
      <c r="C27" s="206" t="s">
        <v>516</v>
      </c>
      <c r="D27" s="207">
        <f t="shared" si="0"/>
        <v>0</v>
      </c>
      <c r="E27" s="207">
        <f t="shared" si="1"/>
        <v>0</v>
      </c>
      <c r="F27" s="207">
        <f>COUNTIF(JADWAL!$L$1:$L$93,REKAP!C27)</f>
        <v>0</v>
      </c>
      <c r="G27" s="208">
        <f t="shared" si="3"/>
        <v>0</v>
      </c>
      <c r="H27" s="209"/>
      <c r="I27" s="207"/>
      <c r="J27" s="212"/>
      <c r="K27" s="212"/>
      <c r="L27" s="212"/>
      <c r="M27" s="212"/>
      <c r="N27" s="212"/>
      <c r="O27" s="215"/>
    </row>
    <row r="28" spans="1:15">
      <c r="A28" s="204">
        <v>25</v>
      </c>
      <c r="B28" s="205" t="s">
        <v>372</v>
      </c>
      <c r="C28" s="206" t="s">
        <v>168</v>
      </c>
      <c r="D28" s="207">
        <f t="shared" si="0"/>
        <v>1</v>
      </c>
      <c r="E28" s="207">
        <f t="shared" si="1"/>
        <v>2</v>
      </c>
      <c r="F28" s="207">
        <f>COUNTIF(JADWAL!$L$1:$L$93,REKAP!C28)</f>
        <v>0</v>
      </c>
      <c r="G28" s="208">
        <f t="shared" si="3"/>
        <v>3</v>
      </c>
      <c r="H28" s="209"/>
      <c r="I28" s="207"/>
      <c r="J28" s="212"/>
      <c r="K28" s="212"/>
      <c r="L28" s="212"/>
      <c r="M28" s="212"/>
      <c r="N28" s="212"/>
      <c r="O28" s="215"/>
    </row>
    <row r="29" spans="1:15">
      <c r="A29" s="204">
        <v>26</v>
      </c>
      <c r="B29" s="205" t="s">
        <v>517</v>
      </c>
      <c r="C29" s="206" t="s">
        <v>518</v>
      </c>
      <c r="D29" s="207">
        <f t="shared" si="0"/>
        <v>0</v>
      </c>
      <c r="E29" s="207">
        <f t="shared" si="1"/>
        <v>0</v>
      </c>
      <c r="F29" s="207">
        <f>COUNTIF(JADWAL!$L$1:$L$93,REKAP!C29)</f>
        <v>0</v>
      </c>
      <c r="G29" s="208">
        <f t="shared" si="3"/>
        <v>0</v>
      </c>
      <c r="H29" s="209"/>
      <c r="I29" s="207"/>
      <c r="J29" s="212"/>
      <c r="K29" s="212"/>
      <c r="L29" s="212"/>
      <c r="M29" s="212"/>
      <c r="N29" s="212"/>
      <c r="O29" s="215"/>
    </row>
    <row r="30" spans="1:15">
      <c r="A30" s="204">
        <v>27</v>
      </c>
      <c r="B30" s="205" t="s">
        <v>519</v>
      </c>
      <c r="C30" s="206" t="s">
        <v>240</v>
      </c>
      <c r="D30" s="207">
        <f t="shared" si="0"/>
        <v>0</v>
      </c>
      <c r="E30" s="207">
        <f t="shared" si="1"/>
        <v>0</v>
      </c>
      <c r="F30" s="207">
        <f>COUNTIF(JADWAL!$L$1:$L$93,REKAP!C30)</f>
        <v>0</v>
      </c>
      <c r="G30" s="208">
        <f t="shared" si="3"/>
        <v>0</v>
      </c>
      <c r="H30" s="209"/>
      <c r="I30" s="207"/>
      <c r="J30" s="212"/>
      <c r="K30" s="212"/>
      <c r="L30" s="212"/>
      <c r="M30" s="212"/>
      <c r="N30" s="212"/>
      <c r="O30" s="215"/>
    </row>
    <row r="31" spans="1:15">
      <c r="A31" s="204">
        <v>28</v>
      </c>
      <c r="B31" s="205" t="s">
        <v>520</v>
      </c>
      <c r="C31" s="206" t="s">
        <v>283</v>
      </c>
      <c r="D31" s="207">
        <f t="shared" si="0"/>
        <v>1</v>
      </c>
      <c r="E31" s="207">
        <f t="shared" si="1"/>
        <v>0</v>
      </c>
      <c r="F31" s="207">
        <f>COUNTIF(JADWAL!$L$1:$L$93,REKAP!C31)</f>
        <v>0</v>
      </c>
      <c r="G31" s="208">
        <f t="shared" si="3"/>
        <v>1</v>
      </c>
      <c r="H31" s="142"/>
      <c r="I31" s="207"/>
      <c r="J31" s="212"/>
      <c r="K31" s="212"/>
      <c r="L31" s="212"/>
      <c r="M31" s="212"/>
      <c r="N31" s="212"/>
      <c r="O31" s="212"/>
    </row>
    <row r="32" spans="1:15">
      <c r="A32" s="204">
        <v>29</v>
      </c>
      <c r="B32" s="205" t="s">
        <v>346</v>
      </c>
      <c r="C32" s="206" t="s">
        <v>385</v>
      </c>
      <c r="D32" s="207">
        <f t="shared" si="0"/>
        <v>1</v>
      </c>
      <c r="E32" s="207">
        <f t="shared" si="1"/>
        <v>2</v>
      </c>
      <c r="F32" s="207">
        <f>COUNTIF(JADWAL!$L$1:$L$93,REKAP!C32)</f>
        <v>0</v>
      </c>
      <c r="G32" s="208">
        <f t="shared" si="3"/>
        <v>3</v>
      </c>
      <c r="H32" s="142"/>
      <c r="I32" s="207"/>
      <c r="J32" s="212"/>
      <c r="K32" s="212"/>
      <c r="L32" s="212"/>
      <c r="M32" s="212"/>
      <c r="N32" s="212"/>
      <c r="O32" s="212"/>
    </row>
    <row r="33" spans="1:15">
      <c r="A33" s="204">
        <v>30</v>
      </c>
      <c r="B33" s="205" t="s">
        <v>521</v>
      </c>
      <c r="C33" s="206" t="s">
        <v>427</v>
      </c>
      <c r="D33" s="207">
        <f t="shared" si="0"/>
        <v>1</v>
      </c>
      <c r="E33" s="207">
        <f t="shared" si="1"/>
        <v>1</v>
      </c>
      <c r="F33" s="207">
        <f>COUNTIF(JADWAL!$L$1:$L$93,REKAP!C33)</f>
        <v>0</v>
      </c>
      <c r="G33" s="208">
        <f t="shared" si="3"/>
        <v>2</v>
      </c>
      <c r="H33" s="142"/>
      <c r="I33" s="207"/>
      <c r="J33" s="212"/>
      <c r="K33" s="212"/>
      <c r="L33" s="212"/>
      <c r="M33" s="212"/>
      <c r="N33" s="212"/>
      <c r="O33" s="212"/>
    </row>
    <row r="34" spans="1:15">
      <c r="A34" s="204">
        <v>31</v>
      </c>
      <c r="B34" s="205" t="s">
        <v>522</v>
      </c>
      <c r="C34" s="206" t="s">
        <v>401</v>
      </c>
      <c r="D34" s="207">
        <f t="shared" si="0"/>
        <v>4</v>
      </c>
      <c r="E34" s="207">
        <f t="shared" si="1"/>
        <v>0</v>
      </c>
      <c r="F34" s="207">
        <f>COUNTIF(JADWAL!$L$1:$L$93,REKAP!C34)</f>
        <v>0</v>
      </c>
      <c r="G34" s="208">
        <f t="shared" si="3"/>
        <v>4</v>
      </c>
      <c r="H34" s="142"/>
      <c r="I34" s="207"/>
      <c r="J34" s="212"/>
      <c r="K34" s="212"/>
      <c r="L34" s="212"/>
      <c r="M34" s="212"/>
      <c r="N34" s="212"/>
      <c r="O34" s="212"/>
    </row>
    <row r="35" spans="1:15">
      <c r="A35" s="204">
        <v>32</v>
      </c>
      <c r="B35" s="205" t="s">
        <v>523</v>
      </c>
      <c r="C35" s="206" t="s">
        <v>391</v>
      </c>
      <c r="D35" s="207">
        <f t="shared" si="0"/>
        <v>3</v>
      </c>
      <c r="E35" s="207">
        <f t="shared" si="1"/>
        <v>0</v>
      </c>
      <c r="F35" s="207">
        <f>COUNTIF(JADWAL!$L$1:$L$93,REKAP!C35)</f>
        <v>0</v>
      </c>
      <c r="G35" s="208">
        <f t="shared" si="3"/>
        <v>3</v>
      </c>
      <c r="H35" s="142"/>
      <c r="I35" s="207"/>
      <c r="J35" s="212"/>
      <c r="K35" s="212"/>
      <c r="L35" s="212"/>
      <c r="M35" s="212"/>
      <c r="N35" s="212"/>
      <c r="O35" s="212"/>
    </row>
    <row r="36" spans="1:15">
      <c r="A36" s="204">
        <v>33</v>
      </c>
      <c r="B36" s="205" t="s">
        <v>524</v>
      </c>
      <c r="C36" s="206" t="s">
        <v>433</v>
      </c>
      <c r="D36" s="207">
        <f t="shared" ref="D36:D64" si="4">COUNTIF(DSATU,C36)</f>
        <v>1</v>
      </c>
      <c r="E36" s="207">
        <f t="shared" ref="E36:E64" si="5">COUNTIF(DDUA,C36)</f>
        <v>0</v>
      </c>
      <c r="F36" s="207">
        <f>COUNTIF(JADWAL!$L$1:$L$93,REKAP!C36)</f>
        <v>0</v>
      </c>
      <c r="G36" s="208">
        <f t="shared" si="3"/>
        <v>1</v>
      </c>
      <c r="H36" s="142"/>
      <c r="I36" s="207"/>
      <c r="J36" s="212"/>
      <c r="K36" s="212"/>
      <c r="L36" s="212"/>
      <c r="M36" s="212"/>
      <c r="N36" s="212"/>
      <c r="O36" s="212"/>
    </row>
    <row r="37" spans="1:15">
      <c r="A37" s="204">
        <v>34</v>
      </c>
      <c r="B37" s="205" t="s">
        <v>525</v>
      </c>
      <c r="C37" s="206" t="s">
        <v>66</v>
      </c>
      <c r="D37" s="207">
        <f t="shared" si="4"/>
        <v>0</v>
      </c>
      <c r="E37" s="207">
        <f t="shared" si="5"/>
        <v>1</v>
      </c>
      <c r="F37" s="207">
        <f>COUNTIF(JADWAL!$L$1:$L$93,REKAP!C37)</f>
        <v>0</v>
      </c>
      <c r="G37" s="208">
        <f t="shared" si="3"/>
        <v>1</v>
      </c>
      <c r="H37" s="142"/>
      <c r="I37" s="207"/>
      <c r="J37" s="212"/>
      <c r="K37" s="212"/>
      <c r="L37" s="212"/>
      <c r="M37" s="212"/>
      <c r="N37" s="212"/>
      <c r="O37" s="212"/>
    </row>
    <row r="38" spans="1:15">
      <c r="A38" s="204">
        <v>35</v>
      </c>
      <c r="B38" s="205" t="s">
        <v>526</v>
      </c>
      <c r="C38" s="206" t="s">
        <v>383</v>
      </c>
      <c r="D38" s="207">
        <f t="shared" si="4"/>
        <v>2</v>
      </c>
      <c r="E38" s="207">
        <f t="shared" si="5"/>
        <v>2</v>
      </c>
      <c r="F38" s="207">
        <f>COUNTIF(JADWAL!$L$1:$L$93,REKAP!C38)</f>
        <v>0</v>
      </c>
      <c r="G38" s="208">
        <f t="shared" si="3"/>
        <v>4</v>
      </c>
      <c r="H38" s="142"/>
      <c r="I38" s="207"/>
      <c r="J38" s="212"/>
      <c r="K38" s="212"/>
      <c r="L38" s="212"/>
      <c r="M38" s="212"/>
      <c r="N38" s="212"/>
      <c r="O38" s="212"/>
    </row>
    <row r="39" spans="1:15">
      <c r="A39" s="204">
        <v>36</v>
      </c>
      <c r="B39" s="205" t="s">
        <v>527</v>
      </c>
      <c r="C39" s="206" t="s">
        <v>50</v>
      </c>
      <c r="D39" s="207">
        <f t="shared" si="4"/>
        <v>1</v>
      </c>
      <c r="E39" s="207">
        <f t="shared" si="5"/>
        <v>1</v>
      </c>
      <c r="F39" s="207">
        <f>COUNTIF(JADWAL!$L$1:$L$93,REKAP!C39)</f>
        <v>0</v>
      </c>
      <c r="G39" s="208">
        <f t="shared" si="3"/>
        <v>2</v>
      </c>
      <c r="H39" s="142"/>
      <c r="I39" s="207"/>
      <c r="J39" s="212"/>
      <c r="K39" s="212"/>
      <c r="L39" s="212"/>
      <c r="M39" s="212"/>
      <c r="N39" s="212"/>
      <c r="O39" s="212"/>
    </row>
    <row r="40" spans="1:15">
      <c r="A40" s="204">
        <v>37</v>
      </c>
      <c r="B40" s="205" t="s">
        <v>528</v>
      </c>
      <c r="C40" s="206" t="s">
        <v>529</v>
      </c>
      <c r="D40" s="207">
        <f t="shared" si="4"/>
        <v>0</v>
      </c>
      <c r="E40" s="207">
        <f t="shared" si="5"/>
        <v>0</v>
      </c>
      <c r="F40" s="207">
        <f>COUNTIF(JADWAL!$L$1:$L$93,REKAP!C40)</f>
        <v>0</v>
      </c>
      <c r="G40" s="208">
        <f t="shared" si="3"/>
        <v>0</v>
      </c>
      <c r="H40" s="142"/>
      <c r="I40" s="207"/>
      <c r="J40" s="212"/>
      <c r="K40" s="212"/>
      <c r="L40" s="212"/>
      <c r="M40" s="212"/>
      <c r="N40" s="212"/>
      <c r="O40" s="212"/>
    </row>
    <row r="41" spans="1:15">
      <c r="A41" s="204">
        <v>38</v>
      </c>
      <c r="B41" s="205" t="s">
        <v>530</v>
      </c>
      <c r="C41" s="206" t="s">
        <v>531</v>
      </c>
      <c r="D41" s="207">
        <f t="shared" si="4"/>
        <v>0</v>
      </c>
      <c r="E41" s="207">
        <f t="shared" si="5"/>
        <v>0</v>
      </c>
      <c r="F41" s="207">
        <f>COUNTIF(JADWAL!$L$1:$L$93,REKAP!C41)</f>
        <v>0</v>
      </c>
      <c r="G41" s="208">
        <f t="shared" si="3"/>
        <v>0</v>
      </c>
      <c r="H41" s="142"/>
      <c r="I41" s="207"/>
      <c r="J41" s="212"/>
      <c r="K41" s="212"/>
      <c r="L41" s="212"/>
      <c r="M41" s="212"/>
      <c r="N41" s="212"/>
      <c r="O41" s="212"/>
    </row>
    <row r="42" spans="1:15">
      <c r="A42" s="204">
        <v>39</v>
      </c>
      <c r="B42" s="205" t="s">
        <v>532</v>
      </c>
      <c r="C42" s="211" t="s">
        <v>123</v>
      </c>
      <c r="D42" s="207">
        <f t="shared" si="4"/>
        <v>2</v>
      </c>
      <c r="E42" s="207">
        <f t="shared" si="5"/>
        <v>0</v>
      </c>
      <c r="F42" s="207">
        <v>0</v>
      </c>
      <c r="G42" s="208">
        <f t="shared" si="3"/>
        <v>2</v>
      </c>
      <c r="H42" s="142"/>
      <c r="I42" s="207"/>
      <c r="J42" s="212"/>
      <c r="K42" s="212"/>
      <c r="L42" s="212"/>
      <c r="M42" s="212"/>
      <c r="N42" s="212"/>
      <c r="O42" s="212"/>
    </row>
    <row r="43" spans="1:15">
      <c r="A43" s="204">
        <v>40</v>
      </c>
      <c r="B43" s="205" t="s">
        <v>533</v>
      </c>
      <c r="C43" s="210" t="s">
        <v>27</v>
      </c>
      <c r="D43" s="207">
        <f t="shared" si="4"/>
        <v>0</v>
      </c>
      <c r="E43" s="207">
        <f t="shared" si="5"/>
        <v>0</v>
      </c>
      <c r="F43" s="207">
        <f>COUNTIF(JADWAL!$L$1:$L$93,REKAP!C43)</f>
        <v>0</v>
      </c>
      <c r="G43" s="208">
        <f t="shared" si="3"/>
        <v>0</v>
      </c>
      <c r="H43" s="142"/>
      <c r="I43" s="207"/>
      <c r="J43" s="212"/>
      <c r="K43" s="212"/>
      <c r="L43" s="212"/>
      <c r="M43" s="212"/>
      <c r="N43" s="212"/>
      <c r="O43" s="212"/>
    </row>
    <row r="44" spans="1:15">
      <c r="A44" s="204">
        <v>41</v>
      </c>
      <c r="B44" s="205" t="s">
        <v>534</v>
      </c>
      <c r="C44" s="211" t="s">
        <v>535</v>
      </c>
      <c r="D44" s="207">
        <f t="shared" si="4"/>
        <v>0</v>
      </c>
      <c r="E44" s="207">
        <f t="shared" si="5"/>
        <v>0</v>
      </c>
      <c r="F44" s="207">
        <f>COUNTIF(JADWAL!$L$1:$L$93,REKAP!C44)</f>
        <v>0</v>
      </c>
      <c r="G44" s="208">
        <f t="shared" ref="G44:G55" si="6">SUM(D44:F44)</f>
        <v>0</v>
      </c>
      <c r="H44" s="142"/>
      <c r="I44" s="207"/>
      <c r="J44" s="212"/>
      <c r="K44" s="212"/>
      <c r="L44" s="212"/>
      <c r="M44" s="212"/>
      <c r="N44" s="212"/>
      <c r="O44" s="212"/>
    </row>
    <row r="45" spans="1:15">
      <c r="A45" s="204">
        <v>42</v>
      </c>
      <c r="B45" s="205" t="s">
        <v>536</v>
      </c>
      <c r="C45" s="211" t="s">
        <v>537</v>
      </c>
      <c r="D45" s="207">
        <f t="shared" si="4"/>
        <v>0</v>
      </c>
      <c r="E45" s="207">
        <f t="shared" si="5"/>
        <v>0</v>
      </c>
      <c r="F45" s="207">
        <f>COUNTIF(JADWAL!$L$1:$L$93,REKAP!C45)</f>
        <v>0</v>
      </c>
      <c r="G45" s="208">
        <f t="shared" si="6"/>
        <v>0</v>
      </c>
      <c r="H45" s="142"/>
      <c r="I45" s="207"/>
      <c r="J45" s="212"/>
      <c r="K45" s="212"/>
      <c r="L45" s="212"/>
      <c r="M45" s="212"/>
      <c r="N45" s="212"/>
      <c r="O45" s="212"/>
    </row>
    <row r="46" spans="1:15">
      <c r="A46" s="204">
        <v>43</v>
      </c>
      <c r="B46" s="205" t="s">
        <v>538</v>
      </c>
      <c r="C46" s="211" t="s">
        <v>539</v>
      </c>
      <c r="D46" s="207">
        <f t="shared" si="4"/>
        <v>0</v>
      </c>
      <c r="E46" s="207">
        <f t="shared" si="5"/>
        <v>0</v>
      </c>
      <c r="F46" s="207">
        <f>COUNTIF(JADWAL!$L$1:$L$93,REKAP!C46)</f>
        <v>0</v>
      </c>
      <c r="G46" s="208">
        <f t="shared" si="6"/>
        <v>0</v>
      </c>
      <c r="H46" s="142"/>
      <c r="I46" s="207"/>
      <c r="J46" s="212"/>
      <c r="K46" s="212"/>
      <c r="L46" s="212"/>
      <c r="M46" s="212"/>
      <c r="N46" s="212"/>
      <c r="O46" s="212"/>
    </row>
    <row r="47" spans="1:15">
      <c r="A47" s="204">
        <v>44</v>
      </c>
      <c r="B47" s="205" t="s">
        <v>540</v>
      </c>
      <c r="C47" s="210" t="s">
        <v>448</v>
      </c>
      <c r="D47" s="207">
        <f t="shared" si="4"/>
        <v>0</v>
      </c>
      <c r="E47" s="207">
        <f t="shared" si="5"/>
        <v>0</v>
      </c>
      <c r="F47" s="207">
        <f>COUNTIF(JADWAL!$L$1:$L$93,REKAP!C47)</f>
        <v>0</v>
      </c>
      <c r="G47" s="208">
        <f t="shared" si="6"/>
        <v>0</v>
      </c>
      <c r="H47" s="142"/>
      <c r="I47" s="207"/>
      <c r="J47" s="212"/>
      <c r="K47" s="212"/>
      <c r="L47" s="212"/>
      <c r="M47" s="212"/>
      <c r="N47" s="212"/>
      <c r="O47" s="212"/>
    </row>
    <row r="48" spans="1:15">
      <c r="A48" s="204">
        <v>45</v>
      </c>
      <c r="B48" s="205" t="s">
        <v>541</v>
      </c>
      <c r="C48" s="210" t="s">
        <v>542</v>
      </c>
      <c r="D48" s="207">
        <f t="shared" si="4"/>
        <v>0</v>
      </c>
      <c r="E48" s="207">
        <f t="shared" si="5"/>
        <v>0</v>
      </c>
      <c r="F48" s="207">
        <f>COUNTIF(JADWAL!$L$1:$L$93,REKAP!C48)</f>
        <v>0</v>
      </c>
      <c r="G48" s="208">
        <f t="shared" si="6"/>
        <v>0</v>
      </c>
      <c r="H48" s="142"/>
      <c r="I48" s="207"/>
      <c r="J48" s="212"/>
      <c r="K48" s="212"/>
      <c r="L48" s="212"/>
      <c r="M48" s="212"/>
      <c r="N48" s="212"/>
      <c r="O48" s="212"/>
    </row>
    <row r="49" spans="1:15">
      <c r="A49" s="204">
        <v>46</v>
      </c>
      <c r="B49" s="205" t="s">
        <v>543</v>
      </c>
      <c r="C49" s="210" t="s">
        <v>544</v>
      </c>
      <c r="D49" s="207">
        <f t="shared" si="4"/>
        <v>0</v>
      </c>
      <c r="E49" s="207">
        <f t="shared" si="5"/>
        <v>0</v>
      </c>
      <c r="F49" s="207">
        <f>COUNTIF(JADWAL!$L$1:$L$93,REKAP!C49)</f>
        <v>0</v>
      </c>
      <c r="G49" s="208">
        <f t="shared" si="6"/>
        <v>0</v>
      </c>
      <c r="H49" s="142"/>
      <c r="I49" s="207"/>
      <c r="J49" s="212"/>
      <c r="K49" s="212"/>
      <c r="L49" s="212"/>
      <c r="M49" s="212"/>
      <c r="N49" s="212"/>
      <c r="O49" s="212"/>
    </row>
    <row r="50" spans="1:15">
      <c r="A50" s="204">
        <v>47</v>
      </c>
      <c r="B50" s="205"/>
      <c r="C50" s="210" t="s">
        <v>400</v>
      </c>
      <c r="D50" s="207">
        <f t="shared" si="4"/>
        <v>0</v>
      </c>
      <c r="E50" s="207">
        <f t="shared" si="5"/>
        <v>2</v>
      </c>
      <c r="F50" s="207">
        <f>COUNTIF(JADWAL!$L$1:$L$93,REKAP!C50)</f>
        <v>0</v>
      </c>
      <c r="G50" s="208">
        <f t="shared" si="6"/>
        <v>2</v>
      </c>
      <c r="H50" s="142"/>
      <c r="I50" s="207"/>
      <c r="J50" s="212"/>
      <c r="K50" s="212"/>
      <c r="L50" s="212"/>
      <c r="M50" s="212"/>
      <c r="N50" s="212"/>
      <c r="O50" s="212"/>
    </row>
    <row r="51" spans="1:15">
      <c r="A51" s="204">
        <v>48</v>
      </c>
      <c r="B51" s="205"/>
      <c r="C51" s="210" t="s">
        <v>545</v>
      </c>
      <c r="D51" s="207">
        <f t="shared" si="4"/>
        <v>0</v>
      </c>
      <c r="E51" s="207">
        <f t="shared" si="5"/>
        <v>0</v>
      </c>
      <c r="F51" s="207">
        <f>COUNTIF(JADWAL!$L$1:$L$93,REKAP!C51)</f>
        <v>0</v>
      </c>
      <c r="G51" s="208">
        <f t="shared" si="6"/>
        <v>0</v>
      </c>
      <c r="H51" s="142"/>
      <c r="I51" s="207"/>
      <c r="J51" s="212"/>
      <c r="K51" s="212"/>
      <c r="L51" s="212"/>
      <c r="M51" s="212"/>
      <c r="N51" s="212"/>
      <c r="O51" s="212"/>
    </row>
    <row r="52" spans="1:15">
      <c r="A52" s="204">
        <v>49</v>
      </c>
      <c r="B52" s="205"/>
      <c r="C52" s="210" t="s">
        <v>546</v>
      </c>
      <c r="D52" s="207">
        <f t="shared" si="4"/>
        <v>0</v>
      </c>
      <c r="E52" s="207">
        <f t="shared" si="5"/>
        <v>0</v>
      </c>
      <c r="F52" s="207">
        <f>COUNTIF(JADWAL!$L$1:$L$93,REKAP!C52)</f>
        <v>0</v>
      </c>
      <c r="G52" s="208">
        <f t="shared" si="6"/>
        <v>0</v>
      </c>
      <c r="H52" s="142"/>
      <c r="I52" s="207"/>
      <c r="J52" s="212"/>
      <c r="K52" s="212"/>
      <c r="L52" s="212"/>
      <c r="M52" s="212"/>
      <c r="N52" s="212"/>
      <c r="O52" s="212"/>
    </row>
    <row r="53" spans="1:15">
      <c r="A53" s="204">
        <v>50</v>
      </c>
      <c r="B53" s="205"/>
      <c r="C53" s="210" t="s">
        <v>547</v>
      </c>
      <c r="D53" s="207">
        <f t="shared" si="4"/>
        <v>0</v>
      </c>
      <c r="E53" s="207">
        <f t="shared" si="5"/>
        <v>0</v>
      </c>
      <c r="F53" s="207">
        <f>COUNTIF(JADWAL!$L$1:$L$93,REKAP!C53)</f>
        <v>0</v>
      </c>
      <c r="G53" s="208">
        <f t="shared" si="6"/>
        <v>0</v>
      </c>
      <c r="H53" s="142"/>
      <c r="I53" s="207"/>
      <c r="J53" s="212"/>
      <c r="K53" s="212"/>
      <c r="L53" s="212"/>
      <c r="M53" s="212"/>
      <c r="N53" s="212"/>
      <c r="O53" s="212"/>
    </row>
    <row r="54" spans="1:15">
      <c r="A54" s="204">
        <v>51</v>
      </c>
      <c r="B54" s="205"/>
      <c r="C54" s="210" t="s">
        <v>434</v>
      </c>
      <c r="D54" s="207">
        <f t="shared" si="4"/>
        <v>0</v>
      </c>
      <c r="E54" s="207">
        <f t="shared" si="5"/>
        <v>1</v>
      </c>
      <c r="F54" s="207">
        <f>COUNTIF(JADWAL!$L$1:$L$93,REKAP!C54)</f>
        <v>0</v>
      </c>
      <c r="G54" s="208">
        <f t="shared" si="6"/>
        <v>1</v>
      </c>
      <c r="H54" s="142"/>
      <c r="I54" s="207"/>
      <c r="J54" s="212"/>
      <c r="K54" s="212"/>
      <c r="L54" s="212"/>
      <c r="M54" s="212"/>
      <c r="N54" s="212"/>
      <c r="O54" s="212"/>
    </row>
    <row r="55" spans="1:15">
      <c r="A55" s="204">
        <v>52</v>
      </c>
      <c r="B55" s="205"/>
      <c r="C55" s="210" t="s">
        <v>418</v>
      </c>
      <c r="D55" s="207">
        <f t="shared" si="4"/>
        <v>2</v>
      </c>
      <c r="E55" s="207">
        <f t="shared" si="5"/>
        <v>2</v>
      </c>
      <c r="F55" s="207">
        <f>COUNTIF(JADWAL!$L$1:$L$93,REKAP!C55)</f>
        <v>0</v>
      </c>
      <c r="G55" s="208">
        <f t="shared" si="6"/>
        <v>4</v>
      </c>
      <c r="H55" s="142"/>
      <c r="I55" s="207"/>
      <c r="J55" s="212"/>
      <c r="K55" s="212"/>
      <c r="L55" s="212"/>
      <c r="M55" s="212"/>
      <c r="N55" s="212"/>
      <c r="O55" s="212"/>
    </row>
    <row r="56" spans="1:15">
      <c r="A56" s="204">
        <v>53</v>
      </c>
      <c r="B56" s="205"/>
      <c r="C56" s="210" t="s">
        <v>437</v>
      </c>
      <c r="D56" s="207">
        <f t="shared" si="4"/>
        <v>0</v>
      </c>
      <c r="E56" s="207">
        <f t="shared" si="5"/>
        <v>2</v>
      </c>
      <c r="F56" s="207">
        <f>COUNTIF(JADWAL!$L$1:$L$93,REKAP!C56)</f>
        <v>0</v>
      </c>
      <c r="G56" s="208">
        <f t="shared" ref="G56:G67" si="7">SUM(D56:F56)</f>
        <v>2</v>
      </c>
      <c r="I56" s="207"/>
      <c r="J56" s="212"/>
      <c r="K56" s="212"/>
      <c r="L56" s="212"/>
      <c r="M56" s="212"/>
      <c r="N56" s="212"/>
      <c r="O56" s="212"/>
    </row>
    <row r="57" spans="1:15">
      <c r="A57" s="204">
        <v>54</v>
      </c>
      <c r="B57" s="205"/>
      <c r="C57" s="210" t="s">
        <v>282</v>
      </c>
      <c r="D57" s="207">
        <f t="shared" si="4"/>
        <v>0</v>
      </c>
      <c r="E57" s="207">
        <f t="shared" si="5"/>
        <v>0</v>
      </c>
      <c r="F57" s="207">
        <f>COUNTIF(JADWAL!$L$1:$L$93,REKAP!C57)</f>
        <v>0</v>
      </c>
      <c r="G57" s="208">
        <f t="shared" si="7"/>
        <v>0</v>
      </c>
      <c r="I57" s="207"/>
      <c r="J57" s="212"/>
      <c r="K57" s="212"/>
      <c r="L57" s="212"/>
      <c r="M57" s="212"/>
      <c r="N57" s="212"/>
      <c r="O57" s="212"/>
    </row>
    <row r="58" spans="1:15">
      <c r="A58" s="204">
        <v>55</v>
      </c>
      <c r="B58" s="205"/>
      <c r="C58" s="210" t="s">
        <v>287</v>
      </c>
      <c r="D58" s="207">
        <f t="shared" si="4"/>
        <v>0</v>
      </c>
      <c r="E58" s="207">
        <f t="shared" si="5"/>
        <v>0</v>
      </c>
      <c r="F58" s="207">
        <f>COUNTIF(JADWAL!$L$1:$L$93,REKAP!C58)</f>
        <v>0</v>
      </c>
      <c r="G58" s="208">
        <f t="shared" si="7"/>
        <v>0</v>
      </c>
      <c r="I58" s="207"/>
      <c r="J58" s="217"/>
      <c r="K58" s="217"/>
      <c r="L58" s="217"/>
      <c r="M58" s="217"/>
      <c r="N58" s="217"/>
      <c r="O58" s="217"/>
    </row>
    <row r="59" spans="1:15">
      <c r="A59" s="204">
        <v>56</v>
      </c>
      <c r="B59" s="205" t="s">
        <v>548</v>
      </c>
      <c r="C59" s="206" t="s">
        <v>549</v>
      </c>
      <c r="D59" s="207">
        <f t="shared" si="4"/>
        <v>0</v>
      </c>
      <c r="E59" s="207">
        <f t="shared" si="5"/>
        <v>0</v>
      </c>
      <c r="F59" s="207">
        <f>COUNTIF(JADWAL!$L$1:$L$93,REKAP!C59)</f>
        <v>0</v>
      </c>
      <c r="G59" s="208">
        <f t="shared" si="7"/>
        <v>0</v>
      </c>
      <c r="H59" s="142"/>
      <c r="I59" s="207"/>
    </row>
    <row r="60" spans="1:15">
      <c r="A60" s="204">
        <v>57</v>
      </c>
      <c r="B60" s="205" t="s">
        <v>550</v>
      </c>
      <c r="C60" s="206" t="s">
        <v>156</v>
      </c>
      <c r="D60" s="207">
        <f t="shared" si="4"/>
        <v>0</v>
      </c>
      <c r="E60" s="207">
        <f t="shared" si="5"/>
        <v>0</v>
      </c>
      <c r="F60" s="207">
        <f>COUNTIF(JADWAL!$L$1:$L$93,REKAP!C60)</f>
        <v>0</v>
      </c>
      <c r="G60" s="208">
        <f t="shared" si="7"/>
        <v>0</v>
      </c>
      <c r="H60" s="142"/>
      <c r="I60" s="207"/>
    </row>
    <row r="61" spans="1:15">
      <c r="A61" s="204">
        <v>58</v>
      </c>
      <c r="B61" s="205" t="s">
        <v>551</v>
      </c>
      <c r="C61" s="206" t="s">
        <v>552</v>
      </c>
      <c r="D61" s="207">
        <f t="shared" si="4"/>
        <v>0</v>
      </c>
      <c r="E61" s="207">
        <f t="shared" si="5"/>
        <v>0</v>
      </c>
      <c r="F61" s="207">
        <f>COUNTIF(JADWAL!$L$1:$L$93,REKAP!C61)</f>
        <v>0</v>
      </c>
      <c r="G61" s="208">
        <f t="shared" si="7"/>
        <v>0</v>
      </c>
      <c r="H61" s="142"/>
      <c r="I61" s="207"/>
    </row>
    <row r="62" spans="1:15">
      <c r="A62" s="204">
        <v>59</v>
      </c>
      <c r="B62" s="205" t="s">
        <v>553</v>
      </c>
      <c r="C62" s="210" t="s">
        <v>554</v>
      </c>
      <c r="D62" s="207">
        <f t="shared" si="4"/>
        <v>0</v>
      </c>
      <c r="E62" s="207">
        <f t="shared" si="5"/>
        <v>0</v>
      </c>
      <c r="F62" s="207">
        <f>COUNTIF(JADWAL!$L$1:$L$93,REKAP!C62)</f>
        <v>0</v>
      </c>
      <c r="G62" s="208">
        <f t="shared" si="7"/>
        <v>0</v>
      </c>
      <c r="H62" s="142"/>
      <c r="I62" s="207"/>
    </row>
    <row r="63" spans="1:15">
      <c r="A63" s="204">
        <v>60</v>
      </c>
      <c r="B63" s="205" t="s">
        <v>555</v>
      </c>
      <c r="C63" s="210" t="s">
        <v>436</v>
      </c>
      <c r="D63" s="207">
        <f t="shared" si="4"/>
        <v>0</v>
      </c>
      <c r="E63" s="207">
        <f t="shared" si="5"/>
        <v>1</v>
      </c>
      <c r="F63" s="207">
        <f>COUNTIF(JADWAL!$L$1:$L$93,REKAP!C63)</f>
        <v>0</v>
      </c>
      <c r="G63" s="208">
        <f t="shared" si="7"/>
        <v>1</v>
      </c>
      <c r="H63" s="142"/>
      <c r="I63" s="207"/>
    </row>
    <row r="64" spans="1:15">
      <c r="A64" s="204">
        <v>61</v>
      </c>
      <c r="B64" s="205" t="s">
        <v>556</v>
      </c>
      <c r="C64" s="210" t="s">
        <v>234</v>
      </c>
      <c r="D64" s="207">
        <f t="shared" si="4"/>
        <v>0</v>
      </c>
      <c r="E64" s="207">
        <f t="shared" si="5"/>
        <v>0</v>
      </c>
      <c r="F64" s="207">
        <f>COUNTIF(JADWAL!$L$1:$L$93,REKAP!C64)</f>
        <v>0</v>
      </c>
      <c r="G64" s="208">
        <f t="shared" si="7"/>
        <v>0</v>
      </c>
      <c r="H64" s="142"/>
      <c r="I64" s="207"/>
    </row>
    <row r="65" spans="1:9">
      <c r="A65" s="204">
        <v>62</v>
      </c>
      <c r="B65" s="205"/>
      <c r="C65" s="218" t="s">
        <v>557</v>
      </c>
      <c r="D65" s="207">
        <f t="shared" ref="D65:D71" si="8">COUNTIF(DSATU,C65)</f>
        <v>0</v>
      </c>
      <c r="E65" s="207">
        <f t="shared" ref="E65:E71" si="9">COUNTIF(DDUA,C65)</f>
        <v>0</v>
      </c>
      <c r="F65" s="207">
        <f>COUNTIF(JADWAL!$L$1:$L$93,REKAP!C65)</f>
        <v>0</v>
      </c>
      <c r="G65" s="208">
        <f t="shared" si="7"/>
        <v>0</v>
      </c>
      <c r="I65" s="207"/>
    </row>
    <row r="66" spans="1:9">
      <c r="A66" s="204">
        <v>63</v>
      </c>
      <c r="B66" s="205" t="s">
        <v>558</v>
      </c>
      <c r="C66" s="210" t="s">
        <v>446</v>
      </c>
      <c r="D66" s="207">
        <f t="shared" si="8"/>
        <v>0</v>
      </c>
      <c r="E66" s="207">
        <f t="shared" si="9"/>
        <v>0</v>
      </c>
      <c r="F66" s="207">
        <f>COUNTIF(JADWAL!$L$1:$L$93,REKAP!C66)</f>
        <v>0</v>
      </c>
      <c r="G66" s="208">
        <f t="shared" si="7"/>
        <v>0</v>
      </c>
      <c r="H66" s="142"/>
      <c r="I66" s="207"/>
    </row>
    <row r="67" spans="1:9">
      <c r="A67" s="204">
        <v>64</v>
      </c>
      <c r="B67" s="205"/>
      <c r="C67" s="206" t="s">
        <v>559</v>
      </c>
      <c r="D67" s="207">
        <f t="shared" si="8"/>
        <v>0</v>
      </c>
      <c r="E67" s="207">
        <f t="shared" si="9"/>
        <v>0</v>
      </c>
      <c r="F67" s="207">
        <f>COUNTIF(JADWAL!$L$1:$L$93,REKAP!C67)</f>
        <v>0</v>
      </c>
      <c r="G67" s="208">
        <f t="shared" si="7"/>
        <v>0</v>
      </c>
      <c r="H67" s="142"/>
      <c r="I67" s="207"/>
    </row>
    <row r="68" spans="1:9">
      <c r="A68" s="219">
        <v>65</v>
      </c>
      <c r="B68" s="207"/>
      <c r="C68" s="210" t="s">
        <v>438</v>
      </c>
      <c r="D68" s="207">
        <f t="shared" si="8"/>
        <v>0</v>
      </c>
      <c r="E68" s="207">
        <f t="shared" si="9"/>
        <v>1</v>
      </c>
      <c r="F68" s="207">
        <f>COUNTIF(JADWAL!$L$1:$L$93,REKAP!C68)</f>
        <v>0</v>
      </c>
      <c r="G68" s="208">
        <f t="shared" ref="G68:G71" si="10">SUM(D68:F68)</f>
        <v>1</v>
      </c>
      <c r="I68" s="207"/>
    </row>
    <row r="69" spans="1:9">
      <c r="A69" s="219">
        <v>66</v>
      </c>
      <c r="B69" s="207"/>
      <c r="C69" s="210" t="s">
        <v>447</v>
      </c>
      <c r="D69" s="207">
        <f t="shared" si="8"/>
        <v>0</v>
      </c>
      <c r="E69" s="207">
        <f t="shared" si="9"/>
        <v>0</v>
      </c>
      <c r="F69" s="207">
        <f>COUNTIF(JADWAL!$L$1:$L$93,REKAP!C69)</f>
        <v>0</v>
      </c>
      <c r="G69" s="208">
        <f t="shared" si="10"/>
        <v>0</v>
      </c>
      <c r="I69" s="207"/>
    </row>
    <row r="70" spans="1:9">
      <c r="A70" s="219">
        <v>67</v>
      </c>
      <c r="B70" s="207"/>
      <c r="C70" s="210" t="s">
        <v>560</v>
      </c>
      <c r="D70" s="207">
        <f t="shared" si="8"/>
        <v>0</v>
      </c>
      <c r="E70" s="207">
        <f t="shared" si="9"/>
        <v>0</v>
      </c>
      <c r="F70" s="207">
        <f>COUNTIF(JADWAL!$L$1:$L$93,REKAP!C70)</f>
        <v>0</v>
      </c>
      <c r="G70" s="208">
        <f t="shared" si="10"/>
        <v>0</v>
      </c>
      <c r="I70" s="207"/>
    </row>
    <row r="71" spans="1:9">
      <c r="A71" s="219">
        <v>68</v>
      </c>
      <c r="B71" s="207"/>
      <c r="C71" s="210" t="s">
        <v>449</v>
      </c>
      <c r="D71" s="207">
        <f t="shared" si="8"/>
        <v>0</v>
      </c>
      <c r="E71" s="207">
        <f t="shared" si="9"/>
        <v>0</v>
      </c>
      <c r="F71" s="207">
        <f>COUNTIF(JADWAL!$L$1:$L$93,REKAP!C71)</f>
        <v>0</v>
      </c>
      <c r="G71" s="208">
        <f t="shared" si="10"/>
        <v>0</v>
      </c>
      <c r="I71" s="207"/>
    </row>
    <row r="72" spans="1:9">
      <c r="A72" s="219"/>
      <c r="B72" s="207"/>
      <c r="C72" s="207"/>
      <c r="D72" s="207"/>
      <c r="E72" s="207"/>
      <c r="F72" s="207"/>
      <c r="G72" s="208"/>
    </row>
    <row r="73" spans="1:9">
      <c r="A73" s="219"/>
      <c r="B73" s="207"/>
      <c r="C73" s="207"/>
      <c r="D73" s="207"/>
      <c r="E73" s="207"/>
      <c r="F73" s="207"/>
      <c r="G73" s="208"/>
    </row>
    <row r="74" spans="1:9">
      <c r="A74" s="219"/>
      <c r="B74" s="207"/>
      <c r="C74" s="207"/>
      <c r="D74" s="207"/>
      <c r="E74" s="207"/>
      <c r="F74" s="207"/>
      <c r="G74" s="208"/>
    </row>
    <row r="75" spans="1:9">
      <c r="A75" s="204">
        <v>1</v>
      </c>
      <c r="B75" s="205"/>
      <c r="C75" s="206" t="s">
        <v>197</v>
      </c>
      <c r="D75" s="207">
        <f t="shared" ref="D75:D88" si="11">COUNTIF(DSATU,C75)</f>
        <v>0</v>
      </c>
      <c r="E75" s="207">
        <f t="shared" ref="E75:E88" si="12">COUNTIF(DDUA,C75)</f>
        <v>0</v>
      </c>
      <c r="F75" s="207">
        <f>COUNTIF(JADWAL!$L$1:$L$93,REKAP!C75)</f>
        <v>0</v>
      </c>
      <c r="G75" s="208">
        <f>SUM(D75:F75)</f>
        <v>0</v>
      </c>
    </row>
    <row r="76" spans="1:9">
      <c r="A76" s="204">
        <v>2</v>
      </c>
      <c r="B76" s="205"/>
      <c r="C76" s="210" t="s">
        <v>469</v>
      </c>
      <c r="D76" s="207">
        <f t="shared" si="11"/>
        <v>0</v>
      </c>
      <c r="E76" s="207">
        <f t="shared" si="12"/>
        <v>0</v>
      </c>
      <c r="F76" s="207">
        <f>COUNTIF(JADWAL!$L$1:$L$93,REKAP!C76)</f>
        <v>0</v>
      </c>
      <c r="G76" s="208">
        <f>SUM(D76:F76)</f>
        <v>0</v>
      </c>
    </row>
    <row r="77" spans="1:9">
      <c r="A77" s="204">
        <v>3</v>
      </c>
      <c r="B77" s="205"/>
      <c r="C77" s="210" t="s">
        <v>78</v>
      </c>
      <c r="D77" s="207">
        <f t="shared" si="11"/>
        <v>0</v>
      </c>
      <c r="E77" s="207">
        <f t="shared" si="12"/>
        <v>0</v>
      </c>
      <c r="F77" s="207">
        <f>COUNTIF(JADWAL!$L$1:$L$93,REKAP!C77)</f>
        <v>0</v>
      </c>
      <c r="G77" s="208">
        <f t="shared" ref="G77:G84" si="13">SUM(D77:F77)</f>
        <v>0</v>
      </c>
    </row>
    <row r="78" spans="1:9">
      <c r="A78" s="204">
        <v>4</v>
      </c>
      <c r="B78" s="205"/>
      <c r="C78" s="210" t="s">
        <v>453</v>
      </c>
      <c r="D78" s="207">
        <f t="shared" si="11"/>
        <v>0</v>
      </c>
      <c r="E78" s="207">
        <f t="shared" si="12"/>
        <v>2</v>
      </c>
      <c r="F78" s="207">
        <f>COUNTIF(JADWAL!$L$1:$L$93,REKAP!C78)</f>
        <v>0</v>
      </c>
      <c r="G78" s="208">
        <f t="shared" si="13"/>
        <v>2</v>
      </c>
    </row>
    <row r="79" spans="1:9">
      <c r="A79" s="204">
        <v>5</v>
      </c>
      <c r="B79" s="205"/>
      <c r="C79" s="210" t="s">
        <v>470</v>
      </c>
      <c r="D79" s="207">
        <f t="shared" si="11"/>
        <v>0</v>
      </c>
      <c r="E79" s="207">
        <f t="shared" si="12"/>
        <v>0</v>
      </c>
      <c r="F79" s="207">
        <f>COUNTIF(JADWAL!$L$1:$L$93,REKAP!C79)</f>
        <v>0</v>
      </c>
      <c r="G79" s="208">
        <f t="shared" si="13"/>
        <v>0</v>
      </c>
    </row>
    <row r="80" spans="1:9">
      <c r="A80" s="204">
        <v>6</v>
      </c>
      <c r="B80" s="205"/>
      <c r="C80" s="210" t="s">
        <v>284</v>
      </c>
      <c r="D80" s="207">
        <f t="shared" si="11"/>
        <v>0</v>
      </c>
      <c r="E80" s="207">
        <f t="shared" si="12"/>
        <v>0</v>
      </c>
      <c r="F80" s="207">
        <f>COUNTIF(JADWAL!$L$1:$L$93,REKAP!C80)</f>
        <v>0</v>
      </c>
      <c r="G80" s="208">
        <f t="shared" si="13"/>
        <v>0</v>
      </c>
    </row>
    <row r="81" spans="1:8">
      <c r="A81" s="204">
        <v>7</v>
      </c>
      <c r="B81" s="205"/>
      <c r="C81" s="220" t="s">
        <v>76</v>
      </c>
      <c r="D81" s="207">
        <f t="shared" si="11"/>
        <v>0</v>
      </c>
      <c r="E81" s="207">
        <f t="shared" si="12"/>
        <v>0</v>
      </c>
      <c r="F81" s="207">
        <f>COUNTIF(JADWAL!$L$1:$L$93,REKAP!C81)</f>
        <v>0</v>
      </c>
      <c r="G81" s="208">
        <f t="shared" si="13"/>
        <v>0</v>
      </c>
    </row>
    <row r="82" spans="1:8">
      <c r="A82" s="204">
        <v>8</v>
      </c>
      <c r="B82" s="205"/>
      <c r="C82" s="210" t="s">
        <v>152</v>
      </c>
      <c r="D82" s="207">
        <f t="shared" si="11"/>
        <v>0</v>
      </c>
      <c r="E82" s="207">
        <f t="shared" si="12"/>
        <v>0</v>
      </c>
      <c r="F82" s="207">
        <f>COUNTIF(JADWAL!$L$1:$L$93,REKAP!C82)</f>
        <v>0</v>
      </c>
      <c r="G82" s="208">
        <f t="shared" si="13"/>
        <v>0</v>
      </c>
      <c r="H82" s="142"/>
    </row>
    <row r="83" spans="1:8">
      <c r="A83" s="204">
        <v>9</v>
      </c>
      <c r="B83" s="205"/>
      <c r="C83" s="220" t="s">
        <v>158</v>
      </c>
      <c r="D83" s="207">
        <f t="shared" si="11"/>
        <v>0</v>
      </c>
      <c r="E83" s="207">
        <f t="shared" si="12"/>
        <v>0</v>
      </c>
      <c r="F83" s="207">
        <f>COUNTIF(JADWAL!$L$1:$L$93,REKAP!C83)</f>
        <v>0</v>
      </c>
      <c r="G83" s="208">
        <f t="shared" si="13"/>
        <v>0</v>
      </c>
      <c r="H83" s="142"/>
    </row>
    <row r="84" spans="1:8">
      <c r="A84" s="204">
        <v>10</v>
      </c>
      <c r="B84" s="205"/>
      <c r="C84" s="218" t="s">
        <v>148</v>
      </c>
      <c r="D84" s="207">
        <f t="shared" si="11"/>
        <v>1</v>
      </c>
      <c r="E84" s="207">
        <f t="shared" si="12"/>
        <v>0</v>
      </c>
      <c r="F84" s="207">
        <f>COUNTIF(JADWAL!$L$1:$L$93,REKAP!C84)</f>
        <v>0</v>
      </c>
      <c r="G84" s="208">
        <f t="shared" si="13"/>
        <v>1</v>
      </c>
      <c r="H84" s="142"/>
    </row>
    <row r="85" spans="1:8">
      <c r="A85" s="204">
        <v>11</v>
      </c>
      <c r="B85" s="205"/>
      <c r="C85" s="206" t="s">
        <v>474</v>
      </c>
      <c r="D85" s="207">
        <f t="shared" si="11"/>
        <v>0</v>
      </c>
      <c r="E85" s="207">
        <f t="shared" si="12"/>
        <v>0</v>
      </c>
      <c r="F85" s="207">
        <f>COUNTIF(JADWAL!$L$1:$L$93,REKAP!C85)</f>
        <v>0</v>
      </c>
      <c r="G85" s="208">
        <f t="shared" ref="G85:G87" si="14">SUM(D85:F85)</f>
        <v>0</v>
      </c>
      <c r="H85" s="142"/>
    </row>
    <row r="86" spans="1:8">
      <c r="A86" s="204">
        <v>12</v>
      </c>
      <c r="B86" s="205"/>
      <c r="C86" s="206" t="s">
        <v>475</v>
      </c>
      <c r="D86" s="207">
        <f t="shared" si="11"/>
        <v>0</v>
      </c>
      <c r="E86" s="207">
        <f t="shared" si="12"/>
        <v>0</v>
      </c>
      <c r="F86" s="207">
        <f>COUNTIF(JADWAL!$L$1:$L$93,REKAP!C86)</f>
        <v>0</v>
      </c>
      <c r="G86" s="208">
        <f t="shared" si="14"/>
        <v>0</v>
      </c>
      <c r="H86" s="142"/>
    </row>
    <row r="87" spans="1:8">
      <c r="A87" s="204">
        <v>13</v>
      </c>
      <c r="B87" s="205"/>
      <c r="C87" s="206" t="s">
        <v>455</v>
      </c>
      <c r="D87" s="207">
        <f t="shared" si="11"/>
        <v>0</v>
      </c>
      <c r="E87" s="207">
        <f t="shared" si="12"/>
        <v>0</v>
      </c>
      <c r="F87" s="207">
        <f>COUNTIF(JADWAL!$L$1:$L$93,REKAP!C87)</f>
        <v>0</v>
      </c>
      <c r="G87" s="208">
        <f t="shared" si="14"/>
        <v>0</v>
      </c>
      <c r="H87" s="142"/>
    </row>
    <row r="88" spans="1:8">
      <c r="A88" s="204">
        <v>14</v>
      </c>
      <c r="B88" s="205"/>
      <c r="C88" s="210" t="s">
        <v>476</v>
      </c>
      <c r="D88" s="207">
        <f t="shared" si="11"/>
        <v>0</v>
      </c>
      <c r="E88" s="207">
        <f t="shared" si="12"/>
        <v>0</v>
      </c>
      <c r="F88" s="207">
        <f>COUNTIF(JADWAL!$L$1:$L$93,REKAP!C88)</f>
        <v>0</v>
      </c>
      <c r="G88" s="208">
        <f t="shared" ref="G88:G110" si="15">SUM(D88:F88)</f>
        <v>0</v>
      </c>
      <c r="H88" s="142"/>
    </row>
    <row r="89" spans="1:8">
      <c r="A89" s="204">
        <v>15</v>
      </c>
      <c r="B89" s="205"/>
      <c r="C89" s="221" t="s">
        <v>78</v>
      </c>
      <c r="D89" s="207">
        <f t="shared" ref="D89:D110" si="16">COUNTIF(DSATU,C89)</f>
        <v>0</v>
      </c>
      <c r="E89" s="207">
        <f t="shared" ref="E89:E110" si="17">COUNTIF(DDUA,C89)</f>
        <v>0</v>
      </c>
      <c r="F89" s="207">
        <f>COUNTIF(JADWAL!$L$1:$L$93,REKAP!C89)</f>
        <v>0</v>
      </c>
      <c r="G89" s="208">
        <f t="shared" si="15"/>
        <v>0</v>
      </c>
      <c r="H89" s="142"/>
    </row>
    <row r="90" spans="1:8">
      <c r="A90" s="204">
        <v>16</v>
      </c>
      <c r="B90" s="205"/>
      <c r="C90" s="221" t="s">
        <v>138</v>
      </c>
      <c r="D90" s="207">
        <f t="shared" si="16"/>
        <v>0</v>
      </c>
      <c r="E90" s="207">
        <f t="shared" si="17"/>
        <v>0</v>
      </c>
      <c r="F90" s="207">
        <f>COUNTIF(JADWAL!$L$1:$L$93,REKAP!C90)</f>
        <v>0</v>
      </c>
      <c r="G90" s="208">
        <f t="shared" si="15"/>
        <v>0</v>
      </c>
      <c r="H90" s="142"/>
    </row>
    <row r="91" spans="1:8">
      <c r="A91" s="204">
        <v>17</v>
      </c>
      <c r="B91" s="205"/>
      <c r="C91" s="221" t="s">
        <v>479</v>
      </c>
      <c r="D91" s="207">
        <f t="shared" si="16"/>
        <v>0</v>
      </c>
      <c r="E91" s="207">
        <f t="shared" si="17"/>
        <v>0</v>
      </c>
      <c r="F91" s="207">
        <f>COUNTIF(JADWAL!$L$1:$L$93,REKAP!C91)</f>
        <v>0</v>
      </c>
      <c r="G91" s="208">
        <f t="shared" si="15"/>
        <v>0</v>
      </c>
      <c r="H91" s="142"/>
    </row>
    <row r="92" spans="1:8">
      <c r="A92" s="204">
        <v>18</v>
      </c>
      <c r="B92" s="205"/>
      <c r="C92" s="207" t="s">
        <v>127</v>
      </c>
      <c r="D92" s="207">
        <f t="shared" si="16"/>
        <v>0</v>
      </c>
      <c r="E92" s="207">
        <f t="shared" si="17"/>
        <v>0</v>
      </c>
      <c r="F92" s="207">
        <f>COUNTIF(JADWAL!$L$1:$L$93,REKAP!C92)</f>
        <v>0</v>
      </c>
      <c r="G92" s="208">
        <f t="shared" si="15"/>
        <v>0</v>
      </c>
    </row>
    <row r="93" spans="1:8">
      <c r="A93" s="204">
        <v>19</v>
      </c>
      <c r="B93" s="205"/>
      <c r="C93" s="207" t="s">
        <v>480</v>
      </c>
      <c r="D93" s="207">
        <f t="shared" si="16"/>
        <v>0</v>
      </c>
      <c r="E93" s="207">
        <f t="shared" si="17"/>
        <v>0</v>
      </c>
      <c r="F93" s="207">
        <f>COUNTIF(JADWAL!$L$1:$L$93,REKAP!C93)</f>
        <v>0</v>
      </c>
      <c r="G93" s="208">
        <f t="shared" si="15"/>
        <v>0</v>
      </c>
    </row>
    <row r="94" spans="1:8">
      <c r="A94" s="204">
        <v>20</v>
      </c>
      <c r="B94" s="205"/>
      <c r="C94" s="207" t="s">
        <v>137</v>
      </c>
      <c r="D94" s="207">
        <f t="shared" si="16"/>
        <v>0</v>
      </c>
      <c r="E94" s="207">
        <f t="shared" si="17"/>
        <v>0</v>
      </c>
      <c r="F94" s="207">
        <f>COUNTIF(JADWAL!$L$1:$L$93,REKAP!C94)</f>
        <v>0</v>
      </c>
      <c r="G94" s="208">
        <f t="shared" si="15"/>
        <v>0</v>
      </c>
    </row>
    <row r="95" spans="1:8">
      <c r="A95" s="204">
        <v>21</v>
      </c>
      <c r="B95" s="205"/>
      <c r="C95" s="207" t="s">
        <v>477</v>
      </c>
      <c r="D95" s="207">
        <f t="shared" si="16"/>
        <v>0</v>
      </c>
      <c r="E95" s="207">
        <f t="shared" si="17"/>
        <v>0</v>
      </c>
      <c r="F95" s="207">
        <f>COUNTIF(JADWAL!$L$1:$L$93,REKAP!C95)</f>
        <v>0</v>
      </c>
      <c r="G95" s="208">
        <f t="shared" si="15"/>
        <v>0</v>
      </c>
      <c r="H95" s="142"/>
    </row>
    <row r="96" spans="1:8">
      <c r="A96" s="204">
        <v>22</v>
      </c>
      <c r="B96" s="205"/>
      <c r="C96" s="222" t="s">
        <v>481</v>
      </c>
      <c r="D96" s="207">
        <f t="shared" si="16"/>
        <v>0</v>
      </c>
      <c r="E96" s="207">
        <f t="shared" si="17"/>
        <v>0</v>
      </c>
      <c r="F96" s="207">
        <f>COUNTIF(JADWAL!$L$1:$L$93,REKAP!C96)</f>
        <v>0</v>
      </c>
      <c r="G96" s="208">
        <f t="shared" si="15"/>
        <v>0</v>
      </c>
      <c r="H96" s="142"/>
    </row>
    <row r="97" spans="1:8">
      <c r="A97" s="204">
        <v>23</v>
      </c>
      <c r="B97" s="205"/>
      <c r="C97" s="221" t="s">
        <v>482</v>
      </c>
      <c r="D97" s="207">
        <f t="shared" si="16"/>
        <v>0</v>
      </c>
      <c r="E97" s="207">
        <f t="shared" si="17"/>
        <v>0</v>
      </c>
      <c r="F97" s="207">
        <f>COUNTIF(JADWAL!$L$1:$L$93,REKAP!C97)</f>
        <v>0</v>
      </c>
      <c r="G97" s="208">
        <f t="shared" si="15"/>
        <v>0</v>
      </c>
      <c r="H97" s="142"/>
    </row>
    <row r="98" spans="1:8">
      <c r="A98" s="204">
        <v>24</v>
      </c>
      <c r="B98" s="205"/>
      <c r="C98" s="207" t="s">
        <v>483</v>
      </c>
      <c r="D98" s="207">
        <f t="shared" si="16"/>
        <v>0</v>
      </c>
      <c r="E98" s="207">
        <f t="shared" si="17"/>
        <v>0</v>
      </c>
      <c r="F98" s="207">
        <f>COUNTIF(JADWAL!$L$1:$L$93,REKAP!C98)</f>
        <v>0</v>
      </c>
      <c r="G98" s="208">
        <f t="shared" si="15"/>
        <v>0</v>
      </c>
      <c r="H98" s="142"/>
    </row>
    <row r="99" spans="1:8">
      <c r="A99" s="204">
        <v>25</v>
      </c>
      <c r="B99" s="205"/>
      <c r="C99" s="207" t="s">
        <v>484</v>
      </c>
      <c r="D99" s="207">
        <f t="shared" si="16"/>
        <v>0</v>
      </c>
      <c r="E99" s="207">
        <f t="shared" si="17"/>
        <v>0</v>
      </c>
      <c r="F99" s="207">
        <f>COUNTIF(JADWAL!$L$1:$L$93,REKAP!C99)</f>
        <v>0</v>
      </c>
      <c r="G99" s="208">
        <f t="shared" si="15"/>
        <v>0</v>
      </c>
      <c r="H99" s="142"/>
    </row>
    <row r="100" spans="1:8">
      <c r="A100" s="204">
        <v>26</v>
      </c>
      <c r="B100" s="205"/>
      <c r="C100" s="207" t="s">
        <v>485</v>
      </c>
      <c r="D100" s="207">
        <f t="shared" si="16"/>
        <v>0</v>
      </c>
      <c r="E100" s="207">
        <f t="shared" si="17"/>
        <v>0</v>
      </c>
      <c r="F100" s="207">
        <f>COUNTIF(JADWAL!$L$1:$L$93,REKAP!C100)</f>
        <v>0</v>
      </c>
      <c r="G100" s="208">
        <f t="shared" si="15"/>
        <v>0</v>
      </c>
      <c r="H100" s="142"/>
    </row>
    <row r="101" spans="1:8">
      <c r="A101" s="204">
        <v>27</v>
      </c>
      <c r="B101" s="205"/>
      <c r="C101" s="207" t="s">
        <v>165</v>
      </c>
      <c r="D101" s="207">
        <f t="shared" si="16"/>
        <v>0</v>
      </c>
      <c r="E101" s="207">
        <f t="shared" si="17"/>
        <v>0</v>
      </c>
      <c r="F101" s="207">
        <f>COUNTIF(JADWAL!$L$1:$L$93,REKAP!C101)</f>
        <v>0</v>
      </c>
      <c r="G101" s="208">
        <f t="shared" si="15"/>
        <v>0</v>
      </c>
      <c r="H101" s="142"/>
    </row>
    <row r="102" spans="1:8">
      <c r="A102" s="204">
        <v>28</v>
      </c>
      <c r="B102" s="205"/>
      <c r="C102" s="221" t="s">
        <v>486</v>
      </c>
      <c r="D102" s="207">
        <f t="shared" si="16"/>
        <v>0</v>
      </c>
      <c r="E102" s="207">
        <f t="shared" si="17"/>
        <v>0</v>
      </c>
      <c r="F102" s="207">
        <f>COUNTIF(JADWAL!$L$1:$L$93,REKAP!C102)</f>
        <v>0</v>
      </c>
      <c r="G102" s="208">
        <f t="shared" si="15"/>
        <v>0</v>
      </c>
      <c r="H102" s="142"/>
    </row>
    <row r="103" spans="1:8">
      <c r="A103" s="204">
        <v>29</v>
      </c>
      <c r="B103" s="205"/>
      <c r="C103" s="221" t="s">
        <v>487</v>
      </c>
      <c r="D103" s="207">
        <f t="shared" si="16"/>
        <v>0</v>
      </c>
      <c r="E103" s="207">
        <f t="shared" si="17"/>
        <v>0</v>
      </c>
      <c r="F103" s="207">
        <f>COUNTIF(JADWAL!$L$1:$L$93,REKAP!C103)</f>
        <v>0</v>
      </c>
      <c r="G103" s="208">
        <f t="shared" si="15"/>
        <v>0</v>
      </c>
      <c r="H103" s="142"/>
    </row>
    <row r="104" spans="1:8">
      <c r="A104" s="204">
        <v>30</v>
      </c>
      <c r="B104" s="205"/>
      <c r="C104" s="223" t="s">
        <v>172</v>
      </c>
      <c r="D104" s="207">
        <f t="shared" si="16"/>
        <v>0</v>
      </c>
      <c r="E104" s="207">
        <f t="shared" si="17"/>
        <v>0</v>
      </c>
      <c r="F104" s="207">
        <f>COUNTIF(JADWAL!$L$1:$L$93,REKAP!C104)</f>
        <v>0</v>
      </c>
      <c r="G104" s="208">
        <f t="shared" si="15"/>
        <v>0</v>
      </c>
      <c r="H104" s="142"/>
    </row>
    <row r="105" spans="1:8">
      <c r="A105" s="204">
        <v>31</v>
      </c>
      <c r="B105" s="205"/>
      <c r="C105" s="221" t="s">
        <v>488</v>
      </c>
      <c r="D105" s="207">
        <f t="shared" si="16"/>
        <v>0</v>
      </c>
      <c r="E105" s="207">
        <f t="shared" si="17"/>
        <v>0</v>
      </c>
      <c r="F105" s="207">
        <f>COUNTIF(JADWAL!$L$1:$L$93,REKAP!C105)</f>
        <v>0</v>
      </c>
      <c r="G105" s="208">
        <f t="shared" si="15"/>
        <v>0</v>
      </c>
      <c r="H105" s="142"/>
    </row>
    <row r="106" spans="1:8">
      <c r="A106" s="204">
        <v>32</v>
      </c>
      <c r="B106" s="205"/>
      <c r="C106" s="221" t="s">
        <v>258</v>
      </c>
      <c r="D106" s="207">
        <f>COUNTIF(DSATU,C106)</f>
        <v>0</v>
      </c>
      <c r="E106" s="207">
        <f t="shared" si="17"/>
        <v>0</v>
      </c>
      <c r="F106" s="207">
        <f>COUNTIF(JADWAL!$L$1:$L$93,REKAP!C106)</f>
        <v>0</v>
      </c>
      <c r="G106" s="208">
        <f t="shared" si="15"/>
        <v>0</v>
      </c>
      <c r="H106" s="142"/>
    </row>
    <row r="107" spans="1:8">
      <c r="A107" s="204">
        <v>33</v>
      </c>
      <c r="B107" s="205"/>
      <c r="C107" s="221" t="s">
        <v>489</v>
      </c>
      <c r="D107" s="207">
        <f t="shared" si="16"/>
        <v>0</v>
      </c>
      <c r="E107" s="207">
        <f t="shared" si="17"/>
        <v>0</v>
      </c>
      <c r="F107" s="207">
        <f>COUNTIF(JADWAL!$L$1:$L$93,REKAP!C107)</f>
        <v>0</v>
      </c>
      <c r="G107" s="208">
        <f t="shared" si="15"/>
        <v>0</v>
      </c>
      <c r="H107" s="142"/>
    </row>
    <row r="108" spans="1:8">
      <c r="A108" s="204">
        <v>34</v>
      </c>
      <c r="B108" s="205"/>
      <c r="C108" s="221" t="s">
        <v>490</v>
      </c>
      <c r="D108" s="207">
        <f t="shared" si="16"/>
        <v>0</v>
      </c>
      <c r="E108" s="207">
        <f t="shared" si="17"/>
        <v>0</v>
      </c>
      <c r="F108" s="207">
        <f>COUNTIF(JADWAL!$L$1:$L$93,REKAP!C108)</f>
        <v>0</v>
      </c>
      <c r="G108" s="208">
        <f t="shared" si="15"/>
        <v>0</v>
      </c>
      <c r="H108" s="142"/>
    </row>
    <row r="109" spans="1:8">
      <c r="A109" s="204">
        <v>35</v>
      </c>
      <c r="B109" s="205"/>
      <c r="C109" s="224" t="s">
        <v>185</v>
      </c>
      <c r="D109" s="207">
        <f t="shared" si="16"/>
        <v>0</v>
      </c>
      <c r="E109" s="207">
        <f t="shared" si="17"/>
        <v>0</v>
      </c>
      <c r="F109" s="207">
        <f>COUNTIF(JADWAL!$L$1:$L$93,REKAP!C109)</f>
        <v>0</v>
      </c>
      <c r="G109" s="208">
        <f t="shared" si="15"/>
        <v>0</v>
      </c>
      <c r="H109" s="142"/>
    </row>
    <row r="110" spans="1:8">
      <c r="A110" s="225">
        <v>36</v>
      </c>
      <c r="B110" s="226"/>
      <c r="C110" s="227" t="s">
        <v>478</v>
      </c>
      <c r="D110" s="228">
        <f t="shared" si="16"/>
        <v>0</v>
      </c>
      <c r="E110" s="228">
        <f t="shared" si="17"/>
        <v>0</v>
      </c>
      <c r="F110" s="228">
        <f>COUNTIF(JADWAL!$L$1:$L$93,REKAP!C110)</f>
        <v>0</v>
      </c>
      <c r="G110" s="229">
        <f t="shared" si="15"/>
        <v>0</v>
      </c>
      <c r="H110" s="142"/>
    </row>
    <row r="111" spans="1:8">
      <c r="H111" s="142"/>
    </row>
    <row r="112" spans="1:8">
      <c r="H112" s="142"/>
    </row>
    <row r="113" spans="7:10">
      <c r="G113" s="199">
        <f>SUM(G1:G112)</f>
        <v>70</v>
      </c>
      <c r="H113" s="142"/>
      <c r="I113" s="230"/>
      <c r="J113" s="231"/>
    </row>
    <row r="114" spans="7:10">
      <c r="H114" s="142"/>
    </row>
  </sheetData>
  <printOptions horizontalCentered="1"/>
  <pageMargins left="0.31458333333333299" right="0.31458333333333299" top="0.196527777777778" bottom="0.31458333333333299" header="0.31458333333333299" footer="0.31458333333333299"/>
  <pageSetup paperSize="256" scale="80" orientation="landscape" horizontalDpi="300" verticalDpi="30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33"/>
  <sheetViews>
    <sheetView topLeftCell="A80" zoomScale="80" zoomScaleNormal="80" workbookViewId="0">
      <selection activeCell="B94" sqref="B94:L97"/>
    </sheetView>
  </sheetViews>
  <sheetFormatPr defaultColWidth="9.140625" defaultRowHeight="15"/>
  <cols>
    <col min="1" max="1" width="5" customWidth="1"/>
    <col min="2" max="2" width="11.42578125" style="158" customWidth="1"/>
    <col min="3" max="3" width="6.5703125" style="158" customWidth="1"/>
    <col min="4" max="4" width="24.85546875" customWidth="1"/>
    <col min="5" max="5" width="6.42578125" style="158" customWidth="1"/>
    <col min="6" max="8" width="33.85546875" customWidth="1"/>
    <col min="9" max="9" width="6.85546875" style="158" customWidth="1"/>
    <col min="10" max="10" width="14.140625" style="158" customWidth="1"/>
    <col min="11" max="11" width="7.85546875" style="158" customWidth="1"/>
    <col min="12" max="12" width="7.42578125" customWidth="1"/>
    <col min="13" max="13" width="2.7109375" customWidth="1"/>
    <col min="14" max="14" width="2.85546875" customWidth="1"/>
    <col min="15" max="15" width="50.5703125" customWidth="1"/>
    <col min="16" max="16" width="57.140625" customWidth="1"/>
    <col min="17" max="17" width="9.140625" customWidth="1"/>
  </cols>
  <sheetData>
    <row r="1" spans="1:16" ht="15" customHeight="1">
      <c r="A1" s="159">
        <v>1</v>
      </c>
      <c r="B1" s="160" t="str">
        <f>MPIS2!L3</f>
        <v>MPI-2A</v>
      </c>
      <c r="C1" s="161">
        <f>MPIS2!B3</f>
        <v>2</v>
      </c>
      <c r="D1" s="162" t="str">
        <f>MPIS2!C3</f>
        <v>METODOLOGI PENELITIAN MPI</v>
      </c>
      <c r="E1" s="161">
        <f>MPIS2!D3</f>
        <v>3</v>
      </c>
      <c r="F1" s="162" t="str">
        <f>MPIS2!F3</f>
        <v>Dr. H. Hepni, S.Ag., M.M.</v>
      </c>
      <c r="G1" s="162" t="str">
        <f>MPIS2!H3</f>
        <v>Dr. H. Ubaidillah, M.Ag.</v>
      </c>
      <c r="H1" s="163" t="s">
        <v>384</v>
      </c>
      <c r="I1" s="160" t="str">
        <f>MPIS2!J3</f>
        <v>Selasa</v>
      </c>
      <c r="J1" s="510" t="str">
        <f>MPIS2!K3</f>
        <v>15.30-17.30</v>
      </c>
      <c r="K1" s="160" t="str">
        <f>MPIS2!M3</f>
        <v>RU11</v>
      </c>
      <c r="L1" s="174" t="s">
        <v>393</v>
      </c>
      <c r="M1" s="174"/>
      <c r="O1" t="str">
        <f t="shared" ref="O1" si="0">CONCATENATE(F1,I1,J1)</f>
        <v>Dr. H. Hepni, S.Ag., M.M.Selasa15.30-17.30</v>
      </c>
      <c r="P1" t="str">
        <f t="shared" ref="P1:P24" si="1">CONCATENATE(G1,I1,J1)</f>
        <v>Dr. H. Ubaidillah, M.Ag.Selasa15.30-17.30</v>
      </c>
    </row>
    <row r="2" spans="1:16" ht="15" customHeight="1">
      <c r="A2" s="159">
        <v>2</v>
      </c>
      <c r="B2" s="160" t="str">
        <f>MPIS2!L4</f>
        <v>MPI-2A</v>
      </c>
      <c r="C2" s="161">
        <f>MPIS2!B4</f>
        <v>2</v>
      </c>
      <c r="D2" s="162" t="str">
        <f>MPIS2!C4</f>
        <v>PERILAKU ORGANISASI DAN KEPEMIMPINAN PENDIDIKAN ISLAM</v>
      </c>
      <c r="E2" s="161">
        <f>MPIS2!D4</f>
        <v>3</v>
      </c>
      <c r="F2" s="162" t="str">
        <f>MPIS2!F4</f>
        <v>Dr. H. Suhadi Winoto, M.Pd.</v>
      </c>
      <c r="G2" s="162" t="str">
        <f>MPIS2!H4</f>
        <v>Dr. H. Zainuddin Al Haj, Lc, M.Pd.I.</v>
      </c>
      <c r="H2" s="163" t="s">
        <v>384</v>
      </c>
      <c r="I2" s="160" t="str">
        <f>MPIS2!J4</f>
        <v>Selasa</v>
      </c>
      <c r="J2" s="510" t="str">
        <f>MPIS2!K4</f>
        <v>13.00-15.00</v>
      </c>
      <c r="K2" s="160" t="str">
        <f>MPIS2!M4</f>
        <v>RU11</v>
      </c>
      <c r="L2" s="174" t="s">
        <v>359</v>
      </c>
      <c r="M2" s="174"/>
      <c r="O2" t="str">
        <f t="shared" ref="O2:O24" si="2">CONCATENATE(F2,I2,J2)</f>
        <v>Dr. H. Suhadi Winoto, M.Pd.Selasa13.00-15.00</v>
      </c>
      <c r="P2" t="str">
        <f t="shared" si="1"/>
        <v>Dr. H. Zainuddin Al Haj, Lc, M.Pd.I.Selasa13.00-15.00</v>
      </c>
    </row>
    <row r="3" spans="1:16" ht="15" customHeight="1">
      <c r="A3" s="159">
        <v>3</v>
      </c>
      <c r="B3" s="160" t="str">
        <f>MPIS2!L5</f>
        <v>MPI-2A</v>
      </c>
      <c r="C3" s="161">
        <f>MPIS2!B5</f>
        <v>2</v>
      </c>
      <c r="D3" s="162" t="str">
        <f>MPIS2!C5</f>
        <v>MANAJEMEN KURIKULUM DAN PROGRAM PENDIDIKAN</v>
      </c>
      <c r="E3" s="161">
        <f>MPIS2!D5</f>
        <v>3</v>
      </c>
      <c r="F3" s="162" t="str">
        <f>MPIS2!F5</f>
        <v>Prof. Dr. Dra. Hj. Titiek Rohanah Hidayati, M.Pd.</v>
      </c>
      <c r="G3" s="162" t="str">
        <f>MPIS2!H5</f>
        <v>Dr. Hj. St. Rodliyah, M.Pd.</v>
      </c>
      <c r="H3" s="163" t="s">
        <v>384</v>
      </c>
      <c r="I3" s="160" t="str">
        <f>MPIS2!J5</f>
        <v>Rabu</v>
      </c>
      <c r="J3" s="510" t="str">
        <f>MPIS2!K5</f>
        <v>13.00-15.00</v>
      </c>
      <c r="K3" s="160" t="str">
        <f>MPIS2!M5</f>
        <v>RU11</v>
      </c>
      <c r="L3" s="174" t="s">
        <v>561</v>
      </c>
      <c r="M3" s="174"/>
      <c r="O3" t="str">
        <f t="shared" si="2"/>
        <v>Prof. Dr. Dra. Hj. Titiek Rohanah Hidayati, M.Pd.Rabu13.00-15.00</v>
      </c>
      <c r="P3" t="str">
        <f t="shared" si="1"/>
        <v>Dr. Hj. St. Rodliyah, M.Pd.Rabu13.00-15.00</v>
      </c>
    </row>
    <row r="4" spans="1:16" ht="15" customHeight="1">
      <c r="A4" s="159">
        <v>4</v>
      </c>
      <c r="B4" s="160" t="str">
        <f>MPIS2!L6</f>
        <v>MPI-2A</v>
      </c>
      <c r="C4" s="161">
        <f>MPIS2!B6</f>
        <v>2</v>
      </c>
      <c r="D4" s="162" t="str">
        <f>MPIS2!C6</f>
        <v>MANAJEMEN MUTU TERPADU PENDIDIKAN</v>
      </c>
      <c r="E4" s="161">
        <f>MPIS2!D6</f>
        <v>3</v>
      </c>
      <c r="F4" s="162" t="str">
        <f>MPIS2!F6</f>
        <v>Prof. Dr. Drs. H. Abd. Muis, M.M.</v>
      </c>
      <c r="G4" s="162" t="str">
        <f>MPIS2!H6</f>
        <v>Dr. H. Abd. Muhith, S.Ag, M.Pd.I.</v>
      </c>
      <c r="H4" s="163" t="s">
        <v>384</v>
      </c>
      <c r="I4" s="160" t="str">
        <f>MPIS2!J6</f>
        <v>Rabu</v>
      </c>
      <c r="J4" s="510" t="str">
        <f>MPIS2!K6</f>
        <v>15.30-17.30</v>
      </c>
      <c r="K4" s="160" t="str">
        <f>MPIS2!M6</f>
        <v>RU11</v>
      </c>
      <c r="L4" s="174" t="s">
        <v>562</v>
      </c>
      <c r="M4" s="174"/>
      <c r="O4" t="str">
        <f t="shared" si="2"/>
        <v>Prof. Dr. Drs. H. Abd. Muis, M.M.Rabu15.30-17.30</v>
      </c>
      <c r="P4" t="str">
        <f t="shared" si="1"/>
        <v>Dr. H. Abd. Muhith, S.Ag, M.Pd.I.Rabu15.30-17.30</v>
      </c>
    </row>
    <row r="5" spans="1:16" ht="15" customHeight="1">
      <c r="A5" s="159">
        <v>5</v>
      </c>
      <c r="B5" s="160" t="str">
        <f>MPIS2!L7</f>
        <v>MPI-2B</v>
      </c>
      <c r="C5" s="161">
        <f>MPIS2!B7</f>
        <v>2</v>
      </c>
      <c r="D5" s="162" t="str">
        <f>MPIS2!C7</f>
        <v>METODOLOGI PENELITIAN MPI</v>
      </c>
      <c r="E5" s="161">
        <f>MPIS2!D7</f>
        <v>3</v>
      </c>
      <c r="F5" s="162" t="str">
        <f>MPIS2!F7</f>
        <v>Dr. H. Hepni, S.Ag., M.M.</v>
      </c>
      <c r="G5" s="162" t="str">
        <f>MPIS2!H7</f>
        <v>Dr. H. Ubaidillah, M.Ag.</v>
      </c>
      <c r="H5" s="163" t="s">
        <v>384</v>
      </c>
      <c r="I5" s="160" t="str">
        <f>MPIS2!J7</f>
        <v>Jumat</v>
      </c>
      <c r="J5" s="510" t="str">
        <f>MPIS2!K7</f>
        <v>15.30-17.30</v>
      </c>
      <c r="K5" s="160" t="str">
        <f>MPIS2!M7</f>
        <v>RU24</v>
      </c>
      <c r="L5" s="174" t="s">
        <v>563</v>
      </c>
      <c r="M5" s="174"/>
      <c r="O5" t="str">
        <f t="shared" si="2"/>
        <v>Dr. H. Hepni, S.Ag., M.M.Jumat15.30-17.30</v>
      </c>
      <c r="P5" t="str">
        <f t="shared" si="1"/>
        <v>Dr. H. Ubaidillah, M.Ag.Jumat15.30-17.30</v>
      </c>
    </row>
    <row r="6" spans="1:16" ht="15" customHeight="1">
      <c r="A6" s="159">
        <v>6</v>
      </c>
      <c r="B6" s="160" t="str">
        <f>MPIS2!L8</f>
        <v>MPI-2B</v>
      </c>
      <c r="C6" s="161">
        <f>MPIS2!B8</f>
        <v>2</v>
      </c>
      <c r="D6" s="162" t="str">
        <f>MPIS2!C8</f>
        <v>PERILAKU ORGANISASI DAN KEPEMIMPINAN PENDIDIKAN ISLAM</v>
      </c>
      <c r="E6" s="161">
        <f>MPIS2!D8</f>
        <v>3</v>
      </c>
      <c r="F6" s="162" t="str">
        <f>MPIS2!F8</f>
        <v>Dr. H. Suhadi Winoto, M.Pd.</v>
      </c>
      <c r="G6" s="162" t="str">
        <f>MPIS2!H8</f>
        <v>Dr. H. Zainuddin Al Haj, Lc, M.Pd.I.</v>
      </c>
      <c r="H6" s="163" t="s">
        <v>384</v>
      </c>
      <c r="I6" s="160" t="str">
        <f>MPIS2!J8</f>
        <v>Jumat</v>
      </c>
      <c r="J6" s="510" t="str">
        <f>MPIS2!K8</f>
        <v>13.00-15.00</v>
      </c>
      <c r="K6" s="160" t="str">
        <f>MPIS2!M8</f>
        <v>RU24</v>
      </c>
      <c r="L6" s="174" t="s">
        <v>564</v>
      </c>
      <c r="M6" s="174"/>
      <c r="O6" t="str">
        <f t="shared" si="2"/>
        <v>Dr. H. Suhadi Winoto, M.Pd.Jumat13.00-15.00</v>
      </c>
      <c r="P6" t="str">
        <f t="shared" si="1"/>
        <v>Dr. H. Zainuddin Al Haj, Lc, M.Pd.I.Jumat13.00-15.00</v>
      </c>
    </row>
    <row r="7" spans="1:16" ht="15" customHeight="1">
      <c r="A7" s="159">
        <v>7</v>
      </c>
      <c r="B7" s="160" t="str">
        <f>MPIS2!L9</f>
        <v>MPI-2B</v>
      </c>
      <c r="C7" s="161">
        <f>MPIS2!B9</f>
        <v>2</v>
      </c>
      <c r="D7" s="162" t="str">
        <f>MPIS2!C9</f>
        <v>MANAJEMEN KURIKULUM DAN PROGRAM PENDIDIKAN</v>
      </c>
      <c r="E7" s="161">
        <f>MPIS2!D9</f>
        <v>3</v>
      </c>
      <c r="F7" s="162" t="str">
        <f>MPIS2!F9</f>
        <v>Dr. Hj. St. Rodliyah, M.Pd.</v>
      </c>
      <c r="G7" s="162" t="str">
        <f>MPIS2!H9</f>
        <v>Dr. Hj. Erma Fatmawati, M.Pd.I</v>
      </c>
      <c r="H7" s="163" t="s">
        <v>384</v>
      </c>
      <c r="I7" s="160" t="str">
        <f>MPIS2!J9</f>
        <v>Jumat</v>
      </c>
      <c r="J7" s="510" t="str">
        <f>MPIS2!K9</f>
        <v>18.30-20.30</v>
      </c>
      <c r="K7" s="160" t="str">
        <f>MPIS2!M9</f>
        <v>RU24</v>
      </c>
      <c r="L7" s="174" t="s">
        <v>565</v>
      </c>
      <c r="M7" s="174"/>
      <c r="O7" t="str">
        <f t="shared" si="2"/>
        <v>Dr. Hj. St. Rodliyah, M.Pd.Jumat18.30-20.30</v>
      </c>
      <c r="P7" t="str">
        <f t="shared" si="1"/>
        <v>Dr. Hj. Erma Fatmawati, M.Pd.IJumat18.30-20.30</v>
      </c>
    </row>
    <row r="8" spans="1:16" ht="15" customHeight="1">
      <c r="A8" s="159">
        <v>8</v>
      </c>
      <c r="B8" s="160" t="str">
        <f>MPIS2!L10</f>
        <v>MPI-2B</v>
      </c>
      <c r="C8" s="161">
        <f>MPIS2!B10</f>
        <v>2</v>
      </c>
      <c r="D8" s="162" t="str">
        <f>MPIS2!C10</f>
        <v>MANAJEMEN MUTU TERPADU PENDIDIKAN</v>
      </c>
      <c r="E8" s="161">
        <f>MPIS2!D10</f>
        <v>3</v>
      </c>
      <c r="F8" s="162" t="str">
        <f>MPIS2!F10</f>
        <v>Prof. Dr. Dra. Hj. Titiek Rohanah Hidayati, M.Pd.</v>
      </c>
      <c r="G8" s="162" t="str">
        <f>MPIS2!H10</f>
        <v>Dr. H. Abd. Muhith, S.Ag, M.Pd.I.</v>
      </c>
      <c r="H8" s="163" t="s">
        <v>384</v>
      </c>
      <c r="I8" s="160" t="str">
        <f>MPIS2!J10</f>
        <v>Sabtu</v>
      </c>
      <c r="J8" s="510" t="str">
        <f>MPIS2!K10</f>
        <v>08.00-10.00</v>
      </c>
      <c r="K8" s="160" t="str">
        <f>MPIS2!M10</f>
        <v>RU24</v>
      </c>
      <c r="L8" s="174" t="s">
        <v>566</v>
      </c>
      <c r="M8" s="174"/>
      <c r="O8" t="str">
        <f t="shared" si="2"/>
        <v>Prof. Dr. Dra. Hj. Titiek Rohanah Hidayati, M.Pd.Sabtu08.00-10.00</v>
      </c>
      <c r="P8" t="str">
        <f t="shared" si="1"/>
        <v>Dr. H. Abd. Muhith, S.Ag, M.Pd.I.Sabtu08.00-10.00</v>
      </c>
    </row>
    <row r="9" spans="1:16">
      <c r="A9" s="159">
        <v>9</v>
      </c>
      <c r="B9" s="160" t="str">
        <f>MPIS2!L11</f>
        <v>MPI-2A</v>
      </c>
      <c r="C9" s="161">
        <f>MPIS2!B11</f>
        <v>3</v>
      </c>
      <c r="D9" s="162" t="str">
        <f>MPIS2!C11</f>
        <v>MANAJEMEN PENYELENGGARAAN PENDIDIKAN DAN PELATIHAN</v>
      </c>
      <c r="E9" s="161">
        <f>MPIS2!D11</f>
        <v>3</v>
      </c>
      <c r="F9" s="162" t="str">
        <f>MPIS2!F11</f>
        <v>Prof. Dr. H. Babun Suharto, S.E., M.M.</v>
      </c>
      <c r="G9" s="162" t="str">
        <f>MPIS2!H11</f>
        <v>Dr. H. Sofyan Tsauri, M.M.</v>
      </c>
      <c r="H9" s="163" t="s">
        <v>384</v>
      </c>
      <c r="I9" s="160" t="str">
        <f>MPIS2!J11</f>
        <v>Kamis</v>
      </c>
      <c r="J9" s="510" t="str">
        <f>MPIS2!K11</f>
        <v>13.00-15.00</v>
      </c>
      <c r="K9" s="160" t="str">
        <f>MPIS2!M11</f>
        <v>RU11</v>
      </c>
      <c r="L9" s="174" t="s">
        <v>567</v>
      </c>
      <c r="M9" s="174"/>
      <c r="O9" t="str">
        <f t="shared" si="2"/>
        <v>Prof. Dr. H. Babun Suharto, S.E., M.M.Kamis13.00-15.00</v>
      </c>
      <c r="P9" t="str">
        <f t="shared" si="1"/>
        <v>Dr. H. Sofyan Tsauri, M.M.Kamis13.00-15.00</v>
      </c>
    </row>
    <row r="10" spans="1:16">
      <c r="A10" s="159">
        <v>10</v>
      </c>
      <c r="B10" s="160" t="str">
        <f>MPIS2!L12</f>
        <v>MPI-2A</v>
      </c>
      <c r="C10" s="161">
        <f>MPIS2!B12</f>
        <v>3</v>
      </c>
      <c r="D10" s="162" t="str">
        <f>MPIS2!C12</f>
        <v>ANALISIS KEBIJAKAN PENDIDIKAN ISLAM</v>
      </c>
      <c r="E10" s="161">
        <f>MPIS2!D12</f>
        <v>3</v>
      </c>
      <c r="F10" s="162" t="str">
        <f>MPIS2!F12</f>
        <v>Prof. Dr. H. Moh. Khusnuridlo, M.Pd.</v>
      </c>
      <c r="G10" s="162" t="str">
        <f>MPIS2!H12</f>
        <v>Dr. Syuhud, M.Pd.I</v>
      </c>
      <c r="H10" s="163" t="s">
        <v>384</v>
      </c>
      <c r="I10" s="160" t="str">
        <f>MPIS2!J12</f>
        <v>Kamis</v>
      </c>
      <c r="J10" s="510" t="str">
        <f>MPIS2!K12</f>
        <v>15.30-17.30</v>
      </c>
      <c r="K10" s="160" t="str">
        <f>MPIS2!M12</f>
        <v>RU11</v>
      </c>
      <c r="L10" s="174" t="s">
        <v>568</v>
      </c>
      <c r="M10" s="174"/>
      <c r="O10" t="str">
        <f t="shared" si="2"/>
        <v>Prof. Dr. H. Moh. Khusnuridlo, M.Pd.Kamis15.30-17.30</v>
      </c>
      <c r="P10" t="str">
        <f t="shared" si="1"/>
        <v>Dr. Syuhud, M.Pd.IKamis15.30-17.30</v>
      </c>
    </row>
    <row r="11" spans="1:16" ht="15" customHeight="1">
      <c r="A11" s="159">
        <v>11</v>
      </c>
      <c r="B11" s="160" t="str">
        <f>MPIS2!L13</f>
        <v>MPI-2A</v>
      </c>
      <c r="C11" s="161">
        <f>MPIS2!B13</f>
        <v>3</v>
      </c>
      <c r="D11" s="162" t="str">
        <f>MPIS2!C13</f>
        <v>MANAJEMEN SUMBER DAYA PENDIDIK DAN TENAGA KEPENDIDIKAN</v>
      </c>
      <c r="E11" s="161">
        <f>MPIS2!D13</f>
        <v>3</v>
      </c>
      <c r="F11" s="162" t="str">
        <f>MPIS2!F13</f>
        <v>Dr. H. Zainuddin Al Haj, Lc, M.Pd.I.</v>
      </c>
      <c r="G11" s="162" t="str">
        <f>MPIS2!H13</f>
        <v>Dr. Zainal Abidin, S.Pd.I, M.S.I.</v>
      </c>
      <c r="H11" s="163" t="s">
        <v>384</v>
      </c>
      <c r="I11" s="160" t="str">
        <f>MPIS2!J13</f>
        <v>Kamis</v>
      </c>
      <c r="J11" s="510" t="str">
        <f>MPIS2!K13</f>
        <v>18.30-20.30</v>
      </c>
      <c r="K11" s="160" t="str">
        <f>MPIS2!M13</f>
        <v>RU11</v>
      </c>
      <c r="L11" s="174" t="s">
        <v>569</v>
      </c>
      <c r="M11" s="174"/>
      <c r="O11" t="str">
        <f t="shared" si="2"/>
        <v>Dr. H. Zainuddin Al Haj, Lc, M.Pd.I.Kamis18.30-20.30</v>
      </c>
      <c r="P11" t="str">
        <f t="shared" si="1"/>
        <v>Dr. Zainal Abidin, S.Pd.I, M.S.I.Kamis18.30-20.30</v>
      </c>
    </row>
    <row r="12" spans="1:16" ht="15" customHeight="1">
      <c r="A12" s="159">
        <v>12</v>
      </c>
      <c r="B12" s="160" t="str">
        <f>MPIS2!L14</f>
        <v>MPI-2B</v>
      </c>
      <c r="C12" s="161">
        <f>MPIS2!B14</f>
        <v>3</v>
      </c>
      <c r="D12" s="162" t="str">
        <f>MPIS2!C14</f>
        <v>MANAJEMEN PENYELENGGARAAN PENDIDIKAN DAN PELATIHAN</v>
      </c>
      <c r="E12" s="161">
        <f>MPIS2!D14</f>
        <v>3</v>
      </c>
      <c r="F12" s="162" t="str">
        <f>MPIS2!F14</f>
        <v>Prof. Dr. H. Babun Suharto, S.E., M.M.</v>
      </c>
      <c r="G12" s="162" t="str">
        <f>MPIS2!H14</f>
        <v>Dr. H. Sofyan Tsauri, M.M.</v>
      </c>
      <c r="H12" s="163" t="s">
        <v>384</v>
      </c>
      <c r="I12" s="160" t="str">
        <f>MPIS2!J14</f>
        <v>Sabtu</v>
      </c>
      <c r="J12" s="510" t="str">
        <f>MPIS2!K14</f>
        <v>10.00-12.00</v>
      </c>
      <c r="K12" s="160" t="str">
        <f>MPIS2!M14</f>
        <v>RU24</v>
      </c>
      <c r="L12" s="174" t="s">
        <v>570</v>
      </c>
      <c r="M12" s="174"/>
      <c r="O12" t="str">
        <f t="shared" si="2"/>
        <v>Prof. Dr. H. Babun Suharto, S.E., M.M.Sabtu10.00-12.00</v>
      </c>
      <c r="P12" t="str">
        <f t="shared" si="1"/>
        <v>Dr. H. Sofyan Tsauri, M.M.Sabtu10.00-12.00</v>
      </c>
    </row>
    <row r="13" spans="1:16">
      <c r="A13" s="159">
        <v>13</v>
      </c>
      <c r="B13" s="160" t="str">
        <f>MPIS2!L15</f>
        <v>MPI-2B</v>
      </c>
      <c r="C13" s="161">
        <f>MPIS2!B15</f>
        <v>3</v>
      </c>
      <c r="D13" s="162" t="str">
        <f>MPIS2!C15</f>
        <v>ANALISIS KEBIJAKAN PENDIDIKAN ISLAM</v>
      </c>
      <c r="E13" s="161">
        <f>MPIS2!D15</f>
        <v>3</v>
      </c>
      <c r="F13" s="162" t="str">
        <f>MPIS2!F15</f>
        <v>Prof. Dr. Drs. H. Abd. Muis, M.M.</v>
      </c>
      <c r="G13" s="162" t="str">
        <f>MPIS2!H15</f>
        <v>Dr. Khalilur Rahman, M.Pd.I.</v>
      </c>
      <c r="H13" s="163" t="s">
        <v>384</v>
      </c>
      <c r="I13" s="160" t="str">
        <f>MPIS2!J15</f>
        <v>Sabtu</v>
      </c>
      <c r="J13" s="510" t="str">
        <f>MPIS2!K15</f>
        <v>13.00-15.00</v>
      </c>
      <c r="K13" s="160" t="str">
        <f>MPIS2!M15</f>
        <v>RU24</v>
      </c>
      <c r="L13" s="174" t="s">
        <v>571</v>
      </c>
      <c r="M13" s="174"/>
      <c r="O13" t="str">
        <f t="shared" si="2"/>
        <v>Prof. Dr. Drs. H. Abd. Muis, M.M.Sabtu13.00-15.00</v>
      </c>
      <c r="P13" t="str">
        <f t="shared" si="1"/>
        <v>Dr. Khalilur Rahman, M.Pd.I.Sabtu13.00-15.00</v>
      </c>
    </row>
    <row r="14" spans="1:16" ht="15" customHeight="1">
      <c r="A14" s="159">
        <v>14</v>
      </c>
      <c r="B14" s="160" t="str">
        <f>MPIS2!L16</f>
        <v>MPI-2B</v>
      </c>
      <c r="C14" s="161">
        <f>MPIS2!B16</f>
        <v>3</v>
      </c>
      <c r="D14" s="162" t="str">
        <f>MPIS2!C16</f>
        <v>MANAJEMEN SUMBER DAYA PENDIDIK DAN TENAGA KEPENDIDIKAN</v>
      </c>
      <c r="E14" s="161">
        <f>MPIS2!D16</f>
        <v>3</v>
      </c>
      <c r="F14" s="162" t="str">
        <f>MPIS2!F16</f>
        <v>Dr. H. Zainuddin Al Haj, Lc, M.Pd.I.</v>
      </c>
      <c r="G14" s="162" t="str">
        <f>MPIS2!H16</f>
        <v>Dr. Zainal Abidin, S.Pd.I, M.S.I.</v>
      </c>
      <c r="H14" s="163" t="s">
        <v>384</v>
      </c>
      <c r="I14" s="160" t="str">
        <f>MPIS2!J16</f>
        <v>Sabtu</v>
      </c>
      <c r="J14" s="510" t="str">
        <f>MPIS2!K16</f>
        <v>15.30-17.30</v>
      </c>
      <c r="K14" s="160" t="str">
        <f>MPIS2!M16</f>
        <v>RU24</v>
      </c>
      <c r="L14" s="174" t="s">
        <v>572</v>
      </c>
      <c r="M14" s="174"/>
      <c r="O14" t="str">
        <f t="shared" si="2"/>
        <v>Dr. H. Zainuddin Al Haj, Lc, M.Pd.I.Sabtu15.30-17.30</v>
      </c>
      <c r="P14" t="str">
        <f t="shared" si="1"/>
        <v>Dr. Zainal Abidin, S.Pd.I, M.S.I.Sabtu15.30-17.30</v>
      </c>
    </row>
    <row r="15" spans="1:16" ht="15" customHeight="1">
      <c r="A15" s="159">
        <v>15</v>
      </c>
      <c r="B15" s="164" t="str">
        <f>PAI!L3</f>
        <v>PAI-2A</v>
      </c>
      <c r="C15" s="164">
        <f>PAI!B3</f>
        <v>2</v>
      </c>
      <c r="D15" s="165" t="str">
        <f>PAI!C3</f>
        <v>PENGEMBANGAN KURIKULUM</v>
      </c>
      <c r="E15" s="164">
        <f>PAI!D3</f>
        <v>3</v>
      </c>
      <c r="F15" s="165" t="str">
        <f>PAI!F3</f>
        <v>Prof. Dr. Dra. Hj. Titiek Rohanah Hidayati, M.Pd.</v>
      </c>
      <c r="G15" s="165" t="str">
        <f>PAI!H3</f>
        <v>Dra. Sofkhatin Khumaidah, M.Pd., Ph.D.</v>
      </c>
      <c r="H15" s="165" t="s">
        <v>384</v>
      </c>
      <c r="I15" s="175" t="str">
        <f>PAI!J3</f>
        <v>Selasa</v>
      </c>
      <c r="J15" s="511" t="str">
        <f>PAI!K3</f>
        <v>12.45-14.45</v>
      </c>
      <c r="K15" s="175" t="str">
        <f>PAI!M3</f>
        <v>R15</v>
      </c>
      <c r="L15" s="176" t="s">
        <v>398</v>
      </c>
      <c r="M15" s="176"/>
      <c r="O15" t="str">
        <f t="shared" si="2"/>
        <v>Prof. Dr. Dra. Hj. Titiek Rohanah Hidayati, M.Pd.Selasa12.45-14.45</v>
      </c>
      <c r="P15" t="str">
        <f t="shared" si="1"/>
        <v>Dra. Sofkhatin Khumaidah, M.Pd., Ph.D.Selasa12.45-14.45</v>
      </c>
    </row>
    <row r="16" spans="1:16" ht="15" customHeight="1">
      <c r="A16" s="159">
        <v>16</v>
      </c>
      <c r="B16" s="164" t="str">
        <f>PAI!L4</f>
        <v>PAI-2A</v>
      </c>
      <c r="C16" s="164">
        <f>PAI!B4</f>
        <v>2</v>
      </c>
      <c r="D16" s="165" t="str">
        <f>PAI!C4</f>
        <v>METODOLOGI PENELITIAN PAI</v>
      </c>
      <c r="E16" s="164">
        <f>PAI!D4</f>
        <v>3</v>
      </c>
      <c r="F16" s="165" t="str">
        <f>PAI!F4</f>
        <v>Dr. Dyah Nawangsari, M.Ag.</v>
      </c>
      <c r="G16" s="165" t="str">
        <f>PAI!H4</f>
        <v>H. Moch. Imam Machfudi, S.S., M.Pd. Ph.D.</v>
      </c>
      <c r="H16" s="165" t="s">
        <v>384</v>
      </c>
      <c r="I16" s="175" t="str">
        <f>PAI!J4</f>
        <v>Selasa</v>
      </c>
      <c r="J16" s="511" t="str">
        <f>PAI!K4</f>
        <v>15.15-17.15</v>
      </c>
      <c r="K16" s="175" t="str">
        <f>PAI!M4</f>
        <v>R15</v>
      </c>
      <c r="L16" s="176" t="s">
        <v>377</v>
      </c>
      <c r="M16" s="176"/>
      <c r="O16" t="str">
        <f t="shared" si="2"/>
        <v>Dr. Dyah Nawangsari, M.Ag.Selasa15.15-17.15</v>
      </c>
      <c r="P16" t="str">
        <f t="shared" si="1"/>
        <v>H. Moch. Imam Machfudi, S.S., M.Pd. Ph.D.Selasa15.15-17.15</v>
      </c>
    </row>
    <row r="17" spans="1:16" ht="15" customHeight="1">
      <c r="A17" s="159">
        <v>17</v>
      </c>
      <c r="B17" s="164" t="str">
        <f>PAI!L5</f>
        <v>PAI-2A</v>
      </c>
      <c r="C17" s="164">
        <f>PAI!B5</f>
        <v>2</v>
      </c>
      <c r="D17" s="165" t="str">
        <f>PAI!C5</f>
        <v>EVALUASI PEMBELAJARAN PAI</v>
      </c>
      <c r="E17" s="164">
        <f>PAI!D5</f>
        <v>3</v>
      </c>
      <c r="F17" s="165" t="str">
        <f>PAI!F5</f>
        <v>Dr. H. Moh. Sahlan, M.Ag.</v>
      </c>
      <c r="G17" s="165" t="str">
        <f>PAI!H5</f>
        <v>Dr. Hj. St. Mislikhah, M.Ag.</v>
      </c>
      <c r="H17" s="165" t="s">
        <v>384</v>
      </c>
      <c r="I17" s="175" t="str">
        <f>PAI!J5</f>
        <v>Rabu</v>
      </c>
      <c r="J17" s="511" t="str">
        <f>PAI!K5</f>
        <v>12.45-14.45</v>
      </c>
      <c r="K17" s="175" t="str">
        <f>PAI!M5</f>
        <v>R15</v>
      </c>
      <c r="L17" s="176" t="s">
        <v>573</v>
      </c>
      <c r="M17" s="176"/>
      <c r="O17" t="str">
        <f t="shared" si="2"/>
        <v>Dr. H. Moh. Sahlan, M.Ag.Rabu12.45-14.45</v>
      </c>
      <c r="P17" t="str">
        <f t="shared" si="1"/>
        <v>Dr. Hj. St. Mislikhah, M.Ag.Rabu12.45-14.45</v>
      </c>
    </row>
    <row r="18" spans="1:16" ht="15" customHeight="1">
      <c r="A18" s="159">
        <v>18</v>
      </c>
      <c r="B18" s="164" t="str">
        <f>PAI!L6</f>
        <v>PAI-2A</v>
      </c>
      <c r="C18" s="164">
        <f>PAI!B6</f>
        <v>2</v>
      </c>
      <c r="D18" s="165" t="str">
        <f>PAI!C6</f>
        <v>SEJARAH SOSIAL PENDIDIKAN ISLAM</v>
      </c>
      <c r="E18" s="164">
        <f>PAI!D6</f>
        <v>2</v>
      </c>
      <c r="F18" s="165" t="str">
        <f>PAI!F6</f>
        <v>Dr. Hj. Hamdanah, M.Hum.</v>
      </c>
      <c r="G18" s="165" t="str">
        <f>PAI!H6</f>
        <v>Dr. H. Mustajab, S.Ag, M.Pd.I.</v>
      </c>
      <c r="H18" s="165" t="s">
        <v>384</v>
      </c>
      <c r="I18" s="175" t="str">
        <f>PAI!J6</f>
        <v>Rabu</v>
      </c>
      <c r="J18" s="511" t="str">
        <f>PAI!K6</f>
        <v>15.15-17.15</v>
      </c>
      <c r="K18" s="175" t="str">
        <f>PAI!M6</f>
        <v>R15</v>
      </c>
      <c r="L18" s="176" t="s">
        <v>574</v>
      </c>
      <c r="M18" s="176"/>
      <c r="O18" t="str">
        <f t="shared" si="2"/>
        <v>Dr. Hj. Hamdanah, M.Hum.Rabu15.15-17.15</v>
      </c>
      <c r="P18" t="str">
        <f t="shared" si="1"/>
        <v>Dr. H. Mustajab, S.Ag, M.Pd.I.Rabu15.15-17.15</v>
      </c>
    </row>
    <row r="19" spans="1:16" ht="15" customHeight="1">
      <c r="A19" s="159">
        <v>19</v>
      </c>
      <c r="B19" s="164" t="str">
        <f>PAI!L7</f>
        <v>PAI-2B</v>
      </c>
      <c r="C19" s="164">
        <f>PAI!B7</f>
        <v>2</v>
      </c>
      <c r="D19" s="165" t="str">
        <f>PAI!C7</f>
        <v>PENGEMBANGAN KURIKULUM</v>
      </c>
      <c r="E19" s="164">
        <f>PAI!D7</f>
        <v>3</v>
      </c>
      <c r="F19" s="165" t="str">
        <f>PAI!F7</f>
        <v>Dr. H. Mashudi, M.Pd.</v>
      </c>
      <c r="G19" s="165" t="str">
        <f>PAI!H7</f>
        <v>Dr. Moh. Sutomo, M.Pd.</v>
      </c>
      <c r="H19" s="165" t="s">
        <v>384</v>
      </c>
      <c r="I19" s="175" t="str">
        <f>PAI!J7</f>
        <v>Jumat</v>
      </c>
      <c r="J19" s="511" t="str">
        <f>PAI!K7</f>
        <v>15.15-15.30</v>
      </c>
      <c r="K19" s="175" t="str">
        <f>PAI!M7</f>
        <v>RU25</v>
      </c>
      <c r="L19" s="176" t="s">
        <v>575</v>
      </c>
      <c r="M19" s="176"/>
      <c r="O19" t="str">
        <f t="shared" si="2"/>
        <v>Dr. H. Mashudi, M.Pd.Jumat15.15-15.30</v>
      </c>
      <c r="P19" t="str">
        <f t="shared" si="1"/>
        <v>Dr. Moh. Sutomo, M.Pd.Jumat15.15-15.30</v>
      </c>
    </row>
    <row r="20" spans="1:16" ht="15" customHeight="1">
      <c r="A20" s="159">
        <v>20</v>
      </c>
      <c r="B20" s="164" t="str">
        <f>PAI!L8</f>
        <v>PAI-2B</v>
      </c>
      <c r="C20" s="164">
        <f>PAI!B8</f>
        <v>2</v>
      </c>
      <c r="D20" s="165" t="str">
        <f>PAI!C8</f>
        <v>METODOLOGI PENELITIAN PAI</v>
      </c>
      <c r="E20" s="164">
        <f>PAI!D8</f>
        <v>3</v>
      </c>
      <c r="F20" s="165" t="str">
        <f>PAI!F8</f>
        <v>H. Moch. Imam Machfudi, S.S., M.Pd. Ph.D.</v>
      </c>
      <c r="G20" s="165" t="str">
        <f>PAI!H8</f>
        <v>Dr. H. Hadi Purnomo, M.Pd.</v>
      </c>
      <c r="H20" s="165" t="s">
        <v>384</v>
      </c>
      <c r="I20" s="175" t="str">
        <f>PAI!J8</f>
        <v>Jumat</v>
      </c>
      <c r="J20" s="511" t="str">
        <f>PAI!K8</f>
        <v>18.00-20.20</v>
      </c>
      <c r="K20" s="175" t="str">
        <f>PAI!M8</f>
        <v>RU25</v>
      </c>
      <c r="L20" s="176" t="s">
        <v>576</v>
      </c>
      <c r="M20" s="176"/>
      <c r="O20" t="str">
        <f t="shared" si="2"/>
        <v>H. Moch. Imam Machfudi, S.S., M.Pd. Ph.D.Jumat18.00-20.20</v>
      </c>
      <c r="P20" t="str">
        <f t="shared" si="1"/>
        <v>Dr. H. Hadi Purnomo, M.Pd.Jumat18.00-20.20</v>
      </c>
    </row>
    <row r="21" spans="1:16" ht="15" customHeight="1">
      <c r="A21" s="159">
        <v>21</v>
      </c>
      <c r="B21" s="164" t="str">
        <f>PAI!L9</f>
        <v>PAI-2B</v>
      </c>
      <c r="C21" s="164">
        <f>PAI!B9</f>
        <v>2</v>
      </c>
      <c r="D21" s="165" t="str">
        <f>PAI!C9</f>
        <v>EVALUASI PEMBELAJARAN PAI</v>
      </c>
      <c r="E21" s="164">
        <f>PAI!D9</f>
        <v>3</v>
      </c>
      <c r="F21" s="165" t="str">
        <f>PAI!F9</f>
        <v>Dr. H. Moh. Sahlan, M.Ag.</v>
      </c>
      <c r="G21" s="165" t="str">
        <f>PAI!H9</f>
        <v>Dr. H. Saihan, S.Ag., M.Pd.I.</v>
      </c>
      <c r="H21" s="165" t="s">
        <v>384</v>
      </c>
      <c r="I21" s="175" t="str">
        <f>PAI!J9</f>
        <v>Sabtu</v>
      </c>
      <c r="J21" s="511" t="str">
        <f>PAI!K9</f>
        <v>07.30-09.30</v>
      </c>
      <c r="K21" s="175" t="str">
        <f>PAI!M9</f>
        <v>RU25</v>
      </c>
      <c r="L21" s="176" t="s">
        <v>577</v>
      </c>
      <c r="M21" s="176"/>
      <c r="O21" t="str">
        <f t="shared" si="2"/>
        <v>Dr. H. Moh. Sahlan, M.Ag.Sabtu07.30-09.30</v>
      </c>
      <c r="P21" t="str">
        <f t="shared" si="1"/>
        <v>Dr. H. Saihan, S.Ag., M.Pd.I.Sabtu07.30-09.30</v>
      </c>
    </row>
    <row r="22" spans="1:16" ht="15" customHeight="1">
      <c r="A22" s="159">
        <v>22</v>
      </c>
      <c r="B22" s="164" t="str">
        <f>PAI!L10</f>
        <v>PAI-2B</v>
      </c>
      <c r="C22" s="164">
        <f>PAI!B10</f>
        <v>2</v>
      </c>
      <c r="D22" s="165" t="str">
        <f>PAI!C10</f>
        <v>SEJARAH SOSIAL PENDIDIKAN ISLAM</v>
      </c>
      <c r="E22" s="164">
        <f>PAI!D10</f>
        <v>2</v>
      </c>
      <c r="F22" s="165" t="str">
        <f>PAI!F10</f>
        <v>Dr. Hj. Hamdanah, M.Hum.</v>
      </c>
      <c r="G22" s="165" t="str">
        <f>PAI!H10</f>
        <v>Dr. H. Matkur, S.Pd.I, M.SI.</v>
      </c>
      <c r="H22" s="165" t="s">
        <v>384</v>
      </c>
      <c r="I22" s="175" t="str">
        <f>PAI!J10</f>
        <v>Jumat</v>
      </c>
      <c r="J22" s="511" t="str">
        <f>PAI!K10</f>
        <v>13.15-15.30</v>
      </c>
      <c r="K22" s="175" t="str">
        <f>PAI!M10</f>
        <v>RU25</v>
      </c>
      <c r="L22" s="176" t="s">
        <v>578</v>
      </c>
      <c r="M22" s="176"/>
      <c r="O22" t="str">
        <f t="shared" si="2"/>
        <v>Dr. Hj. Hamdanah, M.Hum.Jumat13.15-15.30</v>
      </c>
      <c r="P22" t="str">
        <f t="shared" si="1"/>
        <v>Dr. H. Matkur, S.Pd.I, M.SI.Jumat13.15-15.30</v>
      </c>
    </row>
    <row r="23" spans="1:16" ht="15" customHeight="1">
      <c r="A23" s="159">
        <v>23</v>
      </c>
      <c r="B23" s="164" t="str">
        <f>PAI!L11</f>
        <v>PAI-2C</v>
      </c>
      <c r="C23" s="164">
        <f>PAI!B11</f>
        <v>2</v>
      </c>
      <c r="D23" s="165" t="str">
        <f>PAI!C11</f>
        <v>PENGEMBANGAN KURIKULUM</v>
      </c>
      <c r="E23" s="164">
        <f>PAI!D11</f>
        <v>3</v>
      </c>
      <c r="F23" s="165" t="str">
        <f>PAI!F11</f>
        <v>Dr. H. Mashudi, M.Pd.</v>
      </c>
      <c r="G23" s="165" t="str">
        <f>PAI!H11</f>
        <v>Dr. Nino Indrianto, M.Pd.</v>
      </c>
      <c r="H23" s="165" t="s">
        <v>384</v>
      </c>
      <c r="I23" s="175" t="str">
        <f>PAI!J11</f>
        <v>Jumat</v>
      </c>
      <c r="J23" s="511" t="str">
        <f>PAI!K11</f>
        <v>13.15-15.15</v>
      </c>
      <c r="K23" s="175" t="str">
        <f>PAI!M11</f>
        <v>RU26</v>
      </c>
      <c r="L23" s="176" t="s">
        <v>579</v>
      </c>
      <c r="M23" s="176"/>
      <c r="O23" t="str">
        <f t="shared" si="2"/>
        <v>Dr. H. Mashudi, M.Pd.Jumat13.15-15.15</v>
      </c>
      <c r="P23" t="str">
        <f t="shared" si="1"/>
        <v>Dr. Nino Indrianto, M.Pd.Jumat13.15-15.15</v>
      </c>
    </row>
    <row r="24" spans="1:16" ht="15" customHeight="1">
      <c r="A24" s="159">
        <v>24</v>
      </c>
      <c r="B24" s="164" t="str">
        <f>PAI!L12</f>
        <v>PAI-2C</v>
      </c>
      <c r="C24" s="164">
        <f>PAI!B12</f>
        <v>2</v>
      </c>
      <c r="D24" s="165" t="str">
        <f>PAI!C12</f>
        <v>METODOLOGI PENELITIAN PAI</v>
      </c>
      <c r="E24" s="164">
        <f>PAI!D12</f>
        <v>3</v>
      </c>
      <c r="F24" s="165" t="str">
        <f>PAI!F12</f>
        <v>Dr. H. Ubaidillah, M.Ag.</v>
      </c>
      <c r="G24" s="165" t="str">
        <f>PAI!H12</f>
        <v>Dr. H. Mundir, M.Pd.</v>
      </c>
      <c r="H24" s="165" t="s">
        <v>384</v>
      </c>
      <c r="I24" s="175" t="str">
        <f>PAI!J12</f>
        <v>Sabtu</v>
      </c>
      <c r="J24" s="511" t="str">
        <f>PAI!K12</f>
        <v>07.30-09.30</v>
      </c>
      <c r="K24" s="175" t="str">
        <f>PAI!M12</f>
        <v>RU26</v>
      </c>
      <c r="L24" s="176" t="s">
        <v>580</v>
      </c>
      <c r="M24" s="176"/>
      <c r="O24" t="str">
        <f t="shared" si="2"/>
        <v>Dr. H. Ubaidillah, M.Ag.Sabtu07.30-09.30</v>
      </c>
      <c r="P24" t="str">
        <f t="shared" si="1"/>
        <v>Dr. H. Mundir, M.Pd.Sabtu07.30-09.30</v>
      </c>
    </row>
    <row r="25" spans="1:16" ht="15" customHeight="1">
      <c r="A25" s="159">
        <v>25</v>
      </c>
      <c r="B25" s="164" t="str">
        <f>PAI!L13</f>
        <v>PAI-2C</v>
      </c>
      <c r="C25" s="164">
        <f>PAI!B13</f>
        <v>2</v>
      </c>
      <c r="D25" s="165" t="str">
        <f>PAI!C13</f>
        <v>EVALUASI PEMBELAJARAN PAI</v>
      </c>
      <c r="E25" s="164">
        <f>PAI!D13</f>
        <v>3</v>
      </c>
      <c r="F25" s="165" t="str">
        <f>PAI!F13</f>
        <v>Dr. Hj. St. Mislikhah, M.Ag.</v>
      </c>
      <c r="G25" s="165" t="str">
        <f>PAI!H13</f>
        <v>Dr. Sofyan Hadi, M.Pd.</v>
      </c>
      <c r="H25" s="165" t="s">
        <v>384</v>
      </c>
      <c r="I25" s="175" t="str">
        <f>PAI!J13</f>
        <v>Jumat</v>
      </c>
      <c r="J25" s="511" t="str">
        <f>PAI!K13</f>
        <v>15.15-17.15</v>
      </c>
      <c r="K25" s="175" t="str">
        <f>PAI!M13</f>
        <v>RU26</v>
      </c>
      <c r="L25" s="176" t="s">
        <v>581</v>
      </c>
      <c r="M25" s="176"/>
    </row>
    <row r="26" spans="1:16" ht="15" customHeight="1">
      <c r="A26" s="159">
        <v>26</v>
      </c>
      <c r="B26" s="164" t="str">
        <f>PAI!L14</f>
        <v>PAI-2C</v>
      </c>
      <c r="C26" s="164">
        <f>PAI!B14</f>
        <v>2</v>
      </c>
      <c r="D26" s="165" t="str">
        <f>PAI!C14</f>
        <v>SEJARAH SOSIAL PENDIDIKAN ISLAM</v>
      </c>
      <c r="E26" s="164">
        <f>PAI!D14</f>
        <v>2</v>
      </c>
      <c r="F26" s="165" t="str">
        <f>PAI!F14</f>
        <v>Prof. Dr. H. Miftah Arifin, M.Ag.</v>
      </c>
      <c r="G26" s="165" t="str">
        <f>PAI!H14</f>
        <v>Dr. H. Mustajab, S.Ag, M.Pd.I.</v>
      </c>
      <c r="H26" s="165" t="s">
        <v>384</v>
      </c>
      <c r="I26" s="175" t="str">
        <f>PAI!J14</f>
        <v>Sabtu</v>
      </c>
      <c r="J26" s="511" t="str">
        <f>PAI!K14</f>
        <v>07.30-09.30</v>
      </c>
      <c r="K26" s="175" t="str">
        <f>PAI!M14</f>
        <v>RU26</v>
      </c>
      <c r="L26" s="176" t="s">
        <v>582</v>
      </c>
      <c r="M26" s="176"/>
    </row>
    <row r="27" spans="1:16" ht="15" customHeight="1">
      <c r="A27" s="159">
        <v>27</v>
      </c>
      <c r="B27" s="164" t="str">
        <f>PAI!L15</f>
        <v>PAI-2A</v>
      </c>
      <c r="C27" s="164">
        <f>PAI!B15</f>
        <v>3</v>
      </c>
      <c r="D27" s="165" t="str">
        <f>PAI!C15</f>
        <v>ANALISIS DAN DESAIN PEMBELAJARAN PAI</v>
      </c>
      <c r="E27" s="164">
        <f>PAI!D15</f>
        <v>3</v>
      </c>
      <c r="F27" s="165" t="str">
        <f>PAI!F15</f>
        <v>Dr. H. Moh. Sahlan, M.Ag.</v>
      </c>
      <c r="G27" s="165" t="str">
        <f>PAI!H15</f>
        <v>Dr. H. Mustajab, S.Ag, M.Pd.I.</v>
      </c>
      <c r="H27" s="165" t="s">
        <v>384</v>
      </c>
      <c r="I27" s="175" t="str">
        <f>PAI!J15</f>
        <v>Kamis</v>
      </c>
      <c r="J27" s="511" t="str">
        <f>PAI!K15</f>
        <v>12.45-14.45</v>
      </c>
      <c r="K27" s="175" t="str">
        <f>PAI!M15</f>
        <v>R15</v>
      </c>
      <c r="L27" s="176" t="s">
        <v>583</v>
      </c>
      <c r="M27" s="176"/>
      <c r="O27" t="str">
        <f>CONCATENATE(F27,I27,J27)</f>
        <v>Dr. H. Moh. Sahlan, M.Ag.Kamis12.45-14.45</v>
      </c>
      <c r="P27" t="str">
        <f>CONCATENATE(G27,I27,J27)</f>
        <v>Dr. H. Mustajab, S.Ag, M.Pd.I.Kamis12.45-14.45</v>
      </c>
    </row>
    <row r="28" spans="1:16" ht="15" customHeight="1">
      <c r="A28" s="159">
        <v>28</v>
      </c>
      <c r="B28" s="164" t="str">
        <f>PAI!L16</f>
        <v>PAI-2A</v>
      </c>
      <c r="C28" s="164">
        <f>PAI!B16</f>
        <v>3</v>
      </c>
      <c r="D28" s="165" t="str">
        <f>PAI!C16</f>
        <v>ANALISIS DAN DESAIN PEMBELAJARAN AQIDAH AKHLAK</v>
      </c>
      <c r="E28" s="164">
        <f>PAI!D16</f>
        <v>3</v>
      </c>
      <c r="F28" s="165" t="str">
        <f>PAI!F16</f>
        <v>Prof. Dr. H. Mahjuddin, M.Pd.I</v>
      </c>
      <c r="G28" s="165" t="str">
        <f>PAI!H16</f>
        <v>Dr. H. Sukarno, M.Si.</v>
      </c>
      <c r="H28" s="165" t="s">
        <v>384</v>
      </c>
      <c r="I28" s="175" t="str">
        <f>PAI!J16</f>
        <v>Kamis</v>
      </c>
      <c r="J28" s="511" t="str">
        <f>PAI!K16</f>
        <v>15.15-17.15</v>
      </c>
      <c r="K28" s="175" t="str">
        <f>PAI!M16</f>
        <v>R15</v>
      </c>
      <c r="L28" s="176" t="s">
        <v>584</v>
      </c>
      <c r="M28" s="176"/>
      <c r="O28" t="str">
        <f>CONCATENATE(F28,I28,J28)</f>
        <v>Prof. Dr. H. Mahjuddin, M.Pd.IKamis15.15-17.15</v>
      </c>
      <c r="P28" t="str">
        <f>CONCATENATE(G28,I28,J28)</f>
        <v>Dr. H. Sukarno, M.Si.Kamis15.15-17.15</v>
      </c>
    </row>
    <row r="29" spans="1:16" ht="15" customHeight="1">
      <c r="A29" s="159">
        <v>29</v>
      </c>
      <c r="B29" s="164" t="str">
        <f>PAI!L17</f>
        <v>PAI-2B</v>
      </c>
      <c r="C29" s="164">
        <f>PAI!B17</f>
        <v>3</v>
      </c>
      <c r="D29" s="165" t="str">
        <f>PAI!C17</f>
        <v>ANALISIS DAN DESAIN PEMBELAJARAN PAI</v>
      </c>
      <c r="E29" s="164">
        <f>PAI!D17</f>
        <v>3</v>
      </c>
      <c r="F29" s="165" t="str">
        <f>PAI!F17</f>
        <v>Dr. H. Moh. Sahlan, M.Ag.</v>
      </c>
      <c r="G29" s="165" t="str">
        <f>PAI!H17</f>
        <v>Dr. Dyah Nawangsari, M.Ag.</v>
      </c>
      <c r="H29" s="165" t="s">
        <v>384</v>
      </c>
      <c r="I29" s="175" t="str">
        <f>PAI!J17</f>
        <v>Sabtu</v>
      </c>
      <c r="J29" s="511" t="str">
        <f>PAI!K17</f>
        <v>12.45-14.45</v>
      </c>
      <c r="K29" s="175" t="str">
        <f>PAI!M17</f>
        <v>R15</v>
      </c>
      <c r="L29" s="176" t="s">
        <v>585</v>
      </c>
      <c r="M29" s="176"/>
    </row>
    <row r="30" spans="1:16" ht="15" customHeight="1">
      <c r="A30" s="159">
        <v>30</v>
      </c>
      <c r="B30" s="164" t="str">
        <f>PAI!L18</f>
        <v>PAI-2B</v>
      </c>
      <c r="C30" s="164">
        <f>PAI!B18</f>
        <v>3</v>
      </c>
      <c r="D30" s="165" t="str">
        <f>PAI!C18</f>
        <v>ANALISIS DAN DESAIN PEMBELAJARAN FIQIH</v>
      </c>
      <c r="E30" s="164">
        <f>PAI!D18</f>
        <v>3</v>
      </c>
      <c r="F30" s="165" t="str">
        <f>PAI!F18</f>
        <v>Prof. Dr. H. Moh. Khusnuridlo, M.Pd.</v>
      </c>
      <c r="G30" s="165" t="str">
        <f>PAI!H18</f>
        <v>Dr. H. Matkur, S.Pd.I, M.SI.</v>
      </c>
      <c r="H30" s="165" t="s">
        <v>384</v>
      </c>
      <c r="I30" s="175" t="str">
        <f>PAI!J18</f>
        <v>Sabtu</v>
      </c>
      <c r="J30" s="511" t="str">
        <f>PAI!K18</f>
        <v>15.15-17.15</v>
      </c>
      <c r="K30" s="175" t="str">
        <f>PAI!M18</f>
        <v>R15</v>
      </c>
      <c r="L30" s="176" t="s">
        <v>586</v>
      </c>
      <c r="M30" s="176"/>
    </row>
    <row r="31" spans="1:16" ht="15" customHeight="1">
      <c r="A31" s="159">
        <v>31</v>
      </c>
      <c r="B31" s="164" t="str">
        <f>PAI!L19</f>
        <v>PAI-2C</v>
      </c>
      <c r="C31" s="164">
        <f>PAI!B19</f>
        <v>3</v>
      </c>
      <c r="D31" s="165" t="str">
        <f>PAI!C19</f>
        <v>ANALISIS DAN DESAIN PEMBELAJARAN PAI</v>
      </c>
      <c r="E31" s="164">
        <f>PAI!D19</f>
        <v>3</v>
      </c>
      <c r="F31" s="165" t="str">
        <f>PAI!F19</f>
        <v>Dr. Dyah Nawangsari, M.Ag.</v>
      </c>
      <c r="G31" s="165" t="str">
        <f>PAI!H19</f>
        <v>Dr. H. Mashudi, M.Pd.</v>
      </c>
      <c r="H31" s="165" t="s">
        <v>384</v>
      </c>
      <c r="I31" s="175" t="str">
        <f>PAI!J19</f>
        <v>Sabtu</v>
      </c>
      <c r="J31" s="511" t="str">
        <f>PAI!K19</f>
        <v>12.45-14.45</v>
      </c>
      <c r="K31" s="175" t="str">
        <f>PAI!M19</f>
        <v>R15</v>
      </c>
      <c r="L31" s="176" t="s">
        <v>379</v>
      </c>
      <c r="M31" s="176"/>
      <c r="O31" t="str">
        <f>CONCATENATE(F31,I31,J31)</f>
        <v>Dr. Dyah Nawangsari, M.Ag.Sabtu12.45-14.45</v>
      </c>
      <c r="P31" t="str">
        <f>CONCATENATE(G31,I31,J31)</f>
        <v>Dr. H. Mashudi, M.Pd.Sabtu12.45-14.45</v>
      </c>
    </row>
    <row r="32" spans="1:16" ht="15" customHeight="1">
      <c r="A32" s="159">
        <v>32</v>
      </c>
      <c r="B32" s="164" t="str">
        <f>PAI!L20</f>
        <v>PAI-2B</v>
      </c>
      <c r="C32" s="164">
        <f>PAI!B20</f>
        <v>3</v>
      </c>
      <c r="D32" s="165" t="str">
        <f>PAI!C20</f>
        <v>ANALISIS DAN DESAIN PEMBELAJARAN AL-QURAN HADIST</v>
      </c>
      <c r="E32" s="164">
        <f>PAI!D20</f>
        <v>3</v>
      </c>
      <c r="F32" s="165" t="str">
        <f>PAI!F20</f>
        <v>Dr. H. Syamsul Anam, S.Ag, M.Pd.</v>
      </c>
      <c r="G32" s="165" t="str">
        <f>PAI!H20</f>
        <v>Dr. H. Saihan, S.Ag., M.Pd.I.</v>
      </c>
      <c r="H32" s="165" t="s">
        <v>384</v>
      </c>
      <c r="I32" s="175" t="str">
        <f>PAI!J20</f>
        <v>Sabtu</v>
      </c>
      <c r="J32" s="511" t="str">
        <f>PAI!K20</f>
        <v>15.15-17.15</v>
      </c>
      <c r="K32" s="175" t="str">
        <f>PAI!M20</f>
        <v>R15</v>
      </c>
      <c r="L32" s="176" t="s">
        <v>587</v>
      </c>
      <c r="M32" s="176"/>
      <c r="O32" t="str">
        <f t="shared" ref="O32:O39" si="3">CONCATENATE(F32,I32,J32)</f>
        <v>Dr. H. Syamsul Anam, S.Ag, M.Pd.Sabtu15.15-17.15</v>
      </c>
      <c r="P32" t="str">
        <f t="shared" ref="P32:P39" si="4">CONCATENATE(G32,I32,J32)</f>
        <v>Dr. H. Saihan, S.Ag., M.Pd.I.Sabtu15.15-17.15</v>
      </c>
    </row>
    <row r="33" spans="1:16" ht="15" customHeight="1">
      <c r="A33" s="159">
        <v>33</v>
      </c>
      <c r="B33" s="166" t="str">
        <f>HK!L3</f>
        <v>HK-II A</v>
      </c>
      <c r="C33" s="166">
        <f>HK!B3</f>
        <v>2</v>
      </c>
      <c r="D33" s="167" t="str">
        <f>HK!C3</f>
        <v>PENGEMBANGAN METODE ISTHIMBAT DAN TAQNIN HUKUM KELUARGA</v>
      </c>
      <c r="E33" s="166">
        <f>HK!D3</f>
        <v>3</v>
      </c>
      <c r="F33" s="167" t="str">
        <f>HK!F3</f>
        <v>Dr. H. Rafid Abbas, MA.</v>
      </c>
      <c r="G33" s="167" t="str">
        <f>HK!H3</f>
        <v>Dr. H. Abdullah, S.Ag, M.HI</v>
      </c>
      <c r="H33" s="167" t="s">
        <v>384</v>
      </c>
      <c r="I33" s="166" t="str">
        <f>HK!J3</f>
        <v xml:space="preserve">Jumat </v>
      </c>
      <c r="J33" s="166" t="str">
        <f>HK!K3</f>
        <v>13.15-15.15</v>
      </c>
      <c r="K33" s="166" t="str">
        <f>HK!M3</f>
        <v>RU28</v>
      </c>
      <c r="L33" s="177" t="s">
        <v>421</v>
      </c>
      <c r="M33" s="177"/>
      <c r="O33" t="str">
        <f t="shared" si="3"/>
        <v>Dr. H. Rafid Abbas, MA.Jumat 13.15-15.15</v>
      </c>
      <c r="P33" t="str">
        <f>CONCATENATE(G33,J33,K33)</f>
        <v>Dr. H. Abdullah, S.Ag, M.HI13.15-15.15RU28</v>
      </c>
    </row>
    <row r="34" spans="1:16" ht="15" customHeight="1">
      <c r="A34" s="159">
        <v>34</v>
      </c>
      <c r="B34" s="166" t="str">
        <f>HK!L4</f>
        <v>HK-II A</v>
      </c>
      <c r="C34" s="166">
        <f>HK!B4</f>
        <v>2</v>
      </c>
      <c r="D34" s="167" t="str">
        <f>HK!C4</f>
        <v xml:space="preserve">PENGEMBANGAN HUKUM ACARA PERADILAN AGAMA </v>
      </c>
      <c r="E34" s="166">
        <f>HK!D4</f>
        <v>3</v>
      </c>
      <c r="F34" s="167" t="str">
        <f>HK!F4</f>
        <v>Dr. Sri Lumatus Sa'adah, S.Ag., M.H.I.</v>
      </c>
      <c r="G34" s="167" t="str">
        <f>HK!H4</f>
        <v>Dr. Muhammad Faisol, S.S., M.Ag.</v>
      </c>
      <c r="H34" s="167" t="s">
        <v>384</v>
      </c>
      <c r="I34" s="166" t="str">
        <f>HK!J4</f>
        <v xml:space="preserve">Jumat </v>
      </c>
      <c r="J34" s="166" t="str">
        <f>HK!K4</f>
        <v>15-30-17.30</v>
      </c>
      <c r="K34" s="166" t="str">
        <f>HK!M4</f>
        <v>RU28</v>
      </c>
      <c r="L34" s="177" t="s">
        <v>588</v>
      </c>
      <c r="M34" s="177"/>
      <c r="O34" t="str">
        <f t="shared" si="3"/>
        <v>Dr. Sri Lumatus Sa'adah, S.Ag., M.H.I.Jumat 15-30-17.30</v>
      </c>
      <c r="P34" t="str">
        <f t="shared" si="4"/>
        <v>Dr. Muhammad Faisol, S.S., M.Ag.Jumat 15-30-17.30</v>
      </c>
    </row>
    <row r="35" spans="1:16" ht="15" customHeight="1">
      <c r="A35" s="159">
        <v>35</v>
      </c>
      <c r="B35" s="166" t="str">
        <f>HK!L5</f>
        <v>HK-II A</v>
      </c>
      <c r="C35" s="166">
        <f>HK!B5</f>
        <v>2</v>
      </c>
      <c r="D35" s="167" t="str">
        <f>HK!C5</f>
        <v xml:space="preserve">SOSIOLOGI DAN PHYSIKOLOGI HUKUM KELUARGA  </v>
      </c>
      <c r="E35" s="166">
        <f>HK!D5</f>
        <v>3</v>
      </c>
      <c r="F35" s="167" t="str">
        <f>HK!F5</f>
        <v>Dr. Ishaq, M.Ag.</v>
      </c>
      <c r="G35" s="167" t="str">
        <f>HK!H5</f>
        <v xml:space="preserve">Dr. Esa Wahyuni </v>
      </c>
      <c r="H35" s="167" t="s">
        <v>384</v>
      </c>
      <c r="I35" s="166" t="str">
        <f>HK!J5</f>
        <v xml:space="preserve">Jumat </v>
      </c>
      <c r="J35" s="166" t="str">
        <f>HK!K5</f>
        <v>18.00-20-00</v>
      </c>
      <c r="K35" s="166" t="str">
        <f>HK!M5</f>
        <v>RU28</v>
      </c>
      <c r="L35" s="177" t="s">
        <v>589</v>
      </c>
      <c r="M35" s="177"/>
      <c r="O35" t="str">
        <f t="shared" si="3"/>
        <v>Dr. Ishaq, M.Ag.Jumat 18.00-20-00</v>
      </c>
      <c r="P35" t="str">
        <f t="shared" si="4"/>
        <v>Dr. Esa Wahyuni Jumat 18.00-20-00</v>
      </c>
    </row>
    <row r="36" spans="1:16" ht="15" customHeight="1">
      <c r="A36" s="159">
        <v>36</v>
      </c>
      <c r="B36" s="166" t="str">
        <f>HK!L6</f>
        <v>HK-II A</v>
      </c>
      <c r="C36" s="166">
        <f>HK!B6</f>
        <v>2</v>
      </c>
      <c r="D36" s="167" t="str">
        <f>HK!C6</f>
        <v>PENGEMBANGAN ADVOKASI KELUARGA</v>
      </c>
      <c r="E36" s="166">
        <f>HK!D6</f>
        <v>3</v>
      </c>
      <c r="F36" s="167" t="str">
        <f>HK!F6</f>
        <v>Dr. H. Nur Solikin, S.Ag, M.H.</v>
      </c>
      <c r="G36" s="167" t="str">
        <f>HK!H6</f>
        <v>Dr. H. Ahmad Junaidi, S.Pd, M.Ag.</v>
      </c>
      <c r="H36" s="167" t="s">
        <v>384</v>
      </c>
      <c r="I36" s="166" t="str">
        <f>HK!J6</f>
        <v xml:space="preserve">Sabtu </v>
      </c>
      <c r="J36" s="166" t="str">
        <f>HK!K6</f>
        <v>07.00-09.30</v>
      </c>
      <c r="K36" s="166" t="str">
        <f>HK!M6</f>
        <v>RU28</v>
      </c>
      <c r="L36" s="177" t="s">
        <v>590</v>
      </c>
      <c r="M36" s="177"/>
      <c r="O36" t="str">
        <f t="shared" si="3"/>
        <v>Dr. H. Nur Solikin, S.Ag, M.H.Sabtu 07.00-09.30</v>
      </c>
      <c r="P36" t="str">
        <f t="shared" si="4"/>
        <v>Dr. H. Ahmad Junaidi, S.Pd, M.Ag.Sabtu 07.00-09.30</v>
      </c>
    </row>
    <row r="37" spans="1:16" ht="14.1" customHeight="1">
      <c r="A37" s="159">
        <v>37</v>
      </c>
      <c r="B37" s="166" t="str">
        <f>HK!L7</f>
        <v>HK-II A</v>
      </c>
      <c r="C37" s="166">
        <f>HK!B7</f>
        <v>3</v>
      </c>
      <c r="D37" s="167" t="str">
        <f>HK!C7</f>
        <v>MODERNISASI HUKUM KELUARGA</v>
      </c>
      <c r="E37" s="166">
        <f>HK!D7</f>
        <v>3</v>
      </c>
      <c r="F37" s="167" t="str">
        <f>HK!F7</f>
        <v>Prof. Dr. Muhammad Noor Harisuddin, M.Fil.I.</v>
      </c>
      <c r="G37" s="167" t="str">
        <f>HK!H7</f>
        <v>Dr. Muhammad Faisol, S.S., M.Ag.</v>
      </c>
      <c r="H37" s="167" t="s">
        <v>384</v>
      </c>
      <c r="I37" s="166" t="str">
        <f>HK!J7</f>
        <v>Sabtu</v>
      </c>
      <c r="J37" s="166" t="str">
        <f>HK!K7</f>
        <v>10.30-12.30</v>
      </c>
      <c r="K37" s="166" t="str">
        <f>HK!M7</f>
        <v>RU28</v>
      </c>
      <c r="L37" s="177" t="s">
        <v>591</v>
      </c>
      <c r="M37" s="177"/>
      <c r="O37" t="str">
        <f t="shared" si="3"/>
        <v>Prof. Dr. Muhammad Noor Harisuddin, M.Fil.I.Sabtu10.30-12.30</v>
      </c>
      <c r="P37" t="str">
        <f t="shared" si="4"/>
        <v>Dr. Muhammad Faisol, S.S., M.Ag.Sabtu10.30-12.30</v>
      </c>
    </row>
    <row r="38" spans="1:16" ht="15" customHeight="1">
      <c r="A38" s="159">
        <v>38</v>
      </c>
      <c r="B38" s="166" t="str">
        <f>HK!L8</f>
        <v>HK-II A</v>
      </c>
      <c r="C38" s="166">
        <f>HK!B8</f>
        <v>3</v>
      </c>
      <c r="D38" s="167" t="str">
        <f>HK!C8</f>
        <v>PEMBAHARUAN HUKUM KELUARGA DI NEGARA-NEGARA MUSLIM</v>
      </c>
      <c r="E38" s="166">
        <f>HK!D8</f>
        <v>3</v>
      </c>
      <c r="F38" s="167" t="str">
        <f>HK!F8</f>
        <v>Prof. Dr. Muhammad Noor Harisuddin, M.Fil.I.</v>
      </c>
      <c r="G38" s="167" t="str">
        <f>HK!H8</f>
        <v>Dr. Ishaq, M.Ag.</v>
      </c>
      <c r="H38" s="167" t="s">
        <v>384</v>
      </c>
      <c r="I38" s="166" t="str">
        <f>HK!J8</f>
        <v>Sabtu</v>
      </c>
      <c r="J38" s="166" t="str">
        <f>HK!K8</f>
        <v>12.30-14.30</v>
      </c>
      <c r="K38" s="166" t="str">
        <f>HK!M8</f>
        <v>RU28</v>
      </c>
      <c r="L38" s="177" t="s">
        <v>592</v>
      </c>
      <c r="M38" s="177"/>
      <c r="O38" t="str">
        <f t="shared" si="3"/>
        <v>Prof. Dr. Muhammad Noor Harisuddin, M.Fil.I.Sabtu12.30-14.30</v>
      </c>
      <c r="P38" t="str">
        <f t="shared" si="4"/>
        <v>Dr. Ishaq, M.Ag.Sabtu12.30-14.30</v>
      </c>
    </row>
    <row r="39" spans="1:16" ht="15" customHeight="1">
      <c r="A39" s="159">
        <v>39</v>
      </c>
      <c r="B39" s="166" t="str">
        <f>HK!L9</f>
        <v>HK-II A</v>
      </c>
      <c r="C39" s="166">
        <f>HK!B9</f>
        <v>3</v>
      </c>
      <c r="D39" s="167" t="str">
        <f>HK!C9</f>
        <v>STUDI NASKAH HUKUM KELUARGA</v>
      </c>
      <c r="E39" s="166">
        <f>HK!D9</f>
        <v>3</v>
      </c>
      <c r="F39" s="167" t="str">
        <f>HK!F9</f>
        <v>Dr. H. Pujiono, M.Ag.</v>
      </c>
      <c r="G39" s="167" t="str">
        <f>HK!H9</f>
        <v>Dr. H. Abdullah, S.Ag, M.HI</v>
      </c>
      <c r="H39" s="167" t="s">
        <v>384</v>
      </c>
      <c r="I39" s="166" t="str">
        <f>HK!J9</f>
        <v xml:space="preserve">Kamis </v>
      </c>
      <c r="J39" s="166" t="str">
        <f>HK!K9</f>
        <v>13.15-15.15</v>
      </c>
      <c r="K39" s="166" t="str">
        <f>HK!M9</f>
        <v>RU28</v>
      </c>
      <c r="L39" s="177" t="s">
        <v>593</v>
      </c>
      <c r="M39" s="177"/>
      <c r="O39" t="str">
        <f t="shared" si="3"/>
        <v>Dr. H. Pujiono, M.Ag.Kamis 13.15-15.15</v>
      </c>
      <c r="P39" t="str">
        <f t="shared" si="4"/>
        <v>Dr. H. Abdullah, S.Ag, M.HIKamis 13.15-15.15</v>
      </c>
    </row>
    <row r="40" spans="1:16" ht="15" customHeight="1">
      <c r="A40" s="159">
        <v>40</v>
      </c>
      <c r="B40" s="166" t="str">
        <f>HK!L10</f>
        <v>HK-II A</v>
      </c>
      <c r="C40" s="166">
        <f>HK!B10</f>
        <v>3</v>
      </c>
      <c r="D40" s="167" t="str">
        <f>HK!C10</f>
        <v>HUKUM PERDATA ISLAM</v>
      </c>
      <c r="E40" s="166">
        <f>HK!D10</f>
        <v>3</v>
      </c>
      <c r="F40" s="167" t="str">
        <f>HK!F10</f>
        <v>Dr. H. Sutrisno RS, M.H.I.</v>
      </c>
      <c r="G40" s="167" t="str">
        <f>HK!H10</f>
        <v>Dr. H. Ahmad Junaidi, S.Pd, M.Ag.</v>
      </c>
      <c r="H40" s="167" t="s">
        <v>384</v>
      </c>
      <c r="I40" s="166" t="str">
        <f>HK!J10</f>
        <v xml:space="preserve">Kamis </v>
      </c>
      <c r="J40" s="166" t="str">
        <f>HK!K10</f>
        <v>15-30-17.30</v>
      </c>
      <c r="K40" s="166" t="str">
        <f>HK!M10</f>
        <v>RU28</v>
      </c>
      <c r="L40" s="177" t="s">
        <v>594</v>
      </c>
      <c r="M40" s="177"/>
    </row>
    <row r="41" spans="1:16" ht="15" customHeight="1">
      <c r="A41" s="159">
        <v>41</v>
      </c>
      <c r="B41" s="166" t="str">
        <f>HK!L11</f>
        <v>HK-II B</v>
      </c>
      <c r="C41" s="166">
        <f>HK!B11</f>
        <v>2</v>
      </c>
      <c r="D41" s="167" t="str">
        <f>HK!C11</f>
        <v>PENGEMBANGAN ADVOKASI KELUARGA</v>
      </c>
      <c r="E41" s="166">
        <f>HK!D11</f>
        <v>3</v>
      </c>
      <c r="F41" s="167" t="str">
        <f>HK!F11</f>
        <v>Dr. H. Nur Solikin, S.Ag, M.H.</v>
      </c>
      <c r="G41" s="167" t="str">
        <f>HK!H11</f>
        <v>Dr. H. Ahmad Junaidi, S.Pd, M.Ag.</v>
      </c>
      <c r="H41" s="167" t="s">
        <v>384</v>
      </c>
      <c r="I41" s="166" t="str">
        <f>HK!J11</f>
        <v xml:space="preserve">Jumat </v>
      </c>
      <c r="J41" s="166" t="str">
        <f>HK!K11</f>
        <v>13.15-15.15</v>
      </c>
      <c r="K41" s="166" t="str">
        <f>HK!M11</f>
        <v>RU28</v>
      </c>
      <c r="L41" s="177" t="s">
        <v>595</v>
      </c>
      <c r="M41" s="177"/>
      <c r="O41" t="str">
        <f>CONCATENATE(F41,I41,J41)</f>
        <v>Dr. H. Nur Solikin, S.Ag, M.H.Jumat 13.15-15.15</v>
      </c>
      <c r="P41" t="str">
        <f>CONCATENATE(G41,I41,J41)</f>
        <v>Dr. H. Ahmad Junaidi, S.Pd, M.Ag.Jumat 13.15-15.15</v>
      </c>
    </row>
    <row r="42" spans="1:16" ht="14.1" customHeight="1">
      <c r="A42" s="159">
        <v>42</v>
      </c>
      <c r="B42" s="166" t="str">
        <f>HK!L12</f>
        <v>HK-II B</v>
      </c>
      <c r="C42" s="166">
        <f>HK!B12</f>
        <v>2</v>
      </c>
      <c r="D42" s="167" t="str">
        <f>HK!C12</f>
        <v xml:space="preserve">SOSIOLOGI DAN PHYSIKOLOGI HUKUM KELUARGA  </v>
      </c>
      <c r="E42" s="166">
        <f>HK!D12</f>
        <v>3</v>
      </c>
      <c r="F42" s="167" t="str">
        <f>HK!F12</f>
        <v>Dr. Ishaq, M.Ag.</v>
      </c>
      <c r="G42" s="167" t="str">
        <f>HK!H12</f>
        <v xml:space="preserve">Dr. Esa Wahyuni </v>
      </c>
      <c r="H42" s="167" t="s">
        <v>384</v>
      </c>
      <c r="I42" s="166" t="str">
        <f>HK!J12</f>
        <v xml:space="preserve">Jumat </v>
      </c>
      <c r="J42" s="166" t="str">
        <f>HK!K12</f>
        <v>15-30-17.30</v>
      </c>
      <c r="K42" s="166" t="str">
        <f>HK!M12</f>
        <v>RU28</v>
      </c>
      <c r="L42" s="177" t="s">
        <v>596</v>
      </c>
      <c r="M42" s="177"/>
      <c r="O42" t="str">
        <f>CONCATENATE(F42,I42,J42)</f>
        <v>Dr. Ishaq, M.Ag.Jumat 15-30-17.30</v>
      </c>
      <c r="P42" t="str">
        <f>CONCATENATE(G42,I42,J42)</f>
        <v>Dr. Esa Wahyuni Jumat 15-30-17.30</v>
      </c>
    </row>
    <row r="43" spans="1:16" ht="15" customHeight="1">
      <c r="A43" s="159">
        <v>43</v>
      </c>
      <c r="B43" s="166" t="str">
        <f>HK!L13</f>
        <v>HK-II B</v>
      </c>
      <c r="C43" s="166">
        <f>HK!B13</f>
        <v>2</v>
      </c>
      <c r="D43" s="167" t="str">
        <f>HK!C13</f>
        <v xml:space="preserve">PENGEMBANGAN HUKUM ACARA PERADILAN AGAMA </v>
      </c>
      <c r="E43" s="166">
        <f>HK!D13</f>
        <v>3</v>
      </c>
      <c r="F43" s="167" t="str">
        <f>HK!F13</f>
        <v>Dr. Sri Lumatus Sa'adah, S.Ag., M.H.I.</v>
      </c>
      <c r="G43" s="167" t="str">
        <f>HK!H13</f>
        <v>Dr. Muhammad Faisol, S.S., M.Ag.</v>
      </c>
      <c r="H43" s="167" t="s">
        <v>384</v>
      </c>
      <c r="I43" s="166" t="str">
        <f>HK!J13</f>
        <v xml:space="preserve">Jumat </v>
      </c>
      <c r="J43" s="166" t="str">
        <f>HK!K13</f>
        <v>18.00-20-00</v>
      </c>
      <c r="K43" s="166" t="str">
        <f>HK!M13</f>
        <v>RU28</v>
      </c>
      <c r="L43" s="177" t="s">
        <v>597</v>
      </c>
      <c r="M43" s="177"/>
      <c r="O43" t="str">
        <f>CONCATENATE(F43,I43,J43)</f>
        <v>Dr. Sri Lumatus Sa'adah, S.Ag., M.H.I.Jumat 18.00-20-00</v>
      </c>
      <c r="P43" t="str">
        <f>CONCATENATE(G43,I43,J43)</f>
        <v>Dr. Muhammad Faisol, S.S., M.Ag.Jumat 18.00-20-00</v>
      </c>
    </row>
    <row r="44" spans="1:16" ht="15" customHeight="1">
      <c r="A44" s="159">
        <v>44</v>
      </c>
      <c r="B44" s="166" t="str">
        <f>HK!L14</f>
        <v>HK-II B</v>
      </c>
      <c r="C44" s="166">
        <f>HK!B14</f>
        <v>2</v>
      </c>
      <c r="D44" s="167" t="str">
        <f>HK!C14</f>
        <v>PENGEMBANGAN METODE ISTHIMBAT DAN TAQNIN  HUKUM KELUARGA</v>
      </c>
      <c r="E44" s="166">
        <f>HK!D14</f>
        <v>3</v>
      </c>
      <c r="F44" s="167" t="str">
        <f>HK!F14</f>
        <v>Dr. H. Abdul Haris, M.Ag.</v>
      </c>
      <c r="G44" s="167" t="str">
        <f>HK!H14</f>
        <v>Dr. H. Hamam, M.H.I</v>
      </c>
      <c r="H44" s="167" t="s">
        <v>384</v>
      </c>
      <c r="I44" s="166" t="str">
        <f>HK!J14</f>
        <v>Sabtu</v>
      </c>
      <c r="J44" s="166" t="str">
        <f>HK!K14</f>
        <v>07.00-09.30</v>
      </c>
      <c r="K44" s="166" t="str">
        <f>HK!M14</f>
        <v>RU28</v>
      </c>
      <c r="L44" s="177" t="s">
        <v>598</v>
      </c>
      <c r="M44" s="177"/>
      <c r="O44" t="str">
        <f>CONCATENATE(F44,I44,J44)</f>
        <v>Dr. H. Abdul Haris, M.Ag.Sabtu07.00-09.30</v>
      </c>
      <c r="P44" t="str">
        <f>CONCATENATE(G44,I44,J44)</f>
        <v>Dr. H. Hamam, M.H.ISabtu07.00-09.30</v>
      </c>
    </row>
    <row r="45" spans="1:16" ht="15" customHeight="1">
      <c r="A45" s="159">
        <v>45</v>
      </c>
      <c r="B45" s="166" t="str">
        <f>HK!L15</f>
        <v>HK-II B</v>
      </c>
      <c r="C45" s="166">
        <f>HK!B15</f>
        <v>3</v>
      </c>
      <c r="D45" s="167" t="str">
        <f>HK!C15</f>
        <v>HUKUM PERDATA ISLAM</v>
      </c>
      <c r="E45" s="166">
        <f>HK!D15</f>
        <v>3</v>
      </c>
      <c r="F45" s="167" t="str">
        <f>HK!F15</f>
        <v>Dr. Sri Lumatus Sa'adah, S.Ag., M.H.I.</v>
      </c>
      <c r="G45" s="167" t="str">
        <f>HK!H15</f>
        <v>Dr. H. Nur Solikin, S.Ag, M.H.</v>
      </c>
      <c r="H45" s="167" t="s">
        <v>384</v>
      </c>
      <c r="I45" s="166" t="str">
        <f>HK!J15</f>
        <v>Sabtu</v>
      </c>
      <c r="J45" s="166" t="str">
        <f>HK!K15</f>
        <v>10.30-12.30</v>
      </c>
      <c r="K45" s="166" t="str">
        <f>HK!M15</f>
        <v>RU28</v>
      </c>
      <c r="L45" s="177" t="s">
        <v>599</v>
      </c>
      <c r="M45" s="177"/>
    </row>
    <row r="46" spans="1:16" ht="15" customHeight="1">
      <c r="A46" s="159">
        <v>46</v>
      </c>
      <c r="B46" s="166" t="str">
        <f>HK!L16</f>
        <v>HK-II B</v>
      </c>
      <c r="C46" s="166">
        <f>HK!B16</f>
        <v>3</v>
      </c>
      <c r="D46" s="167" t="str">
        <f>HK!C16</f>
        <v>STUDI NASKAH HUKUM KELUARGA</v>
      </c>
      <c r="E46" s="166">
        <f>HK!D16</f>
        <v>3</v>
      </c>
      <c r="F46" s="167" t="str">
        <f>HK!F16</f>
        <v>Dr. H. Pujiono, M.Ag.</v>
      </c>
      <c r="G46" s="167" t="str">
        <f>HK!H16</f>
        <v>Dr. H. Abdullah, S.Ag, M.HI</v>
      </c>
      <c r="H46" s="167" t="s">
        <v>384</v>
      </c>
      <c r="I46" s="166" t="str">
        <f>HK!J16</f>
        <v>Sabtu</v>
      </c>
      <c r="J46" s="166" t="str">
        <f>HK!K16</f>
        <v>12.30-14.30</v>
      </c>
      <c r="K46" s="166" t="str">
        <f>HK!M16</f>
        <v>RU28</v>
      </c>
      <c r="L46" s="177" t="s">
        <v>600</v>
      </c>
      <c r="M46" s="177"/>
    </row>
    <row r="47" spans="1:16" ht="15" customHeight="1">
      <c r="A47" s="159">
        <v>47</v>
      </c>
      <c r="B47" s="166" t="str">
        <f>HK!L17</f>
        <v>HK-II B</v>
      </c>
      <c r="C47" s="166">
        <f>HK!B17</f>
        <v>3</v>
      </c>
      <c r="D47" s="167" t="str">
        <f>HK!C17</f>
        <v>PEMBAHARUAN HUKUM KELUARGA DI NEGARA-NEGARA MUSLIM</v>
      </c>
      <c r="E47" s="166">
        <f>HK!D17</f>
        <v>3</v>
      </c>
      <c r="F47" s="167" t="str">
        <f>HK!F17</f>
        <v>Prof. Dr. Muhammad Noor Harisuddin, M.Fil.I.</v>
      </c>
      <c r="G47" s="167" t="str">
        <f>HK!H17</f>
        <v>Dr. Muhammad Faisol, S.S., M.Ag.</v>
      </c>
      <c r="H47" s="167" t="s">
        <v>384</v>
      </c>
      <c r="I47" s="166" t="str">
        <f>HK!J17</f>
        <v xml:space="preserve">Kamis </v>
      </c>
      <c r="J47" s="166" t="str">
        <f>HK!K17</f>
        <v>13.15-15.15</v>
      </c>
      <c r="K47" s="166" t="str">
        <f>HK!M17</f>
        <v>RU28</v>
      </c>
      <c r="L47" s="177" t="s">
        <v>601</v>
      </c>
      <c r="M47" s="177"/>
    </row>
    <row r="48" spans="1:16" ht="15" customHeight="1">
      <c r="A48" s="159">
        <v>48</v>
      </c>
      <c r="B48" s="166" t="str">
        <f>HK!L18</f>
        <v>HK-II B</v>
      </c>
      <c r="C48" s="166">
        <f>HK!B18</f>
        <v>3</v>
      </c>
      <c r="D48" s="167" t="str">
        <f>HK!C18</f>
        <v>MODERNISASI HUKUM KELUARGA</v>
      </c>
      <c r="E48" s="166">
        <f>HK!D18</f>
        <v>3</v>
      </c>
      <c r="F48" s="167" t="str">
        <f>HK!F18</f>
        <v>Dr. Ishaq, M.Ag.</v>
      </c>
      <c r="G48" s="167" t="str">
        <f>HK!H18</f>
        <v>Dr. H. Sutrisno RS, M.H.I.</v>
      </c>
      <c r="H48" s="167" t="s">
        <v>384</v>
      </c>
      <c r="I48" s="166" t="str">
        <f>HK!J18</f>
        <v xml:space="preserve">Kamis </v>
      </c>
      <c r="J48" s="166" t="str">
        <f>HK!K18</f>
        <v>15-30-17.30</v>
      </c>
      <c r="K48" s="166" t="str">
        <f>HK!M18</f>
        <v>RU28</v>
      </c>
      <c r="L48" s="177" t="s">
        <v>602</v>
      </c>
      <c r="M48" s="177"/>
    </row>
    <row r="49" spans="1:16" ht="15" customHeight="1">
      <c r="A49" s="159">
        <v>49</v>
      </c>
      <c r="B49" s="168" t="str">
        <f>ES!L3</f>
        <v>ES-2A</v>
      </c>
      <c r="C49" s="169">
        <f>ES!B3</f>
        <v>2</v>
      </c>
      <c r="D49" s="170" t="str">
        <f>ES!C3</f>
        <v>METODE PENELITIAN EKONOMI</v>
      </c>
      <c r="E49" s="169">
        <f>ES!D3</f>
        <v>3</v>
      </c>
      <c r="F49" s="170" t="str">
        <f>ES!F3</f>
        <v>Dr. H. Imam Suroso, SE. M.Si.</v>
      </c>
      <c r="G49" s="170" t="str">
        <f>ES!H3</f>
        <v>Dr. H. Misbahul Munir, M.M.</v>
      </c>
      <c r="H49" s="170" t="s">
        <v>384</v>
      </c>
      <c r="I49" s="168" t="str">
        <f>ES!J3</f>
        <v>Selasa</v>
      </c>
      <c r="J49" s="512" t="str">
        <f>ES!K3</f>
        <v>12.45-14.45</v>
      </c>
      <c r="K49" s="168" t="str">
        <f>ES!M3</f>
        <v>R11</v>
      </c>
      <c r="L49" s="178" t="s">
        <v>414</v>
      </c>
      <c r="M49" s="178"/>
      <c r="O49" t="str">
        <f t="shared" ref="O49:O58" si="5">CONCATENATE(F49,I49,J49)</f>
        <v>Dr. H. Imam Suroso, SE. M.Si.Selasa12.45-14.45</v>
      </c>
      <c r="P49" t="str">
        <f t="shared" ref="P49:P58" si="6">CONCATENATE(G49,I49,J49)</f>
        <v>Dr. H. Misbahul Munir, M.M.Selasa12.45-14.45</v>
      </c>
    </row>
    <row r="50" spans="1:16" ht="15" customHeight="1">
      <c r="A50" s="159">
        <v>50</v>
      </c>
      <c r="B50" s="168" t="str">
        <f>ES!L4</f>
        <v>ES-2A</v>
      </c>
      <c r="C50" s="169">
        <f>ES!B4</f>
        <v>2</v>
      </c>
      <c r="D50" s="170" t="str">
        <f>ES!C4</f>
        <v>MANAJEMEN STRATEGI EKONOMI DAN BISNIS SYARI'AH</v>
      </c>
      <c r="E50" s="169">
        <f>ES!D4</f>
        <v>3</v>
      </c>
      <c r="F50" s="170" t="str">
        <f>ES!F4</f>
        <v>Dr. H. Misbahul Munir, M.M.</v>
      </c>
      <c r="G50" s="170" t="str">
        <f>ES!H4</f>
        <v>Dr. Khamdan Rifa'i, S.E., M.Si.</v>
      </c>
      <c r="H50" s="170" t="s">
        <v>384</v>
      </c>
      <c r="I50" s="168" t="str">
        <f>ES!J4</f>
        <v>Selasa</v>
      </c>
      <c r="J50" s="512" t="str">
        <f>ES!K4</f>
        <v>15.15-17.15</v>
      </c>
      <c r="K50" s="168" t="str">
        <f>ES!M4</f>
        <v>R11</v>
      </c>
      <c r="L50" s="178" t="s">
        <v>603</v>
      </c>
      <c r="M50" s="178"/>
      <c r="O50" t="str">
        <f t="shared" si="5"/>
        <v>Dr. H. Misbahul Munir, M.M.Selasa15.15-17.15</v>
      </c>
      <c r="P50" t="str">
        <f t="shared" si="6"/>
        <v>Dr. Khamdan Rifa'i, S.E., M.Si.Selasa15.15-17.15</v>
      </c>
    </row>
    <row r="51" spans="1:16" ht="15" customHeight="1">
      <c r="A51" s="159">
        <v>51</v>
      </c>
      <c r="B51" s="168" t="str">
        <f>ES!L5</f>
        <v>ES-2A</v>
      </c>
      <c r="C51" s="169">
        <f>ES!B5</f>
        <v>2</v>
      </c>
      <c r="D51" s="170" t="str">
        <f>ES!C5</f>
        <v>STUDI PRODUK DAN SERTIFIKASI HALAL</v>
      </c>
      <c r="E51" s="169">
        <f>ES!D5</f>
        <v>3</v>
      </c>
      <c r="F51" s="170" t="str">
        <f>ES!F5</f>
        <v>Dr. Abdul Wadud Nafis, Lc, M.E.I</v>
      </c>
      <c r="G51" s="170" t="str">
        <f>ES!H5</f>
        <v>Dr. H. Abdul Rokhim, S.Ag., M.E.I</v>
      </c>
      <c r="H51" s="170" t="s">
        <v>384</v>
      </c>
      <c r="I51" s="168" t="str">
        <f>ES!J5</f>
        <v>Rabu</v>
      </c>
      <c r="J51" s="512" t="str">
        <f>ES!K5</f>
        <v>12.45-14.45</v>
      </c>
      <c r="K51" s="168" t="str">
        <f>ES!M5</f>
        <v>R11</v>
      </c>
      <c r="L51" s="178" t="s">
        <v>604</v>
      </c>
      <c r="M51" s="178"/>
      <c r="O51" t="str">
        <f t="shared" si="5"/>
        <v>Dr. Abdul Wadud Nafis, Lc, M.E.IRabu12.45-14.45</v>
      </c>
      <c r="P51" t="str">
        <f t="shared" si="6"/>
        <v>Dr. H. Abdul Rokhim, S.Ag., M.E.IRabu12.45-14.45</v>
      </c>
    </row>
    <row r="52" spans="1:16" ht="15" customHeight="1">
      <c r="A52" s="159">
        <v>52</v>
      </c>
      <c r="B52" s="168" t="str">
        <f>ES!L6</f>
        <v>ES-2A</v>
      </c>
      <c r="C52" s="169">
        <f>ES!B6</f>
        <v>2</v>
      </c>
      <c r="D52" s="170" t="str">
        <f>ES!C6</f>
        <v>EKONOMI PEMBANGUNAN ISLAM</v>
      </c>
      <c r="E52" s="169">
        <f>ES!D6</f>
        <v>3</v>
      </c>
      <c r="F52" s="170" t="str">
        <f>ES!F6</f>
        <v>Dr. Khairunnisa Musari, S.T.,M.MT.</v>
      </c>
      <c r="G52" s="170" t="str">
        <f>ES!H6</f>
        <v>Dr. Hersa Farida Qoriani, S.Kom., M.EI.</v>
      </c>
      <c r="H52" s="170" t="s">
        <v>384</v>
      </c>
      <c r="I52" s="168" t="str">
        <f>ES!J6</f>
        <v>Rabu</v>
      </c>
      <c r="J52" s="512" t="str">
        <f>ES!K6</f>
        <v>15.15-17.15</v>
      </c>
      <c r="K52" s="168" t="str">
        <f>ES!M6</f>
        <v>R11</v>
      </c>
      <c r="L52" s="178" t="s">
        <v>605</v>
      </c>
      <c r="M52" s="178"/>
      <c r="O52" t="str">
        <f t="shared" si="5"/>
        <v>Dr. Khairunnisa Musari, S.T.,M.MT.Rabu15.15-17.15</v>
      </c>
      <c r="P52" t="str">
        <f t="shared" si="6"/>
        <v>Dr. Hersa Farida Qoriani, S.Kom., M.EI.Rabu15.15-17.15</v>
      </c>
    </row>
    <row r="53" spans="1:16" ht="15" customHeight="1">
      <c r="A53" s="159">
        <v>53</v>
      </c>
      <c r="B53" s="168" t="str">
        <f>ES!L7</f>
        <v>ES-2B</v>
      </c>
      <c r="C53" s="169">
        <f>ES!B7</f>
        <v>2</v>
      </c>
      <c r="D53" s="170" t="str">
        <f>ES!C7</f>
        <v>METODE PENELITIAN EKONOMI</v>
      </c>
      <c r="E53" s="169">
        <f>ES!D7</f>
        <v>3</v>
      </c>
      <c r="F53" s="170" t="str">
        <f>ES!F7</f>
        <v>Dr. H. Imam Suroso, SE. M.Si.</v>
      </c>
      <c r="G53" s="170" t="str">
        <f>ES!H7</f>
        <v>Dr. H. Misbahul Munir, M.M.</v>
      </c>
      <c r="H53" s="170" t="s">
        <v>384</v>
      </c>
      <c r="I53" s="168" t="str">
        <f>ES!J7</f>
        <v>Jumat</v>
      </c>
      <c r="J53" s="512" t="str">
        <f>ES!K7</f>
        <v>13.15-15.15</v>
      </c>
      <c r="K53" s="168" t="str">
        <f>ES!M7</f>
        <v>RU13</v>
      </c>
      <c r="L53" s="178" t="s">
        <v>606</v>
      </c>
      <c r="M53" s="178"/>
      <c r="O53" t="str">
        <f t="shared" si="5"/>
        <v>Dr. H. Imam Suroso, SE. M.Si.Jumat13.15-15.15</v>
      </c>
      <c r="P53" t="str">
        <f t="shared" si="6"/>
        <v>Dr. H. Misbahul Munir, M.M.Jumat13.15-15.15</v>
      </c>
    </row>
    <row r="54" spans="1:16">
      <c r="A54" s="159">
        <v>54</v>
      </c>
      <c r="B54" s="168" t="str">
        <f>ES!L8</f>
        <v>ES-2B</v>
      </c>
      <c r="C54" s="169">
        <f>ES!B8</f>
        <v>2</v>
      </c>
      <c r="D54" s="170" t="str">
        <f>ES!C8</f>
        <v>MANAJEMEN STRATEGI EKONOMI DAN BISNIS SYARI'AH</v>
      </c>
      <c r="E54" s="169">
        <f>ES!D8</f>
        <v>3</v>
      </c>
      <c r="F54" s="170" t="str">
        <f>ES!F8</f>
        <v>Dr. H. Misbahul Munir, M.M.</v>
      </c>
      <c r="G54" s="170" t="str">
        <f>ES!H8</f>
        <v>Dr. Khamdan Rifa'i, S.E., M.Si.</v>
      </c>
      <c r="H54" s="170" t="s">
        <v>384</v>
      </c>
      <c r="I54" s="168" t="str">
        <f>ES!J8</f>
        <v>Jumat</v>
      </c>
      <c r="J54" s="512" t="str">
        <f>ES!K8</f>
        <v>15.30-17.30</v>
      </c>
      <c r="K54" s="168" t="str">
        <f>ES!M8</f>
        <v>RU13</v>
      </c>
      <c r="L54" s="178" t="s">
        <v>607</v>
      </c>
      <c r="M54" s="178"/>
      <c r="O54" t="str">
        <f t="shared" si="5"/>
        <v>Dr. H. Misbahul Munir, M.M.Jumat15.30-17.30</v>
      </c>
      <c r="P54" t="str">
        <f t="shared" si="6"/>
        <v>Dr. Khamdan Rifa'i, S.E., M.Si.Jumat15.30-17.30</v>
      </c>
    </row>
    <row r="55" spans="1:16" ht="15" customHeight="1">
      <c r="A55" s="159">
        <v>55</v>
      </c>
      <c r="B55" s="168" t="str">
        <f>ES!L9</f>
        <v>ES-2B</v>
      </c>
      <c r="C55" s="169">
        <f>ES!B9</f>
        <v>2</v>
      </c>
      <c r="D55" s="170" t="str">
        <f>ES!C9</f>
        <v>STUDI PRODUK DAN SERTIFIKASI HALAL</v>
      </c>
      <c r="E55" s="169">
        <f>ES!D9</f>
        <v>3</v>
      </c>
      <c r="F55" s="170" t="str">
        <f>ES!F9</f>
        <v>Dr. Abdul Wadud Nafis, Lc, M.E.I</v>
      </c>
      <c r="G55" s="170" t="str">
        <f>ES!H9</f>
        <v>Dr. H. Abdul Rokhim, S.Ag., M.E.I</v>
      </c>
      <c r="H55" s="170" t="s">
        <v>384</v>
      </c>
      <c r="I55" s="168" t="str">
        <f>ES!J9</f>
        <v>Jumat</v>
      </c>
      <c r="J55" s="512" t="str">
        <f>ES!K9</f>
        <v>18.00-20.00</v>
      </c>
      <c r="K55" s="168" t="str">
        <f>ES!M9</f>
        <v>RU13</v>
      </c>
      <c r="L55" s="178" t="s">
        <v>608</v>
      </c>
      <c r="M55" s="178"/>
      <c r="O55" t="str">
        <f t="shared" si="5"/>
        <v>Dr. Abdul Wadud Nafis, Lc, M.E.IJumat18.00-20.00</v>
      </c>
      <c r="P55" t="str">
        <f t="shared" si="6"/>
        <v>Dr. H. Abdul Rokhim, S.Ag., M.E.IJumat18.00-20.00</v>
      </c>
    </row>
    <row r="56" spans="1:16" ht="15" customHeight="1">
      <c r="A56" s="159">
        <v>56</v>
      </c>
      <c r="B56" s="168" t="str">
        <f>ES!L10</f>
        <v>ES-2B</v>
      </c>
      <c r="C56" s="169">
        <f>ES!B10</f>
        <v>2</v>
      </c>
      <c r="D56" s="170" t="str">
        <f>ES!C10</f>
        <v>EKONOMI PEMBANGUNAN ISLAM</v>
      </c>
      <c r="E56" s="169">
        <f>ES!D10</f>
        <v>3</v>
      </c>
      <c r="F56" s="170" t="str">
        <f>ES!F10</f>
        <v>Dr. Hersa Farida Qoriani, S.Kom., M.EI.</v>
      </c>
      <c r="G56" s="170" t="str">
        <f>ES!H10</f>
        <v>Dr. Khairunnisa Musari, S.T.,M.MT.</v>
      </c>
      <c r="H56" s="170" t="s">
        <v>384</v>
      </c>
      <c r="I56" s="168" t="str">
        <f>ES!J10</f>
        <v>Sabtu</v>
      </c>
      <c r="J56" s="512" t="str">
        <f>ES!K10</f>
        <v>07.30-09.30</v>
      </c>
      <c r="K56" s="168" t="str">
        <f>ES!M10</f>
        <v>RU13</v>
      </c>
      <c r="L56" s="178" t="s">
        <v>609</v>
      </c>
      <c r="M56" s="178"/>
      <c r="O56" t="str">
        <f t="shared" si="5"/>
        <v>Dr. Hersa Farida Qoriani, S.Kom., M.EI.Sabtu07.30-09.30</v>
      </c>
      <c r="P56" t="str">
        <f t="shared" si="6"/>
        <v>Dr. Khairunnisa Musari, S.T.,M.MT.Sabtu07.30-09.30</v>
      </c>
    </row>
    <row r="57" spans="1:16" ht="15" customHeight="1">
      <c r="A57" s="159">
        <v>57</v>
      </c>
      <c r="B57" s="168" t="str">
        <f>ES!L11</f>
        <v>ES-2A</v>
      </c>
      <c r="C57" s="169">
        <f>ES!B11</f>
        <v>3</v>
      </c>
      <c r="D57" s="170" t="str">
        <f>ES!C11</f>
        <v>Manajemen Komunikasi Bisnis Syariah</v>
      </c>
      <c r="E57" s="169">
        <f>ES!D11</f>
        <v>3</v>
      </c>
      <c r="F57" s="170" t="str">
        <f>ES!F11</f>
        <v>Dr. Abdul Wadud Nafis, Lc, M.E.I</v>
      </c>
      <c r="G57" s="170" t="str">
        <f>ES!H11</f>
        <v>Dr. Kun Wazis, S.Sos, M.I.Kom.</v>
      </c>
      <c r="H57" s="170" t="s">
        <v>384</v>
      </c>
      <c r="I57" s="168" t="str">
        <f>ES!J11</f>
        <v>Selasa</v>
      </c>
      <c r="J57" s="512" t="str">
        <f>ES!K11</f>
        <v>12.45-14.45</v>
      </c>
      <c r="K57" s="168" t="str">
        <f>ES!M11</f>
        <v>RU13</v>
      </c>
      <c r="L57" s="178" t="s">
        <v>610</v>
      </c>
      <c r="M57" s="178"/>
      <c r="O57" t="str">
        <f t="shared" si="5"/>
        <v>Dr. Abdul Wadud Nafis, Lc, M.E.ISelasa12.45-14.45</v>
      </c>
      <c r="P57" t="str">
        <f t="shared" si="6"/>
        <v>Dr. Kun Wazis, S.Sos, M.I.Kom.Selasa12.45-14.45</v>
      </c>
    </row>
    <row r="58" spans="1:16" ht="15" customHeight="1">
      <c r="A58" s="159">
        <v>58</v>
      </c>
      <c r="B58" s="168" t="str">
        <f>ES!L12</f>
        <v>ES-2A</v>
      </c>
      <c r="C58" s="169">
        <f>ES!B12</f>
        <v>3</v>
      </c>
      <c r="D58" s="170" t="str">
        <f>ES!C12</f>
        <v>Manajemen Pemasaran Islam</v>
      </c>
      <c r="E58" s="169">
        <f>ES!D12</f>
        <v>3</v>
      </c>
      <c r="F58" s="170" t="str">
        <f>ES!F12</f>
        <v>Dr. Khamdan Rifa'i, S.E., M.Si.</v>
      </c>
      <c r="G58" s="170" t="str">
        <f>ES!H12</f>
        <v>Dr. Moch. Chotib, S.Ag., M.M.</v>
      </c>
      <c r="H58" s="170" t="s">
        <v>384</v>
      </c>
      <c r="I58" s="168" t="str">
        <f>ES!J12</f>
        <v>Selasa</v>
      </c>
      <c r="J58" s="512" t="str">
        <f>ES!K12</f>
        <v>15.15-17.15</v>
      </c>
      <c r="K58" s="168" t="str">
        <f>ES!M12</f>
        <v>RU13</v>
      </c>
      <c r="L58" s="178" t="s">
        <v>611</v>
      </c>
      <c r="M58" s="178"/>
      <c r="O58" t="str">
        <f t="shared" si="5"/>
        <v>Dr. Khamdan Rifa'i, S.E., M.Si.Selasa15.15-17.15</v>
      </c>
      <c r="P58" t="str">
        <f t="shared" si="6"/>
        <v>Dr. Moch. Chotib, S.Ag., M.M.Selasa15.15-17.15</v>
      </c>
    </row>
    <row r="59" spans="1:16" ht="15" customHeight="1">
      <c r="A59" s="159">
        <v>59</v>
      </c>
      <c r="B59" s="168" t="str">
        <f>ES!L13</f>
        <v>ES-2A</v>
      </c>
      <c r="C59" s="169">
        <f>ES!B13</f>
        <v>3</v>
      </c>
      <c r="D59" s="170" t="str">
        <f>ES!C13</f>
        <v>Manajemen Keuangan Islam</v>
      </c>
      <c r="E59" s="169">
        <f>ES!D13</f>
        <v>3</v>
      </c>
      <c r="F59" s="170" t="str">
        <f>ES!F13</f>
        <v>Dr. Ahmadiono, M.E.I.</v>
      </c>
      <c r="G59" s="170" t="str">
        <f>ES!H13</f>
        <v>Dr. Hersa Farida Qoriani, S.Kom., M.EI.</v>
      </c>
      <c r="H59" s="170" t="s">
        <v>384</v>
      </c>
      <c r="I59" s="168" t="str">
        <f>ES!J13</f>
        <v>Rabu</v>
      </c>
      <c r="J59" s="512" t="str">
        <f>ES!K13</f>
        <v>12.45-14.45</v>
      </c>
      <c r="K59" s="168" t="str">
        <f>ES!M13</f>
        <v>RU13</v>
      </c>
      <c r="L59" s="178" t="s">
        <v>612</v>
      </c>
      <c r="M59" s="178"/>
      <c r="O59" t="str">
        <f t="shared" ref="O59:O65" si="7">CONCATENATE(F59,I59,J59)</f>
        <v>Dr. Ahmadiono, M.E.I.Rabu12.45-14.45</v>
      </c>
      <c r="P59" t="str">
        <f t="shared" ref="P59:P65" si="8">CONCATENATE(G59,I59,J59)</f>
        <v>Dr. Hersa Farida Qoriani, S.Kom., M.EI.Rabu12.45-14.45</v>
      </c>
    </row>
    <row r="60" spans="1:16" ht="15" customHeight="1">
      <c r="A60" s="159">
        <v>60</v>
      </c>
      <c r="B60" s="168" t="str">
        <f>ES!L14</f>
        <v>ES-2B</v>
      </c>
      <c r="C60" s="169">
        <f>ES!B14</f>
        <v>3</v>
      </c>
      <c r="D60" s="170" t="str">
        <f>ES!C14</f>
        <v>Manajemen Komunikasi Bisnis Syariah</v>
      </c>
      <c r="E60" s="169">
        <f>ES!D14</f>
        <v>3</v>
      </c>
      <c r="F60" s="170" t="str">
        <f>ES!F14</f>
        <v>Dr. Abdul Wadud Nafis, Lc, M.E.I</v>
      </c>
      <c r="G60" s="170" t="str">
        <f>ES!H14</f>
        <v>Dr. Kun Wazis, S.Sos, M.I.Kom.</v>
      </c>
      <c r="H60" s="170" t="s">
        <v>384</v>
      </c>
      <c r="I60" s="168" t="str">
        <f>ES!J14</f>
        <v>Jumat</v>
      </c>
      <c r="J60" s="512" t="str">
        <f>ES!K14</f>
        <v>13.15-15.15</v>
      </c>
      <c r="K60" s="168" t="str">
        <f>ES!M14</f>
        <v>R11</v>
      </c>
      <c r="L60" s="178" t="s">
        <v>613</v>
      </c>
      <c r="M60" s="178"/>
    </row>
    <row r="61" spans="1:16" ht="15" customHeight="1">
      <c r="A61" s="159">
        <v>61</v>
      </c>
      <c r="B61" s="168" t="str">
        <f>ES!L15</f>
        <v>ES-2B</v>
      </c>
      <c r="C61" s="169">
        <f>ES!B15</f>
        <v>3</v>
      </c>
      <c r="D61" s="170" t="str">
        <f>ES!C15</f>
        <v>Manajemen Pemasaran Islam</v>
      </c>
      <c r="E61" s="169">
        <f>ES!D15</f>
        <v>3</v>
      </c>
      <c r="F61" s="170" t="str">
        <f>ES!F15</f>
        <v>Dr. Khamdan Rifa'i, S.E., M.Si.</v>
      </c>
      <c r="G61" s="170" t="str">
        <f>ES!H15</f>
        <v>Dr. Moch. Chotib, S.Ag., M.M.</v>
      </c>
      <c r="H61" s="170" t="s">
        <v>384</v>
      </c>
      <c r="I61" s="168" t="str">
        <f>ES!J15</f>
        <v>Jumat</v>
      </c>
      <c r="J61" s="512" t="str">
        <f>ES!K15</f>
        <v>15.30-17.30</v>
      </c>
      <c r="K61" s="168" t="str">
        <f>ES!M15</f>
        <v>R11</v>
      </c>
      <c r="L61" s="178" t="s">
        <v>614</v>
      </c>
      <c r="M61" s="178"/>
    </row>
    <row r="62" spans="1:16" ht="15" customHeight="1">
      <c r="A62" s="159">
        <v>62</v>
      </c>
      <c r="B62" s="168" t="str">
        <f>ES!L16</f>
        <v>ES-2B</v>
      </c>
      <c r="C62" s="169">
        <f>ES!B16</f>
        <v>3</v>
      </c>
      <c r="D62" s="170" t="str">
        <f>ES!C16</f>
        <v>Manajemen Keuangan Islam</v>
      </c>
      <c r="E62" s="169">
        <f>ES!D16</f>
        <v>3</v>
      </c>
      <c r="F62" s="170" t="str">
        <f>ES!F16</f>
        <v>Dr. Ahmadiono, M.E.I.</v>
      </c>
      <c r="G62" s="170" t="str">
        <f>ES!H16</f>
        <v>Dr. Khairunnisa Musari, S.T.,M.MT.</v>
      </c>
      <c r="H62" s="170" t="s">
        <v>384</v>
      </c>
      <c r="I62" s="168" t="str">
        <f>ES!J16</f>
        <v>Jumat</v>
      </c>
      <c r="J62" s="512" t="str">
        <f>ES!K16</f>
        <v>18.00-20.00</v>
      </c>
      <c r="K62" s="168" t="str">
        <f>ES!M16</f>
        <v>R11</v>
      </c>
      <c r="L62" s="178" t="s">
        <v>615</v>
      </c>
      <c r="M62" s="178"/>
    </row>
    <row r="63" spans="1:16" ht="15" customHeight="1">
      <c r="A63" s="159">
        <v>63</v>
      </c>
      <c r="B63" s="171" t="str">
        <f>KPI!J3</f>
        <v>KPI-2</v>
      </c>
      <c r="C63" s="172">
        <f>KPI!B3</f>
        <v>2</v>
      </c>
      <c r="D63" s="173" t="str">
        <f>KPI!C3</f>
        <v xml:space="preserve">Sosiologi Komunikasi dan Media </v>
      </c>
      <c r="E63" s="172">
        <f>KPI!D3</f>
        <v>3</v>
      </c>
      <c r="F63" s="173" t="str">
        <f>KPI!F3</f>
        <v>Dr. H. Sukarno, M.Si.</v>
      </c>
      <c r="G63" s="173" t="str">
        <f>KPI!G3</f>
        <v>Dr. M. Khusna Amal, S.Ag., Msi.</v>
      </c>
      <c r="H63" s="173" t="s">
        <v>384</v>
      </c>
      <c r="I63" s="171" t="str">
        <f>KPI!H3</f>
        <v>Jumat</v>
      </c>
      <c r="J63" s="171" t="str">
        <f>KPI!I3</f>
        <v>12.30-14.30</v>
      </c>
      <c r="K63" s="171" t="str">
        <f>KPI!K3</f>
        <v>R11</v>
      </c>
      <c r="L63" s="179" t="s">
        <v>426</v>
      </c>
      <c r="M63" s="179"/>
      <c r="O63" t="str">
        <f t="shared" si="7"/>
        <v>Dr. H. Sukarno, M.Si.Jumat12.30-14.30</v>
      </c>
      <c r="P63" t="str">
        <f t="shared" si="8"/>
        <v>Dr. M. Khusna Amal, S.Ag., Msi.Jumat12.30-14.30</v>
      </c>
    </row>
    <row r="64" spans="1:16" ht="15" customHeight="1">
      <c r="A64" s="159">
        <v>64</v>
      </c>
      <c r="B64" s="171" t="str">
        <f>KPI!J4</f>
        <v>KPI-2</v>
      </c>
      <c r="C64" s="172">
        <f>KPI!B4</f>
        <v>2</v>
      </c>
      <c r="D64" s="173" t="str">
        <f>KPI!C4</f>
        <v>Metodologi Penelitian Komunikasi</v>
      </c>
      <c r="E64" s="172">
        <f>KPI!D4</f>
        <v>3</v>
      </c>
      <c r="F64" s="173" t="str">
        <f>KPI!F4</f>
        <v>Prof. Dr. Ahidul Asror, M.Ag.</v>
      </c>
      <c r="G64" s="173" t="str">
        <f>KPI!G4</f>
        <v>Dr. Imam Bonjol Juhari, S.Ag., M.Si.</v>
      </c>
      <c r="H64" s="173" t="s">
        <v>384</v>
      </c>
      <c r="I64" s="171" t="str">
        <f>KPI!H4</f>
        <v>Jumat</v>
      </c>
      <c r="J64" s="513" t="str">
        <f>KPI!I4</f>
        <v>15.30-17.30</v>
      </c>
      <c r="K64" s="171" t="str">
        <f>KPI!K4</f>
        <v>R11</v>
      </c>
      <c r="L64" s="179" t="s">
        <v>616</v>
      </c>
      <c r="M64" s="179"/>
      <c r="O64" t="str">
        <f t="shared" si="7"/>
        <v>Prof. Dr. Ahidul Asror, M.Ag.Jumat15.30-17.30</v>
      </c>
      <c r="P64" t="str">
        <f t="shared" si="8"/>
        <v>Dr. Imam Bonjol Juhari, S.Ag., M.Si.Jumat15.30-17.30</v>
      </c>
    </row>
    <row r="65" spans="1:16" ht="14.25" customHeight="1">
      <c r="A65" s="159">
        <v>65</v>
      </c>
      <c r="B65" s="171" t="str">
        <f>KPI!J5</f>
        <v>KPI-2</v>
      </c>
      <c r="C65" s="172">
        <f>KPI!B5</f>
        <v>2</v>
      </c>
      <c r="D65" s="173" t="str">
        <f>KPI!C5</f>
        <v>Media Massa dan Isu Kontemporer</v>
      </c>
      <c r="E65" s="172">
        <f>KPI!D5</f>
        <v>3</v>
      </c>
      <c r="F65" s="173" t="str">
        <f>KPI!F5</f>
        <v>Dr. Kun Wazis, S.Sos, M.I.Kom.</v>
      </c>
      <c r="G65" s="173" t="str">
        <f>KPI!G5</f>
        <v>Dr. Lilik Hamidah, S.Ag., M.Si.</v>
      </c>
      <c r="H65" s="173" t="s">
        <v>384</v>
      </c>
      <c r="I65" s="171" t="str">
        <f>KPI!H5</f>
        <v>Jumat</v>
      </c>
      <c r="J65" s="171" t="str">
        <f>KPI!I5</f>
        <v>18.30-20.30</v>
      </c>
      <c r="K65" s="171" t="str">
        <f>KPI!K5</f>
        <v>R11</v>
      </c>
      <c r="L65" s="179" t="s">
        <v>617</v>
      </c>
      <c r="M65" s="179"/>
      <c r="O65" t="str">
        <f t="shared" si="7"/>
        <v>Dr. Kun Wazis, S.Sos, M.I.Kom.Jumat18.30-20.30</v>
      </c>
      <c r="P65" t="str">
        <f t="shared" si="8"/>
        <v>Dr. Lilik Hamidah, S.Ag., M.Si.Jumat18.30-20.30</v>
      </c>
    </row>
    <row r="66" spans="1:16" ht="14.25" customHeight="1">
      <c r="A66" s="159">
        <v>66</v>
      </c>
      <c r="B66" s="171" t="str">
        <f>KPI!J6</f>
        <v>KPI-2</v>
      </c>
      <c r="C66" s="172">
        <f>KPI!B6</f>
        <v>2</v>
      </c>
      <c r="D66" s="173" t="str">
        <f>KPI!C6</f>
        <v xml:space="preserve">Media dan Teknologi Komunikasi </v>
      </c>
      <c r="E66" s="172">
        <f>KPI!D6</f>
        <v>3</v>
      </c>
      <c r="F66" s="173" t="str">
        <f>KPI!F6</f>
        <v>Dr. M. Khusna Amal, S.Ag., Msi.</v>
      </c>
      <c r="G66" s="173" t="str">
        <f>KPI!G6</f>
        <v>Dr. Nurul Widyawati Islami Rahayu, S,Sos, M.Si</v>
      </c>
      <c r="H66" s="173" t="s">
        <v>384</v>
      </c>
      <c r="I66" s="171" t="str">
        <f>KPI!H6</f>
        <v>Sabtu</v>
      </c>
      <c r="J66" s="513" t="str">
        <f>KPI!I6</f>
        <v>07.30-09.30</v>
      </c>
      <c r="K66" s="171" t="str">
        <f>KPI!K6</f>
        <v>R11</v>
      </c>
      <c r="L66" s="179" t="s">
        <v>618</v>
      </c>
      <c r="M66" s="179"/>
    </row>
    <row r="67" spans="1:16" ht="15" customHeight="1">
      <c r="A67" s="159">
        <v>67</v>
      </c>
      <c r="B67" s="171" t="str">
        <f>KPI!J7</f>
        <v>KPI-3</v>
      </c>
      <c r="C67" s="172">
        <f>KPI!B7</f>
        <v>3</v>
      </c>
      <c r="D67" s="173" t="str">
        <f>KPI!C7</f>
        <v>Manajemen Industri Media Islam</v>
      </c>
      <c r="E67" s="172">
        <f>KPI!D7</f>
        <v>3</v>
      </c>
      <c r="F67" s="173" t="str">
        <f>KPI!F7</f>
        <v>Dr. H. Hepni, S.Ag., M.M.</v>
      </c>
      <c r="G67" s="173" t="str">
        <f>KPI!G7</f>
        <v>Dr. Nurul Widyawati Islami Rahayu, S,Sos, M.Si</v>
      </c>
      <c r="H67" s="173" t="s">
        <v>384</v>
      </c>
      <c r="I67" s="171" t="str">
        <f>KPI!H7</f>
        <v>Sabtu</v>
      </c>
      <c r="J67" s="171" t="str">
        <f>KPI!I7</f>
        <v>09.30-11-30</v>
      </c>
      <c r="K67" s="171" t="str">
        <f>KPI!K7</f>
        <v>R12</v>
      </c>
      <c r="L67" s="179" t="s">
        <v>619</v>
      </c>
      <c r="M67" s="179"/>
      <c r="O67" t="str">
        <f>CONCATENATE(F67,I67,J67)</f>
        <v>Dr. H. Hepni, S.Ag., M.M.Sabtu09.30-11-30</v>
      </c>
      <c r="P67" t="str">
        <f>CONCATENATE(G67,I67,J67)</f>
        <v>Dr. Nurul Widyawati Islami Rahayu, S,Sos, M.SiSabtu09.30-11-30</v>
      </c>
    </row>
    <row r="68" spans="1:16" ht="15" customHeight="1">
      <c r="A68" s="159">
        <v>68</v>
      </c>
      <c r="B68" s="171" t="str">
        <f>KPI!J8</f>
        <v>KPI-3</v>
      </c>
      <c r="C68" s="172">
        <f>KPI!B8</f>
        <v>3</v>
      </c>
      <c r="D68" s="173" t="str">
        <f>KPI!C8</f>
        <v>Komunikasi Antar Budaya</v>
      </c>
      <c r="E68" s="172">
        <f>KPI!D8</f>
        <v>3</v>
      </c>
      <c r="F68" s="173" t="str">
        <f>KPI!F8</f>
        <v>Dr. H. Sukarno, M.Si.</v>
      </c>
      <c r="G68" s="173" t="str">
        <f>KPI!G8</f>
        <v>Dr. Kun Wazis, S.Sos, M.I.Kom.</v>
      </c>
      <c r="H68" s="173" t="s">
        <v>384</v>
      </c>
      <c r="I68" s="171" t="str">
        <f>KPI!H8</f>
        <v>Sabtu</v>
      </c>
      <c r="J68" s="171" t="str">
        <f>KPI!I8</f>
        <v>12.30-14-30</v>
      </c>
      <c r="K68" s="171" t="str">
        <f>KPI!K8</f>
        <v>R12</v>
      </c>
      <c r="L68" s="179" t="s">
        <v>620</v>
      </c>
      <c r="M68" s="179"/>
      <c r="O68" t="str">
        <f>CONCATENATE(F68,I68,J68)</f>
        <v>Dr. H. Sukarno, M.Si.Sabtu12.30-14-30</v>
      </c>
      <c r="P68" t="str">
        <f>CONCATENATE(G68,I68,J68)</f>
        <v>Dr. Kun Wazis, S.Sos, M.I.Kom.Sabtu12.30-14-30</v>
      </c>
    </row>
    <row r="69" spans="1:16" ht="15" customHeight="1">
      <c r="A69" s="159">
        <v>69</v>
      </c>
      <c r="B69" s="180" t="str">
        <f>PGMI!L3</f>
        <v>PGMI-2</v>
      </c>
      <c r="C69" s="181">
        <f>PGMI!B3</f>
        <v>3</v>
      </c>
      <c r="D69" s="182" t="str">
        <f>PGMI!C3</f>
        <v>PENGEMBANGAN BAHAN AJAR MATEMATIKA</v>
      </c>
      <c r="E69" s="181">
        <f>PGMI!D3</f>
        <v>3</v>
      </c>
      <c r="F69" s="182" t="str">
        <f>PGMI!F3</f>
        <v>Dr. Hj. Umi Farihah, M.M, M.Pd.</v>
      </c>
      <c r="G69" s="182" t="str">
        <f>PGMI!H3</f>
        <v>Dr. H. Hadi Purnomo, M.Pd.</v>
      </c>
      <c r="H69" s="182" t="s">
        <v>384</v>
      </c>
      <c r="I69" s="180" t="str">
        <f>PGMI!J3</f>
        <v>Kamis</v>
      </c>
      <c r="J69" s="180" t="str">
        <f>PGMI!K3</f>
        <v>13.00-15.00</v>
      </c>
      <c r="K69" s="180" t="str">
        <f>PGMI!L3</f>
        <v>PGMI-2</v>
      </c>
      <c r="L69" s="191" t="s">
        <v>404</v>
      </c>
      <c r="M69" s="191"/>
      <c r="O69" t="str">
        <f t="shared" ref="O69:O79" si="9">CONCATENATE(F69,I69,J69)</f>
        <v>Dr. Hj. Umi Farihah, M.M, M.Pd.Kamis13.00-15.00</v>
      </c>
      <c r="P69" t="str">
        <f t="shared" ref="P69:P79" si="10">CONCATENATE(G69,I69,J69)</f>
        <v>Dr. H. Hadi Purnomo, M.Pd.Kamis13.00-15.00</v>
      </c>
    </row>
    <row r="70" spans="1:16" ht="15" customHeight="1">
      <c r="A70" s="159">
        <v>70</v>
      </c>
      <c r="B70" s="180" t="str">
        <f>PGMI!L4</f>
        <v>PGMI-2</v>
      </c>
      <c r="C70" s="181">
        <f>PGMI!B4</f>
        <v>3</v>
      </c>
      <c r="D70" s="182" t="str">
        <f>PGMI!C4</f>
        <v>PENGEMBANGAN BAHAN AJAR BAHASA INDONESIA</v>
      </c>
      <c r="E70" s="181">
        <f>PGMI!D4</f>
        <v>3</v>
      </c>
      <c r="F70" s="182" t="str">
        <f>PGMI!F4</f>
        <v>Dr. Hj. St. Mislikhah, M.Ag.</v>
      </c>
      <c r="G70" s="182" t="str">
        <f>PGMI!H4</f>
        <v>Dr. Khotibul Umam, MA.</v>
      </c>
      <c r="H70" s="182" t="s">
        <v>384</v>
      </c>
      <c r="I70" s="180" t="str">
        <f>PGMI!J4</f>
        <v>Kamis</v>
      </c>
      <c r="J70" s="180" t="str">
        <f>PGMI!K4</f>
        <v>15.30-17.30</v>
      </c>
      <c r="K70" s="180" t="str">
        <f>PGMI!L4</f>
        <v>PGMI-2</v>
      </c>
      <c r="L70" s="191" t="s">
        <v>621</v>
      </c>
      <c r="M70" s="191"/>
      <c r="O70" t="str">
        <f t="shared" si="9"/>
        <v>Dr. Hj. St. Mislikhah, M.Ag.Kamis15.30-17.30</v>
      </c>
      <c r="P70" t="str">
        <f t="shared" si="10"/>
        <v>Dr. Khotibul Umam, MA.Kamis15.30-17.30</v>
      </c>
    </row>
    <row r="71" spans="1:16" ht="15" customHeight="1">
      <c r="A71" s="159">
        <v>71</v>
      </c>
      <c r="B71" s="180" t="str">
        <f>PGMI!L5</f>
        <v>PGMI-2</v>
      </c>
      <c r="C71" s="181">
        <f>PGMI!B5</f>
        <v>2</v>
      </c>
      <c r="D71" s="182" t="str">
        <f>PGMI!C5</f>
        <v>EVALUASI PEMBELAJARAN DI MI</v>
      </c>
      <c r="E71" s="181">
        <f>PGMI!D5</f>
        <v>3</v>
      </c>
      <c r="F71" s="182" t="str">
        <f>PGMI!F5</f>
        <v>Dr. Hj. St. Mislikhah, M.Ag.</v>
      </c>
      <c r="G71" s="182" t="str">
        <f>PGMI!H5</f>
        <v>Dr. H. Abd. Muhith, S.Ag, M.Pd.I.</v>
      </c>
      <c r="H71" s="182" t="s">
        <v>384</v>
      </c>
      <c r="I71" s="180" t="str">
        <f>PGMI!J5</f>
        <v>Jumat</v>
      </c>
      <c r="J71" s="514" t="str">
        <f>PGMI!K5</f>
        <v>13.00-15.00</v>
      </c>
      <c r="K71" s="180" t="str">
        <f>PGMI!L5</f>
        <v>PGMI-2</v>
      </c>
      <c r="L71" s="191" t="s">
        <v>622</v>
      </c>
      <c r="M71" s="191"/>
      <c r="O71" t="str">
        <f t="shared" si="9"/>
        <v>Dr. Hj. St. Mislikhah, M.Ag.Jumat13.00-15.00</v>
      </c>
      <c r="P71" t="str">
        <f t="shared" si="10"/>
        <v>Dr. H. Abd. Muhith, S.Ag, M.Pd.I.Jumat13.00-15.00</v>
      </c>
    </row>
    <row r="72" spans="1:16" ht="15" customHeight="1">
      <c r="A72" s="159">
        <v>72</v>
      </c>
      <c r="B72" s="180" t="str">
        <f>PGMI!L6</f>
        <v>PGMI-2</v>
      </c>
      <c r="C72" s="181">
        <f>PGMI!B6</f>
        <v>2</v>
      </c>
      <c r="D72" s="182" t="str">
        <f>PGMI!C6</f>
        <v>PENGEMBANGAN BAHAN AJAR TEMATIK TERPADU MI</v>
      </c>
      <c r="E72" s="181">
        <f>PGMI!D6</f>
        <v>3</v>
      </c>
      <c r="F72" s="182" t="str">
        <f>PGMI!F6</f>
        <v>Dr. Hj. Mukni'ah, M.Pd.I.</v>
      </c>
      <c r="G72" s="182" t="str">
        <f>PGMI!H6</f>
        <v>Dr. Hj. Erma Fatmawati, M.Pd.I</v>
      </c>
      <c r="H72" s="182" t="s">
        <v>384</v>
      </c>
      <c r="I72" s="180" t="str">
        <f>PGMI!J6</f>
        <v>Jumat</v>
      </c>
      <c r="J72" s="514" t="str">
        <f>PGMI!K6</f>
        <v>15.30-17.30</v>
      </c>
      <c r="K72" s="180" t="str">
        <f>PGMI!L6</f>
        <v>PGMI-2</v>
      </c>
      <c r="L72" s="191" t="s">
        <v>623</v>
      </c>
      <c r="M72" s="191"/>
      <c r="O72" t="str">
        <f t="shared" si="9"/>
        <v>Dr. Hj. Mukni'ah, M.Pd.I.Jumat15.30-17.30</v>
      </c>
      <c r="P72" t="str">
        <f t="shared" si="10"/>
        <v>Dr. Hj. Erma Fatmawati, M.Pd.IJumat15.30-17.30</v>
      </c>
    </row>
    <row r="73" spans="1:16" ht="15" customHeight="1">
      <c r="A73" s="159">
        <v>73</v>
      </c>
      <c r="B73" s="180" t="str">
        <f>PGMI!L7</f>
        <v>PGMI-2</v>
      </c>
      <c r="C73" s="181">
        <f>PGMI!B7</f>
        <v>2</v>
      </c>
      <c r="D73" s="182" t="str">
        <f>PGMI!C7</f>
        <v>METODOLOGI PENELITIAN PENDIDIKAN</v>
      </c>
      <c r="E73" s="181">
        <f>PGMI!D7</f>
        <v>3</v>
      </c>
      <c r="F73" s="182" t="str">
        <f>PGMI!F7</f>
        <v>Dr. H. Mundir, M.Pd.</v>
      </c>
      <c r="G73" s="182" t="str">
        <f>PGMI!H7</f>
        <v>Dra. Sofkhatin Khumaidah, M.Pd., Ph.D.</v>
      </c>
      <c r="H73" s="182" t="s">
        <v>384</v>
      </c>
      <c r="I73" s="180" t="str">
        <f>PGMI!J7</f>
        <v>Jumat</v>
      </c>
      <c r="J73" s="514" t="str">
        <f>PGMI!K7</f>
        <v>18.00-20.00</v>
      </c>
      <c r="K73" s="180" t="str">
        <f>PGMI!L7</f>
        <v>PGMI-2</v>
      </c>
      <c r="L73" s="191" t="s">
        <v>624</v>
      </c>
      <c r="M73" s="191"/>
      <c r="O73" t="str">
        <f t="shared" si="9"/>
        <v>Dr. H. Mundir, M.Pd.Jumat18.00-20.00</v>
      </c>
      <c r="P73" t="str">
        <f t="shared" si="10"/>
        <v>Dra. Sofkhatin Khumaidah, M.Pd., Ph.D.Jumat18.00-20.00</v>
      </c>
    </row>
    <row r="74" spans="1:16" ht="15" customHeight="1">
      <c r="A74" s="159">
        <v>74</v>
      </c>
      <c r="B74" s="180" t="str">
        <f>PGMI!L8</f>
        <v>PGMI-2</v>
      </c>
      <c r="C74" s="181">
        <f>PGMI!B8</f>
        <v>2</v>
      </c>
      <c r="D74" s="182" t="str">
        <f>PGMI!C8</f>
        <v>PENGEMBANGAN MEDIA PEMBELAJARAN BERBASIS ICT</v>
      </c>
      <c r="E74" s="181">
        <f>PGMI!D8</f>
        <v>3</v>
      </c>
      <c r="F74" s="182" t="str">
        <f>PGMI!F8</f>
        <v>Dr. A. Suhardi ST., M.Pd.</v>
      </c>
      <c r="G74" s="182" t="str">
        <f>PGMI!H8</f>
        <v>Dr. Khotibul Umam, MA.</v>
      </c>
      <c r="H74" s="182" t="s">
        <v>384</v>
      </c>
      <c r="I74" s="180" t="str">
        <f>PGMI!J8</f>
        <v>Sabtu</v>
      </c>
      <c r="J74" s="180" t="str">
        <f>PGMI!K8</f>
        <v>08.00-10.00</v>
      </c>
      <c r="K74" s="180" t="str">
        <f>PGMI!L8</f>
        <v>PGMI-2</v>
      </c>
      <c r="L74" s="191" t="s">
        <v>625</v>
      </c>
      <c r="M74" s="191"/>
      <c r="O74" t="str">
        <f t="shared" si="9"/>
        <v>Dr. A. Suhardi ST., M.Pd.Sabtu08.00-10.00</v>
      </c>
      <c r="P74" t="str">
        <f t="shared" si="10"/>
        <v>Dr. Khotibul Umam, MA.Sabtu08.00-10.00</v>
      </c>
    </row>
    <row r="75" spans="1:16" ht="15" customHeight="1">
      <c r="A75" s="159">
        <v>75</v>
      </c>
      <c r="B75" s="180" t="str">
        <f>PGMI!L9</f>
        <v>PGMI-2</v>
      </c>
      <c r="C75" s="181">
        <f>PGMI!B9</f>
        <v>2</v>
      </c>
      <c r="D75" s="182" t="str">
        <f>PGMI!C9</f>
        <v>ANALISIS PSIKOLOGI PERKEMBANGAN ANAK</v>
      </c>
      <c r="E75" s="181">
        <f>PGMI!D9</f>
        <v>2</v>
      </c>
      <c r="F75" s="182" t="str">
        <f>PGMI!F9</f>
        <v>Dr. Mukaffan, M.Pd.I.</v>
      </c>
      <c r="G75" s="182" t="str">
        <f>PGMI!H9</f>
        <v>Dr. Mu'alimin, S.Ag.,M.Pd.I.</v>
      </c>
      <c r="H75" s="182" t="s">
        <v>384</v>
      </c>
      <c r="I75" s="180" t="str">
        <f>PGMI!J9</f>
        <v>Sabtu</v>
      </c>
      <c r="J75" s="180" t="str">
        <f>PGMI!K9</f>
        <v>10.00-12.00</v>
      </c>
      <c r="K75" s="180" t="str">
        <f>PGMI!L9</f>
        <v>PGMI-2</v>
      </c>
      <c r="L75" s="191" t="s">
        <v>626</v>
      </c>
      <c r="M75" s="191"/>
      <c r="O75" t="str">
        <f t="shared" si="9"/>
        <v>Dr. Mukaffan, M.Pd.I.Sabtu10.00-12.00</v>
      </c>
      <c r="P75" t="str">
        <f t="shared" si="10"/>
        <v>Dr. Mu'alimin, S.Ag.,M.Pd.I.Sabtu10.00-12.00</v>
      </c>
    </row>
    <row r="76" spans="1:16" ht="15" customHeight="1">
      <c r="A76" s="159">
        <v>76</v>
      </c>
      <c r="B76" s="183" t="str">
        <f>PBA!L3</f>
        <v>PBAI-2</v>
      </c>
      <c r="C76" s="183">
        <f>PBA!D3</f>
        <v>3</v>
      </c>
      <c r="D76" s="184" t="str">
        <f>PBA!C3</f>
        <v>METODE PENELITIAN BAHASA ARAB</v>
      </c>
      <c r="E76" s="183">
        <f>PBA!D3</f>
        <v>3</v>
      </c>
      <c r="F76" s="184" t="str">
        <f>PBA!F3</f>
        <v>Dr. H. Syamsul Anam, S.Ag, M.Pd.</v>
      </c>
      <c r="G76" s="184" t="str">
        <f>PBA!H3</f>
        <v>Dr. Asep Maulana, M. Pd.</v>
      </c>
      <c r="H76" s="184" t="s">
        <v>384</v>
      </c>
      <c r="I76" s="192" t="str">
        <f>PBA!J3</f>
        <v>Kamis</v>
      </c>
      <c r="J76" s="192" t="str">
        <f>PBA!K3</f>
        <v>13.00-15.00</v>
      </c>
      <c r="K76" s="192" t="str">
        <f>PBA!M3</f>
        <v>R21</v>
      </c>
      <c r="L76" s="193" t="s">
        <v>409</v>
      </c>
      <c r="M76" s="193"/>
      <c r="O76" t="str">
        <f t="shared" si="9"/>
        <v>Dr. H. Syamsul Anam, S.Ag, M.Pd.Kamis13.00-15.00</v>
      </c>
      <c r="P76" t="str">
        <f t="shared" si="10"/>
        <v>Dr. Asep Maulana, M. Pd.Kamis13.00-15.00</v>
      </c>
    </row>
    <row r="77" spans="1:16" ht="15" customHeight="1">
      <c r="A77" s="159">
        <v>77</v>
      </c>
      <c r="B77" s="183" t="str">
        <f>PBA!L4</f>
        <v>PBAI-2</v>
      </c>
      <c r="C77" s="183">
        <f>PBA!D4</f>
        <v>3</v>
      </c>
      <c r="D77" s="184" t="str">
        <f>PBA!C4</f>
        <v>SEMANTIK DAN LEKSIKOLOGI</v>
      </c>
      <c r="E77" s="183">
        <f>PBA!D4</f>
        <v>3</v>
      </c>
      <c r="F77" s="184" t="str">
        <f>PBA!F4</f>
        <v>Dr. Bambang Irawan, M.Ed.</v>
      </c>
      <c r="G77" s="184" t="str">
        <f>PBA!H4</f>
        <v>Dr. Miftahul Huda, M. Pd.</v>
      </c>
      <c r="H77" s="184" t="s">
        <v>384</v>
      </c>
      <c r="I77" s="192" t="str">
        <f>PBA!J4</f>
        <v>Kamis</v>
      </c>
      <c r="J77" s="192" t="str">
        <f>PBA!K4</f>
        <v>15.30-17.30</v>
      </c>
      <c r="K77" s="192" t="str">
        <f>PBA!M4</f>
        <v>R21</v>
      </c>
      <c r="L77" s="193" t="s">
        <v>627</v>
      </c>
      <c r="M77" s="193"/>
      <c r="O77" t="str">
        <f t="shared" si="9"/>
        <v>Dr. Bambang Irawan, M.Ed.Kamis15.30-17.30</v>
      </c>
      <c r="P77" t="str">
        <f t="shared" si="10"/>
        <v>Dr. Miftahul Huda, M. Pd.Kamis15.30-17.30</v>
      </c>
    </row>
    <row r="78" spans="1:16" ht="15" customHeight="1">
      <c r="A78" s="159">
        <v>78</v>
      </c>
      <c r="B78" s="183" t="str">
        <f>PBA!L5</f>
        <v>PBAI-2</v>
      </c>
      <c r="C78" s="183">
        <f>PBA!D5</f>
        <v>2</v>
      </c>
      <c r="D78" s="184" t="str">
        <f>PBA!C5</f>
        <v>FILSAFAT ILMU</v>
      </c>
      <c r="E78" s="183">
        <f>PBA!D5</f>
        <v>2</v>
      </c>
      <c r="F78" s="184" t="str">
        <f>PBA!F5</f>
        <v>Prof. Dr. Ahidul Asror, M.Ag.</v>
      </c>
      <c r="G78" s="184" t="str">
        <f>PBA!H5</f>
        <v>Dr. Dyah Nawangsari, M.Ag.</v>
      </c>
      <c r="H78" s="184" t="s">
        <v>384</v>
      </c>
      <c r="I78" s="192" t="str">
        <f>PBA!J5</f>
        <v>Jumat</v>
      </c>
      <c r="J78" s="515" t="str">
        <f>PBA!K5</f>
        <v>13.00-15.00</v>
      </c>
      <c r="K78" s="192" t="str">
        <f>PBA!M5</f>
        <v>R21</v>
      </c>
      <c r="L78" s="193" t="s">
        <v>628</v>
      </c>
      <c r="M78" s="193"/>
      <c r="O78" t="str">
        <f t="shared" si="9"/>
        <v>Prof. Dr. Ahidul Asror, M.Ag.Jumat13.00-15.00</v>
      </c>
      <c r="P78" t="str">
        <f t="shared" si="10"/>
        <v>Dr. Dyah Nawangsari, M.Ag.Jumat13.00-15.00</v>
      </c>
    </row>
    <row r="79" spans="1:16" ht="15" customHeight="1">
      <c r="A79" s="159">
        <v>79</v>
      </c>
      <c r="B79" s="183" t="str">
        <f>PBA!L6</f>
        <v>PBAI-2</v>
      </c>
      <c r="C79" s="183">
        <f>PBA!D6</f>
        <v>3</v>
      </c>
      <c r="D79" s="184" t="str">
        <f>PBA!C6</f>
        <v>DESAIN KURIKULUM BAHASA ARAB BERBASIS IT</v>
      </c>
      <c r="E79" s="183">
        <f>PBA!D6</f>
        <v>3</v>
      </c>
      <c r="F79" s="184" t="str">
        <f>PBA!F6</f>
        <v>Dr. Maskud, S.Ag., M.Si.</v>
      </c>
      <c r="G79" s="184" t="str">
        <f>PBA!H6</f>
        <v>Dr. H. Faisol Nasar Bin Madi, MA.</v>
      </c>
      <c r="H79" s="184" t="s">
        <v>384</v>
      </c>
      <c r="I79" s="192" t="str">
        <f>PBA!J6</f>
        <v>Jumat</v>
      </c>
      <c r="J79" s="515" t="str">
        <f>PBA!K6</f>
        <v>15.30-17.30</v>
      </c>
      <c r="K79" s="192" t="str">
        <f>PBA!M6</f>
        <v>R21</v>
      </c>
      <c r="L79" s="193" t="s">
        <v>629</v>
      </c>
      <c r="M79" s="193"/>
      <c r="O79" t="str">
        <f t="shared" si="9"/>
        <v>Dr. Maskud, S.Ag., M.Si.Jumat15.30-17.30</v>
      </c>
      <c r="P79" t="str">
        <f t="shared" si="10"/>
        <v>Dr. H. Faisol Nasar Bin Madi, MA.Jumat15.30-17.30</v>
      </c>
    </row>
    <row r="80" spans="1:16" ht="15" customHeight="1">
      <c r="A80" s="159">
        <v>80</v>
      </c>
      <c r="B80" s="183" t="str">
        <f>PBA!L7</f>
        <v>PBAI-2</v>
      </c>
      <c r="C80" s="183">
        <f>PBA!D7</f>
        <v>3</v>
      </c>
      <c r="D80" s="184" t="str">
        <f>PBA!C7</f>
        <v>EVALUASI PEMBELAJARAN BAHASA ARAB</v>
      </c>
      <c r="E80" s="183">
        <f>PBA!D7</f>
        <v>3</v>
      </c>
      <c r="F80" s="184" t="str">
        <f>PBA!F7</f>
        <v>Dr. H. Faisol Nasar Bin Madi, MA.</v>
      </c>
      <c r="G80" s="184" t="str">
        <f>PBA!H7</f>
        <v>Dr. Maskud, S.Ag., M.Si.</v>
      </c>
      <c r="H80" s="184" t="s">
        <v>384</v>
      </c>
      <c r="I80" s="192" t="str">
        <f>PBA!J7</f>
        <v>Jumat</v>
      </c>
      <c r="J80" s="515" t="str">
        <f>PBA!K7</f>
        <v>18.00-20.00</v>
      </c>
      <c r="K80" s="192" t="str">
        <f>PBA!M7</f>
        <v>R21</v>
      </c>
      <c r="L80" s="193" t="s">
        <v>630</v>
      </c>
      <c r="M80" s="193"/>
      <c r="O80" t="str">
        <f t="shared" ref="O80:O88" si="11">CONCATENATE(F80,I80,J80)</f>
        <v>Dr. H. Faisol Nasar Bin Madi, MA.Jumat18.00-20.00</v>
      </c>
      <c r="P80" t="str">
        <f t="shared" ref="P80:P88" si="12">CONCATENATE(G80,I80,J80)</f>
        <v>Dr. Maskud, S.Ag., M.Si.Jumat18.00-20.00</v>
      </c>
    </row>
    <row r="81" spans="1:16" ht="15" customHeight="1">
      <c r="A81" s="159">
        <v>81</v>
      </c>
      <c r="B81" s="183" t="str">
        <f>PBA!L8</f>
        <v>PBAI-2</v>
      </c>
      <c r="C81" s="183">
        <f>PBA!D8</f>
        <v>3</v>
      </c>
      <c r="D81" s="184" t="str">
        <f>PBA!C8</f>
        <v>PENGEMBANGAN BAHAN AJAR BAHASA ARAB (QIRA'AH)</v>
      </c>
      <c r="E81" s="183">
        <f>PBA!D8</f>
        <v>3</v>
      </c>
      <c r="F81" s="184" t="str">
        <f>PBA!F8</f>
        <v>Dr. Bambang Irawan, M.Ed.</v>
      </c>
      <c r="G81" s="184" t="str">
        <f>PBA!H8</f>
        <v>Dr. Abdul Wahab Rosyidi, M.Pd.</v>
      </c>
      <c r="H81" s="184" t="s">
        <v>384</v>
      </c>
      <c r="I81" s="192" t="str">
        <f>PBA!J8</f>
        <v>Sabtu</v>
      </c>
      <c r="J81" s="192" t="str">
        <f>PBA!K8</f>
        <v>08.00-10.00</v>
      </c>
      <c r="K81" s="192" t="str">
        <f>PBA!M8</f>
        <v>R21</v>
      </c>
      <c r="L81" s="193" t="s">
        <v>631</v>
      </c>
      <c r="M81" s="193"/>
      <c r="O81" t="str">
        <f t="shared" si="11"/>
        <v>Dr. Bambang Irawan, M.Ed.Sabtu08.00-10.00</v>
      </c>
      <c r="P81" t="str">
        <f t="shared" si="12"/>
        <v>Dr. Abdul Wahab Rosyidi, M.Pd.Sabtu08.00-10.00</v>
      </c>
    </row>
    <row r="82" spans="1:16" ht="15" customHeight="1">
      <c r="A82" s="159">
        <v>82</v>
      </c>
      <c r="B82" s="183" t="str">
        <f>PBA!L9</f>
        <v>PBAI-2</v>
      </c>
      <c r="C82" s="183">
        <f>PBA!D9</f>
        <v>3</v>
      </c>
      <c r="D82" s="184" t="str">
        <f>PBA!C9</f>
        <v>PENGEMBANGAN BAHAN AJAR BAHASA ARAB (KITABAH)</v>
      </c>
      <c r="E82" s="183">
        <f>PBA!D9</f>
        <v>3</v>
      </c>
      <c r="F82" s="184" t="str">
        <f>PBA!F9</f>
        <v>Dr. H. Wildana Wargadinata, Lc., M.Ag.</v>
      </c>
      <c r="G82" s="184" t="str">
        <f>PBA!H9</f>
        <v>Dr. M. Alfan, M.Pd</v>
      </c>
      <c r="H82" s="184" t="s">
        <v>384</v>
      </c>
      <c r="I82" s="192" t="str">
        <f>PBA!J9</f>
        <v>Sabtu</v>
      </c>
      <c r="J82" s="192" t="str">
        <f>PBA!K9</f>
        <v>10.00-12.00</v>
      </c>
      <c r="K82" s="192" t="str">
        <f>PBA!M9</f>
        <v>R21</v>
      </c>
      <c r="L82" s="193" t="s">
        <v>632</v>
      </c>
      <c r="M82" s="193"/>
      <c r="O82" t="str">
        <f t="shared" si="11"/>
        <v>Dr. H. Wildana Wargadinata, Lc., M.Ag.Sabtu10.00-12.00</v>
      </c>
      <c r="P82" t="str">
        <f t="shared" si="12"/>
        <v>Dr. M. Alfan, M.PdSabtu10.00-12.00</v>
      </c>
    </row>
    <row r="83" spans="1:16" ht="15" customHeight="1">
      <c r="A83" s="159">
        <v>83</v>
      </c>
      <c r="B83" s="185" t="str">
        <f>SI!L3</f>
        <v>SI-2</v>
      </c>
      <c r="C83" s="185">
        <f>SI!B3</f>
        <v>2</v>
      </c>
      <c r="D83" s="186" t="str">
        <f>SI!C3</f>
        <v>FILSAFAT ISLAM</v>
      </c>
      <c r="E83" s="185">
        <f>SI!D3</f>
        <v>2</v>
      </c>
      <c r="F83" s="186" t="str">
        <f>SI!F3</f>
        <v>Dr. H. Aminullah, M.Ag.</v>
      </c>
      <c r="G83" s="186" t="str">
        <f>SI!H3</f>
        <v>Dr. Win Usuluddin, M.Hum.</v>
      </c>
      <c r="H83" s="186" t="s">
        <v>384</v>
      </c>
      <c r="I83" s="194" t="str">
        <f>SI!J3</f>
        <v>Jumat</v>
      </c>
      <c r="J83" s="194" t="str">
        <f>SI!K3</f>
        <v>08.00-10.00</v>
      </c>
      <c r="K83" s="185" t="str">
        <f>SI!M3</f>
        <v>R23</v>
      </c>
      <c r="L83" s="195" t="s">
        <v>387</v>
      </c>
      <c r="M83" s="195"/>
      <c r="O83" t="str">
        <f t="shared" si="11"/>
        <v>Dr. H. Aminullah, M.Ag.Jumat08.00-10.00</v>
      </c>
      <c r="P83" t="str">
        <f t="shared" si="12"/>
        <v>Dr. Win Usuluddin, M.Hum.Jumat08.00-10.00</v>
      </c>
    </row>
    <row r="84" spans="1:16" ht="15" customHeight="1">
      <c r="A84" s="159">
        <v>84</v>
      </c>
      <c r="B84" s="185" t="str">
        <f>SI!L4</f>
        <v>SI-2</v>
      </c>
      <c r="C84" s="185">
        <f>SI!B4</f>
        <v>2</v>
      </c>
      <c r="D84" s="186" t="str">
        <f>SI!C4</f>
        <v>SOSIOLOGI AGAMA</v>
      </c>
      <c r="E84" s="185">
        <f>SI!D4</f>
        <v>3</v>
      </c>
      <c r="F84" s="186" t="str">
        <f>SI!F4</f>
        <v>Prof. Dr. Ahidul Asror, M.Ag.</v>
      </c>
      <c r="G84" s="186" t="str">
        <f>SI!H4</f>
        <v>Dr. H. Sukarno, M.Si.</v>
      </c>
      <c r="H84" s="186" t="s">
        <v>384</v>
      </c>
      <c r="I84" s="194" t="str">
        <f>SI!J4</f>
        <v>Jumat</v>
      </c>
      <c r="J84" s="194" t="str">
        <f>SI!K4</f>
        <v>13.00-15.00</v>
      </c>
      <c r="K84" s="185" t="str">
        <f>SI!M4</f>
        <v>R23</v>
      </c>
      <c r="L84" s="195" t="s">
        <v>633</v>
      </c>
      <c r="M84" s="195"/>
      <c r="O84" t="str">
        <f t="shared" si="11"/>
        <v>Prof. Dr. Ahidul Asror, M.Ag.Jumat13.00-15.00</v>
      </c>
      <c r="P84" t="str">
        <f t="shared" si="12"/>
        <v>Dr. H. Sukarno, M.Si.Jumat13.00-15.00</v>
      </c>
    </row>
    <row r="85" spans="1:16" ht="15" customHeight="1">
      <c r="A85" s="159">
        <v>85</v>
      </c>
      <c r="B85" s="185" t="str">
        <f>SI!L5</f>
        <v>SI-2</v>
      </c>
      <c r="C85" s="185">
        <f>SI!B5</f>
        <v>2</v>
      </c>
      <c r="D85" s="186" t="str">
        <f>SI!C5</f>
        <v>ISLAM DAN PERUBAHAN SOSIAL</v>
      </c>
      <c r="E85" s="185">
        <f>SI!D5</f>
        <v>3</v>
      </c>
      <c r="F85" s="186" t="str">
        <f>SI!F5</f>
        <v>Dr. Imam Bonjol Juhari, S.Ag., M.Si.</v>
      </c>
      <c r="G85" s="186" t="str">
        <f>SI!H5</f>
        <v>Dr. Fawaizul Umam, M.Ag.</v>
      </c>
      <c r="H85" s="186" t="s">
        <v>384</v>
      </c>
      <c r="I85" s="194" t="str">
        <f>SI!J5</f>
        <v>Jumat</v>
      </c>
      <c r="J85" s="194" t="str">
        <f>SI!K5</f>
        <v>15.30-17.30</v>
      </c>
      <c r="K85" s="185" t="str">
        <f>SI!M5</f>
        <v>R23</v>
      </c>
      <c r="L85" s="195" t="s">
        <v>634</v>
      </c>
      <c r="M85" s="195"/>
      <c r="O85" t="str">
        <f t="shared" si="11"/>
        <v>Dr. Imam Bonjol Juhari, S.Ag., M.Si.Jumat15.30-17.30</v>
      </c>
      <c r="P85" t="str">
        <f t="shared" si="12"/>
        <v>Dr. Fawaizul Umam, M.Ag.Jumat15.30-17.30</v>
      </c>
    </row>
    <row r="86" spans="1:16">
      <c r="A86" s="159">
        <v>86</v>
      </c>
      <c r="B86" s="185" t="str">
        <f>SI!L6</f>
        <v>SI-2</v>
      </c>
      <c r="C86" s="185">
        <f>SI!B6</f>
        <v>2</v>
      </c>
      <c r="D86" s="186" t="str">
        <f>SI!C6</f>
        <v>STUDI TAFSIR</v>
      </c>
      <c r="E86" s="185">
        <f>SI!D6</f>
        <v>3</v>
      </c>
      <c r="F86" s="186" t="str">
        <f>SI!F6</f>
        <v>Prof. Dr. H. Mahjuddin, M.Pd.I</v>
      </c>
      <c r="G86" s="186" t="str">
        <f>SI!H6</f>
        <v>Dr. H. Safrudin Edi Wibowo, Lc., M.Ag.</v>
      </c>
      <c r="H86" s="186" t="s">
        <v>384</v>
      </c>
      <c r="I86" s="194" t="str">
        <f>SI!J6</f>
        <v>Sabtu</v>
      </c>
      <c r="J86" s="194" t="str">
        <f>SI!K6</f>
        <v>08.00-10.00</v>
      </c>
      <c r="K86" s="185" t="str">
        <f>SI!M6</f>
        <v>R23</v>
      </c>
      <c r="L86" s="195" t="s">
        <v>635</v>
      </c>
      <c r="M86" s="195"/>
      <c r="O86" t="str">
        <f t="shared" si="11"/>
        <v>Prof. Dr. H. Mahjuddin, M.Pd.ISabtu08.00-10.00</v>
      </c>
      <c r="P86" t="str">
        <f t="shared" si="12"/>
        <v>Dr. H. Safrudin Edi Wibowo, Lc., M.Ag.Sabtu08.00-10.00</v>
      </c>
    </row>
    <row r="87" spans="1:16">
      <c r="A87" s="159">
        <v>87</v>
      </c>
      <c r="B87" s="185" t="str">
        <f>SI!L7</f>
        <v>SI-2</v>
      </c>
      <c r="C87" s="185">
        <f>SI!B7</f>
        <v>3</v>
      </c>
      <c r="D87" s="186" t="str">
        <f>SI!C7</f>
        <v>ISLAM PROGRESIF</v>
      </c>
      <c r="E87" s="185">
        <f>SI!D7</f>
        <v>3</v>
      </c>
      <c r="F87" s="186" t="str">
        <f>SI!F7</f>
        <v>Dr. H. Pujiono, M.Ag.</v>
      </c>
      <c r="G87" s="186" t="str">
        <f>SI!H7</f>
        <v>Dr. Ahmadiono, M.E.I.</v>
      </c>
      <c r="H87" s="186" t="s">
        <v>384</v>
      </c>
      <c r="I87" s="194" t="str">
        <f>SI!J7</f>
        <v>Sabtu</v>
      </c>
      <c r="J87" s="194" t="str">
        <f>SI!K7</f>
        <v>13.00-15.00</v>
      </c>
      <c r="K87" s="185" t="str">
        <f>SI!M7</f>
        <v>R23</v>
      </c>
      <c r="L87" s="195" t="s">
        <v>636</v>
      </c>
      <c r="M87" s="195"/>
      <c r="O87" t="str">
        <f t="shared" si="11"/>
        <v>Dr. H. Pujiono, M.Ag.Sabtu13.00-15.00</v>
      </c>
      <c r="P87" t="str">
        <f t="shared" si="12"/>
        <v>Dr. Ahmadiono, M.E.I.Sabtu13.00-15.00</v>
      </c>
    </row>
    <row r="88" spans="1:16" ht="15" customHeight="1">
      <c r="A88" s="159">
        <v>88</v>
      </c>
      <c r="B88" s="185" t="str">
        <f>SI!L8</f>
        <v>SI-2</v>
      </c>
      <c r="C88" s="185">
        <f>SI!B8</f>
        <v>3</v>
      </c>
      <c r="D88" s="186" t="str">
        <f>SI!C8</f>
        <v>IDEOLOGI TRANSNASIONAL</v>
      </c>
      <c r="E88" s="185">
        <f>SI!D8</f>
        <v>3</v>
      </c>
      <c r="F88" s="186" t="str">
        <f>SI!F8</f>
        <v>Dr. H. Kasman, M.Fil.I.</v>
      </c>
      <c r="G88" s="186" t="str">
        <f>SI!H8</f>
        <v>Dr. H. Faisol Nasar Bin Madi, MA.</v>
      </c>
      <c r="H88" s="186" t="s">
        <v>384</v>
      </c>
      <c r="I88" s="194" t="str">
        <f>SI!J8</f>
        <v>Sabtu</v>
      </c>
      <c r="J88" s="194" t="str">
        <f>SI!K8</f>
        <v>15.30-17.30</v>
      </c>
      <c r="K88" s="185" t="str">
        <f>SI!M8</f>
        <v>R23</v>
      </c>
      <c r="L88" s="195" t="s">
        <v>637</v>
      </c>
      <c r="M88" s="195"/>
      <c r="O88" t="str">
        <f t="shared" si="11"/>
        <v>Dr. H. Kasman, M.Fil.I.Sabtu15.30-17.30</v>
      </c>
      <c r="P88" t="str">
        <f t="shared" si="12"/>
        <v>Dr. H. Faisol Nasar Bin Madi, MA.Sabtu15.30-17.30</v>
      </c>
    </row>
    <row r="89" spans="1:16" ht="15" customHeight="1">
      <c r="A89" s="159">
        <v>89</v>
      </c>
      <c r="B89" s="187" t="str">
        <f>'S3-MPI'!N3</f>
        <v>MPI3-2A</v>
      </c>
      <c r="C89" s="187">
        <f>'S3-MPI'!B3</f>
        <v>2</v>
      </c>
      <c r="D89" s="188" t="str">
        <f>'S3-MPI'!C3</f>
        <v>METODE PENELITIAN MPI</v>
      </c>
      <c r="E89" s="187">
        <f>'S3-MPI'!D3</f>
        <v>3</v>
      </c>
      <c r="F89" s="188" t="str">
        <f>'S3-MPI'!F3</f>
        <v>Prof. Dr. Muhammad Ali Ramdhani, S.TP, M.T.</v>
      </c>
      <c r="G89" s="188" t="str">
        <f>'S3-MPI'!H3</f>
        <v>Prof. Dr. H. Miftah Arifin, M.Ag.</v>
      </c>
      <c r="H89" s="188" t="str">
        <f>'S3-MPI'!J3</f>
        <v>Dr. M. Khusna Amal, S.Ag., Msi.</v>
      </c>
      <c r="I89" s="196" t="str">
        <f>'S3-MPI'!L3</f>
        <v>Jumat</v>
      </c>
      <c r="J89" s="516" t="str">
        <f>'S3-MPI'!M3</f>
        <v>12.45-14.45</v>
      </c>
      <c r="K89" s="187" t="str">
        <f>'S3-MPI'!O3</f>
        <v>RU22</v>
      </c>
      <c r="L89" s="195" t="s">
        <v>359</v>
      </c>
      <c r="M89" s="195"/>
      <c r="O89" t="str">
        <f t="shared" ref="O89:O97" si="13">CONCATENATE(F89,I89,J89)</f>
        <v>Prof. Dr. Muhammad Ali Ramdhani, S.TP, M.T.Jumat12.45-14.45</v>
      </c>
      <c r="P89" t="str">
        <f t="shared" ref="P89:P97" si="14">CONCATENATE(G89,I89,J89)</f>
        <v>Prof. Dr. H. Miftah Arifin, M.Ag.Jumat12.45-14.45</v>
      </c>
    </row>
    <row r="90" spans="1:16" ht="15" customHeight="1">
      <c r="A90" s="159">
        <v>90</v>
      </c>
      <c r="B90" s="187" t="str">
        <f>'S3-MPI'!N4</f>
        <v>MPI3-2A</v>
      </c>
      <c r="C90" s="187">
        <f>'S3-MPI'!B4</f>
        <v>2</v>
      </c>
      <c r="D90" s="188" t="str">
        <f>'S3-MPI'!C4</f>
        <v>PERILAKU DAN BUDAYA ORGANISASI PENDIDIKAN PADA ERA REVOLUSI INDUSTRI 4.0</v>
      </c>
      <c r="E90" s="187">
        <f>'S3-MPI'!D4</f>
        <v>3</v>
      </c>
      <c r="F90" s="188" t="str">
        <f>'S3-MPI'!F4</f>
        <v>Prof. Dr. H. Babun Suharto, S.E., M.M.</v>
      </c>
      <c r="G90" s="188" t="str">
        <f>'S3-MPI'!H4</f>
        <v>Prof. Dr. H. Moh. Khusnuridlo, M.Pd.</v>
      </c>
      <c r="H90" s="188" t="str">
        <f>'S3-MPI'!J4</f>
        <v>Dr. H. Suhadi Winoto, M.Pd.</v>
      </c>
      <c r="I90" s="196" t="str">
        <f>'S3-MPI'!L4</f>
        <v>Jumat</v>
      </c>
      <c r="J90" s="516" t="str">
        <f>'S3-MPI'!M4</f>
        <v>15.45-17.45</v>
      </c>
      <c r="K90" s="187" t="str">
        <f>'S3-MPI'!O4</f>
        <v>RU22</v>
      </c>
      <c r="L90" s="195" t="s">
        <v>561</v>
      </c>
      <c r="M90" s="195"/>
      <c r="O90" t="str">
        <f t="shared" si="13"/>
        <v>Prof. Dr. H. Babun Suharto, S.E., M.M.Jumat15.45-17.45</v>
      </c>
      <c r="P90" t="str">
        <f t="shared" si="14"/>
        <v>Prof. Dr. H. Moh. Khusnuridlo, M.Pd.Jumat15.45-17.45</v>
      </c>
    </row>
    <row r="91" spans="1:16">
      <c r="A91" s="159">
        <v>91</v>
      </c>
      <c r="B91" s="187" t="str">
        <f>'S3-MPI'!N5</f>
        <v>MPI3-2A</v>
      </c>
      <c r="C91" s="187">
        <f>'S3-MPI'!B5</f>
        <v>2</v>
      </c>
      <c r="D91" s="188" t="str">
        <f>'S3-MPI'!C5</f>
        <v>STUDI KRITIS KEBIJAKAN PENDIDIKAN ISLAM</v>
      </c>
      <c r="E91" s="187">
        <f>'S3-MPI'!D5</f>
        <v>3</v>
      </c>
      <c r="F91" s="188" t="str">
        <f>'S3-MPI'!F5</f>
        <v>Prof. Dr. H Abd. Halim Soebahar, MA.</v>
      </c>
      <c r="G91" s="188" t="str">
        <f>'S3-MPI'!H5</f>
        <v>Prof. Dr. Drs. H. Abd. Muis, M.M.</v>
      </c>
      <c r="H91" s="188" t="str">
        <f>'S3-MPI'!J5</f>
        <v>Dr. H. Aminullah, M.Ag.</v>
      </c>
      <c r="I91" s="196" t="str">
        <f>'S3-MPI'!L5</f>
        <v>Sabtu</v>
      </c>
      <c r="J91" s="516" t="str">
        <f>'S3-MPI'!M5</f>
        <v>07.45-09.45</v>
      </c>
      <c r="K91" s="187" t="str">
        <f>'S3-MPI'!O5</f>
        <v>RU22</v>
      </c>
      <c r="L91" s="195" t="s">
        <v>562</v>
      </c>
      <c r="M91" s="195"/>
      <c r="O91" t="str">
        <f t="shared" si="13"/>
        <v>Prof. Dr. H Abd. Halim Soebahar, MA.Sabtu07.45-09.45</v>
      </c>
      <c r="P91" t="str">
        <f t="shared" si="14"/>
        <v>Prof. Dr. Drs. H. Abd. Muis, M.M.Sabtu07.45-09.45</v>
      </c>
    </row>
    <row r="92" spans="1:16" ht="15" customHeight="1">
      <c r="A92" s="159">
        <v>92</v>
      </c>
      <c r="B92" s="187" t="str">
        <f>'S3-MPI'!N6</f>
        <v>MPI3-2A</v>
      </c>
      <c r="C92" s="187">
        <f>'S3-MPI'!B6</f>
        <v>2</v>
      </c>
      <c r="D92" s="188" t="str">
        <f>'S3-MPI'!C6</f>
        <v>MANAJEMEN KURIKULUM DAN PROGRAM PENDIDIKAN ISLAM</v>
      </c>
      <c r="E92" s="187">
        <f>'S3-MPI'!D6</f>
        <v>3</v>
      </c>
      <c r="F92" s="188" t="str">
        <f>'S3-MPI'!F6</f>
        <v>Prof. Dr. Suyitno, M.Ag</v>
      </c>
      <c r="G92" s="188" t="str">
        <f>'S3-MPI'!H6</f>
        <v>Prof. Dr. Dra. Hj. Titiek Rohanah Hidayati, M.Pd.</v>
      </c>
      <c r="H92" s="188" t="str">
        <f>'S3-MPI'!J6</f>
        <v>Dr. Hj. St. Rodliyah, M.Pd.</v>
      </c>
      <c r="I92" s="196" t="str">
        <f>'S3-MPI'!L6</f>
        <v>Sabtu</v>
      </c>
      <c r="J92" s="516" t="str">
        <f>'S3-MPI'!M6</f>
        <v>09.45-11.45</v>
      </c>
      <c r="K92" s="187" t="str">
        <f>'S3-MPI'!O6</f>
        <v>RU22</v>
      </c>
      <c r="L92" s="195" t="s">
        <v>563</v>
      </c>
      <c r="M92" s="195"/>
      <c r="O92" t="str">
        <f t="shared" si="13"/>
        <v>Prof. Dr. Suyitno, M.AgSabtu09.45-11.45</v>
      </c>
      <c r="P92" t="str">
        <f t="shared" si="14"/>
        <v>Prof. Dr. Dra. Hj. Titiek Rohanah Hidayati, M.Pd.Sabtu09.45-11.45</v>
      </c>
    </row>
    <row r="93" spans="1:16">
      <c r="A93" s="159">
        <v>93</v>
      </c>
      <c r="B93" s="187" t="str">
        <f>'S3-MPI'!N7</f>
        <v>MPI3-2A</v>
      </c>
      <c r="C93" s="187">
        <f>'S3-MPI'!B7</f>
        <v>3</v>
      </c>
      <c r="D93" s="188" t="str">
        <f>'S3-MPI'!C7</f>
        <v>KEPEMIMPINAN SPIRITUAL DALAM PENDIDIKAN</v>
      </c>
      <c r="E93" s="187">
        <f>'S3-MPI'!D7</f>
        <v>3</v>
      </c>
      <c r="F93" s="188" t="str">
        <f>'S3-MPI'!F7</f>
        <v>Prof. Dr. H Abd. Halim Soebahar, MA.</v>
      </c>
      <c r="G93" s="188" t="str">
        <f>'S3-MPI'!H7</f>
        <v>Prof. Dr. H. Moh. Khusnuridlo, M.Pd.</v>
      </c>
      <c r="H93" s="188">
        <f>'S3-MPI'!J7</f>
        <v>0</v>
      </c>
      <c r="I93" s="196" t="str">
        <f>'S3-MPI'!L7</f>
        <v>Sabtu</v>
      </c>
      <c r="J93" s="196" t="str">
        <f>'S3-MPI'!M7</f>
        <v>09.45-11.45</v>
      </c>
      <c r="K93" s="187" t="str">
        <f>'S3-MPI'!O7</f>
        <v>RU22</v>
      </c>
      <c r="L93" s="195" t="s">
        <v>564</v>
      </c>
      <c r="M93" s="195"/>
      <c r="O93" t="str">
        <f t="shared" si="13"/>
        <v>Prof. Dr. H Abd. Halim Soebahar, MA.Sabtu09.45-11.45</v>
      </c>
      <c r="P93" t="str">
        <f t="shared" si="14"/>
        <v>Prof. Dr. H. Moh. Khusnuridlo, M.Pd.Sabtu09.45-11.45</v>
      </c>
    </row>
    <row r="94" spans="1:16" ht="15" customHeight="1">
      <c r="A94" s="159">
        <v>94</v>
      </c>
      <c r="B94" s="189" t="str">
        <f>'S3-PAI'!N3</f>
        <v>PAI3-2A</v>
      </c>
      <c r="C94" s="189">
        <f>'S3-PAI'!B3</f>
        <v>2</v>
      </c>
      <c r="D94" s="190" t="str">
        <f>'S3-PAI'!C3</f>
        <v>INOVASI KURIKULUM DAN PEMBELAJARAN PAI</v>
      </c>
      <c r="E94" s="189">
        <f>'S3-PAI'!D3</f>
        <v>3</v>
      </c>
      <c r="F94" s="190" t="str">
        <f>'S3-PAI'!F3</f>
        <v>Prof. Dr. Drs. H. Abd. Muis, M.M.</v>
      </c>
      <c r="G94" s="190" t="str">
        <f>'S3-PAI'!H3</f>
        <v>Dr. H. Mashudi, M.Pd.</v>
      </c>
      <c r="H94" s="190" t="str">
        <f>'S3-PAI'!J3</f>
        <v>Dr. Dyah Nawangsari, M.Ag.</v>
      </c>
      <c r="I94" s="197" t="str">
        <f>'S3-PAI'!L3</f>
        <v>Jumat</v>
      </c>
      <c r="J94" s="517" t="str">
        <f>'S3-PAI'!M3</f>
        <v>13.30-15.30</v>
      </c>
      <c r="K94" s="189" t="str">
        <f>'S3-PAI'!O3</f>
        <v>RU22</v>
      </c>
      <c r="L94" s="195" t="s">
        <v>377</v>
      </c>
      <c r="O94" t="str">
        <f t="shared" si="13"/>
        <v>Prof. Dr. Drs. H. Abd. Muis, M.M.Jumat13.30-15.30</v>
      </c>
      <c r="P94" t="str">
        <f t="shared" si="14"/>
        <v>Dr. H. Mashudi, M.Pd.Jumat13.30-15.30</v>
      </c>
    </row>
    <row r="95" spans="1:16">
      <c r="A95" s="159">
        <v>95</v>
      </c>
      <c r="B95" s="189" t="str">
        <f>'S3-PAI'!N4</f>
        <v>PAI3-2A</v>
      </c>
      <c r="C95" s="189">
        <f>'S3-PAI'!B4</f>
        <v>2</v>
      </c>
      <c r="D95" s="190" t="str">
        <f>'S3-PAI'!C4</f>
        <v>METODOLOGI PENELITIAN PENDIDIKAN AGAMA ISLAM</v>
      </c>
      <c r="E95" s="189">
        <f>'S3-PAI'!D4</f>
        <v>3</v>
      </c>
      <c r="F95" s="190" t="str">
        <f>'S3-PAI'!F4</f>
        <v>Prof. Dr. H. Miftah Arifin, M.Ag.</v>
      </c>
      <c r="G95" s="190" t="str">
        <f>'S3-PAI'!H4</f>
        <v>Dr. H. Mundir, M.Pd.</v>
      </c>
      <c r="H95" s="190" t="str">
        <f>'S3-PAI'!J4</f>
        <v>Dr. H. Ubaidillah, M.Ag.</v>
      </c>
      <c r="I95" s="197" t="str">
        <f>'S3-PAI'!L4</f>
        <v>Jumat</v>
      </c>
      <c r="J95" s="517" t="str">
        <f>'S3-PAI'!M4</f>
        <v>15.30-17.30</v>
      </c>
      <c r="K95" s="189" t="str">
        <f>'S3-PAI'!O4</f>
        <v>RU22</v>
      </c>
      <c r="L95" s="195" t="s">
        <v>573</v>
      </c>
      <c r="O95" t="str">
        <f t="shared" si="13"/>
        <v>Prof. Dr. H. Miftah Arifin, M.Ag.Jumat15.30-17.30</v>
      </c>
      <c r="P95" t="str">
        <f t="shared" si="14"/>
        <v>Dr. H. Mundir, M.Pd.Jumat15.30-17.30</v>
      </c>
    </row>
    <row r="96" spans="1:16">
      <c r="A96" s="159">
        <v>96</v>
      </c>
      <c r="B96" s="189" t="str">
        <f>'S3-PAI'!N5</f>
        <v>PAI3-2A</v>
      </c>
      <c r="C96" s="189">
        <f>'S3-PAI'!B5</f>
        <v>2</v>
      </c>
      <c r="D96" s="190" t="str">
        <f>'S3-PAI'!C5</f>
        <v>PENDEKATAN PENDIDIKAN AGAMA ISLAM INTERDISIPLINER DAN MULTIDISIPLINER</v>
      </c>
      <c r="E96" s="189">
        <f>'S3-PAI'!D5</f>
        <v>3</v>
      </c>
      <c r="F96" s="190" t="str">
        <f>'S3-PAI'!F5</f>
        <v>Prof. Dr. H Abd. Halim Soebahar, MA.</v>
      </c>
      <c r="G96" s="190" t="str">
        <f>'S3-PAI'!H5</f>
        <v>Dr. H. Aminullah, M.Ag.</v>
      </c>
      <c r="H96" s="190" t="str">
        <f>'S3-PAI'!J5</f>
        <v>Dr. H. Hepni, S.Ag., M.M.</v>
      </c>
      <c r="I96" s="197" t="str">
        <f>'S3-PAI'!L5</f>
        <v>Sabtu</v>
      </c>
      <c r="J96" s="197" t="str">
        <f>'S3-PAI'!M5</f>
        <v>10.00-12.00</v>
      </c>
      <c r="K96" s="189" t="str">
        <f>'S3-PAI'!O5</f>
        <v>RU22</v>
      </c>
      <c r="L96" s="195" t="s">
        <v>574</v>
      </c>
      <c r="O96" t="str">
        <f t="shared" si="13"/>
        <v>Prof. Dr. H Abd. Halim Soebahar, MA.Sabtu10.00-12.00</v>
      </c>
      <c r="P96" t="str">
        <f t="shared" si="14"/>
        <v>Dr. H. Aminullah, M.Ag.Sabtu10.00-12.00</v>
      </c>
    </row>
    <row r="97" spans="1:16">
      <c r="A97" s="159">
        <v>97</v>
      </c>
      <c r="B97" s="189" t="str">
        <f>'S3-PAI'!N6</f>
        <v>PAI3-2A</v>
      </c>
      <c r="C97" s="189">
        <f>'S3-PAI'!B6</f>
        <v>3</v>
      </c>
      <c r="D97" s="190" t="str">
        <f>'S3-PAI'!C6</f>
        <v>ANALISIS KEBIJAKAN PENDIDIKAN AGAMA ISLAM DARI MASA KE MASA</v>
      </c>
      <c r="E97" s="189">
        <f>'S3-PAI'!D6</f>
        <v>3</v>
      </c>
      <c r="F97" s="190" t="str">
        <f>'S3-PAI'!F6</f>
        <v>Prof. Dr. H Abd. Halim Soebahar, MA.</v>
      </c>
      <c r="G97" s="190" t="str">
        <f>'S3-PAI'!H6</f>
        <v>Dr. H. Aminullah, M.Ag.</v>
      </c>
      <c r="H97" s="190" t="str">
        <f>'S3-PAI'!J6</f>
        <v>Dr. Moch. Chotib, S.Ag., M.M.</v>
      </c>
      <c r="I97" s="197" t="str">
        <f>'S3-PAI'!L6</f>
        <v>Sabtu</v>
      </c>
      <c r="J97" s="517" t="str">
        <f>'S3-PAI'!M6</f>
        <v>07.30-09.30</v>
      </c>
      <c r="K97" s="189" t="str">
        <f>'S3-PAI'!O6</f>
        <v>RU22</v>
      </c>
      <c r="L97" s="195" t="s">
        <v>575</v>
      </c>
      <c r="O97" t="str">
        <f t="shared" si="13"/>
        <v>Prof. Dr. H Abd. Halim Soebahar, MA.Sabtu07.30-09.30</v>
      </c>
      <c r="P97" t="str">
        <f t="shared" si="14"/>
        <v>Dr. H. Aminullah, M.Ag.Sabtu07.30-09.30</v>
      </c>
    </row>
    <row r="128" spans="10:10">
      <c r="J128" s="158">
        <v>27</v>
      </c>
    </row>
    <row r="333" spans="2:2">
      <c r="B333" s="198" t="s">
        <v>456</v>
      </c>
    </row>
  </sheetData>
  <printOptions horizontalCentered="1"/>
  <pageMargins left="0.118110236220472" right="0.196850393700787" top="0.15748031496063" bottom="0.15748031496063" header="0.31496062992126" footer="0.31496062992126"/>
  <pageSetup paperSize="9" scale="7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B2:P113"/>
  <sheetViews>
    <sheetView tabSelected="1" zoomScale="85" zoomScaleNormal="85" workbookViewId="0">
      <selection activeCell="O11" sqref="O11"/>
    </sheetView>
  </sheetViews>
  <sheetFormatPr defaultColWidth="9" defaultRowHeight="12.75"/>
  <cols>
    <col min="1" max="2" width="4.5703125" style="142" customWidth="1"/>
    <col min="3" max="3" width="42.140625" style="79" customWidth="1"/>
    <col min="4" max="4" width="3.85546875" style="77" customWidth="1"/>
    <col min="5" max="5" width="9.28515625" style="77" customWidth="1"/>
    <col min="6" max="6" width="28.42578125" style="77" customWidth="1"/>
    <col min="7" max="7" width="3.42578125" style="77" customWidth="1"/>
    <col min="8" max="8" width="28.140625" style="77" customWidth="1"/>
    <col min="9" max="9" width="2.5703125" style="77" customWidth="1"/>
    <col min="10" max="10" width="6.42578125" style="143" customWidth="1"/>
    <col min="11" max="11" width="10.7109375" style="143" customWidth="1"/>
    <col min="12" max="12" width="9.28515625" style="142" customWidth="1"/>
    <col min="13" max="13" width="6.85546875" style="144" customWidth="1"/>
    <col min="14" max="14" width="3.7109375" style="142" customWidth="1"/>
    <col min="15" max="15" width="37.85546875" style="142" customWidth="1"/>
    <col min="16" max="16384" width="9" style="142"/>
  </cols>
  <sheetData>
    <row r="2" spans="2:13">
      <c r="B2" s="145" t="s">
        <v>1</v>
      </c>
      <c r="C2" s="145" t="s">
        <v>2</v>
      </c>
      <c r="D2" s="145" t="s">
        <v>3</v>
      </c>
      <c r="E2" s="145" t="s">
        <v>638</v>
      </c>
      <c r="F2" s="145" t="s">
        <v>4</v>
      </c>
      <c r="G2" s="145"/>
      <c r="H2" s="145" t="s">
        <v>5</v>
      </c>
      <c r="I2" s="145"/>
      <c r="J2" s="145" t="s">
        <v>6</v>
      </c>
      <c r="K2" s="145" t="s">
        <v>7</v>
      </c>
      <c r="L2" s="145" t="s">
        <v>639</v>
      </c>
      <c r="M2" s="154" t="s">
        <v>640</v>
      </c>
    </row>
    <row r="3" spans="2:13" ht="15">
      <c r="B3" s="146">
        <v>2</v>
      </c>
      <c r="C3" s="147" t="s">
        <v>641</v>
      </c>
      <c r="D3" s="146">
        <v>3</v>
      </c>
      <c r="E3" s="148">
        <v>81901106</v>
      </c>
      <c r="F3" s="149" t="s">
        <v>375</v>
      </c>
      <c r="G3" s="150"/>
      <c r="H3" s="149" t="s">
        <v>168</v>
      </c>
      <c r="I3" s="150"/>
      <c r="J3" s="155" t="s">
        <v>15</v>
      </c>
      <c r="K3" s="518" t="s">
        <v>642</v>
      </c>
      <c r="L3" s="156" t="s">
        <v>11</v>
      </c>
      <c r="M3" s="156" t="s">
        <v>643</v>
      </c>
    </row>
    <row r="4" spans="2:13" ht="30">
      <c r="B4" s="146">
        <v>2</v>
      </c>
      <c r="C4" s="147" t="s">
        <v>644</v>
      </c>
      <c r="D4" s="146">
        <v>3</v>
      </c>
      <c r="E4" s="148">
        <v>81901107</v>
      </c>
      <c r="F4" s="149" t="s">
        <v>123</v>
      </c>
      <c r="G4" s="150"/>
      <c r="H4" s="149" t="s">
        <v>394</v>
      </c>
      <c r="I4" s="150"/>
      <c r="J4" s="155" t="s">
        <v>15</v>
      </c>
      <c r="K4" s="518" t="s">
        <v>645</v>
      </c>
      <c r="L4" s="156" t="s">
        <v>11</v>
      </c>
      <c r="M4" s="156" t="s">
        <v>643</v>
      </c>
    </row>
    <row r="5" spans="2:13" ht="30">
      <c r="B5" s="146">
        <v>2</v>
      </c>
      <c r="C5" s="147" t="s">
        <v>646</v>
      </c>
      <c r="D5" s="146">
        <v>3</v>
      </c>
      <c r="E5" s="148">
        <v>81901108</v>
      </c>
      <c r="F5" s="149" t="s">
        <v>392</v>
      </c>
      <c r="G5" s="150"/>
      <c r="H5" s="149" t="s">
        <v>50</v>
      </c>
      <c r="I5" s="150"/>
      <c r="J5" s="155" t="s">
        <v>24</v>
      </c>
      <c r="K5" s="518" t="s">
        <v>645</v>
      </c>
      <c r="L5" s="156" t="s">
        <v>11</v>
      </c>
      <c r="M5" s="156" t="s">
        <v>643</v>
      </c>
    </row>
    <row r="6" spans="2:13" ht="30">
      <c r="B6" s="146">
        <v>2</v>
      </c>
      <c r="C6" s="147" t="s">
        <v>647</v>
      </c>
      <c r="D6" s="146">
        <v>3</v>
      </c>
      <c r="E6" s="148">
        <v>81901109</v>
      </c>
      <c r="F6" s="149" t="s">
        <v>374</v>
      </c>
      <c r="G6" s="150"/>
      <c r="H6" s="149" t="s">
        <v>405</v>
      </c>
      <c r="I6" s="150"/>
      <c r="J6" s="155" t="s">
        <v>24</v>
      </c>
      <c r="K6" s="518" t="s">
        <v>642</v>
      </c>
      <c r="L6" s="156" t="s">
        <v>11</v>
      </c>
      <c r="M6" s="156" t="s">
        <v>643</v>
      </c>
    </row>
    <row r="7" spans="2:13" ht="15">
      <c r="B7" s="146">
        <v>2</v>
      </c>
      <c r="C7" s="147" t="s">
        <v>641</v>
      </c>
      <c r="D7" s="146">
        <v>3</v>
      </c>
      <c r="E7" s="148">
        <v>81901106</v>
      </c>
      <c r="F7" s="149" t="s">
        <v>375</v>
      </c>
      <c r="G7" s="150"/>
      <c r="H7" s="149" t="s">
        <v>168</v>
      </c>
      <c r="I7" s="150"/>
      <c r="J7" s="155" t="s">
        <v>37</v>
      </c>
      <c r="K7" s="518" t="s">
        <v>642</v>
      </c>
      <c r="L7" s="156" t="s">
        <v>32</v>
      </c>
      <c r="M7" s="156" t="s">
        <v>648</v>
      </c>
    </row>
    <row r="8" spans="2:13" ht="30">
      <c r="B8" s="146">
        <v>2</v>
      </c>
      <c r="C8" s="147" t="s">
        <v>644</v>
      </c>
      <c r="D8" s="146">
        <v>3</v>
      </c>
      <c r="E8" s="148">
        <v>81901107</v>
      </c>
      <c r="F8" s="149" t="s">
        <v>123</v>
      </c>
      <c r="G8" s="150"/>
      <c r="H8" s="149" t="s">
        <v>394</v>
      </c>
      <c r="I8" s="150"/>
      <c r="J8" s="155" t="s">
        <v>37</v>
      </c>
      <c r="K8" s="518" t="s">
        <v>645</v>
      </c>
      <c r="L8" s="156" t="s">
        <v>32</v>
      </c>
      <c r="M8" s="156" t="s">
        <v>648</v>
      </c>
    </row>
    <row r="9" spans="2:13" ht="30">
      <c r="B9" s="146">
        <v>2</v>
      </c>
      <c r="C9" s="147" t="s">
        <v>646</v>
      </c>
      <c r="D9" s="146">
        <v>3</v>
      </c>
      <c r="E9" s="148">
        <v>81901108</v>
      </c>
      <c r="F9" s="149" t="s">
        <v>50</v>
      </c>
      <c r="G9" s="150"/>
      <c r="H9" s="149" t="s">
        <v>453</v>
      </c>
      <c r="I9" s="150"/>
      <c r="J9" s="155" t="s">
        <v>37</v>
      </c>
      <c r="K9" s="518" t="s">
        <v>649</v>
      </c>
      <c r="L9" s="146" t="s">
        <v>32</v>
      </c>
      <c r="M9" s="146" t="s">
        <v>648</v>
      </c>
    </row>
    <row r="10" spans="2:13" ht="30">
      <c r="B10" s="146">
        <v>2</v>
      </c>
      <c r="C10" s="147" t="s">
        <v>647</v>
      </c>
      <c r="D10" s="146">
        <v>3</v>
      </c>
      <c r="E10" s="148">
        <v>81901109</v>
      </c>
      <c r="F10" s="149" t="s">
        <v>392</v>
      </c>
      <c r="G10" s="150"/>
      <c r="H10" s="149" t="s">
        <v>405</v>
      </c>
      <c r="I10" s="150"/>
      <c r="J10" s="155" t="s">
        <v>43</v>
      </c>
      <c r="K10" s="518" t="s">
        <v>650</v>
      </c>
      <c r="L10" s="156" t="s">
        <v>32</v>
      </c>
      <c r="M10" s="156" t="s">
        <v>648</v>
      </c>
    </row>
    <row r="11" spans="2:13" ht="30">
      <c r="B11" s="146">
        <v>3</v>
      </c>
      <c r="C11" s="151" t="s">
        <v>651</v>
      </c>
      <c r="D11" s="146">
        <v>3</v>
      </c>
      <c r="E11" s="151">
        <v>81901111</v>
      </c>
      <c r="F11" s="152" t="s">
        <v>358</v>
      </c>
      <c r="G11" s="150"/>
      <c r="H11" s="149" t="s">
        <v>373</v>
      </c>
      <c r="I11" s="150"/>
      <c r="J11" s="155" t="s">
        <v>31</v>
      </c>
      <c r="K11" s="518" t="s">
        <v>645</v>
      </c>
      <c r="L11" s="156" t="s">
        <v>11</v>
      </c>
      <c r="M11" s="156" t="s">
        <v>643</v>
      </c>
    </row>
    <row r="12" spans="2:13" ht="30">
      <c r="B12" s="146">
        <v>3</v>
      </c>
      <c r="C12" s="151" t="s">
        <v>652</v>
      </c>
      <c r="D12" s="146">
        <v>3</v>
      </c>
      <c r="E12" s="151">
        <v>81901212</v>
      </c>
      <c r="F12" s="149" t="s">
        <v>48</v>
      </c>
      <c r="G12" s="150"/>
      <c r="H12" s="149" t="s">
        <v>457</v>
      </c>
      <c r="I12" s="150"/>
      <c r="J12" s="155" t="s">
        <v>31</v>
      </c>
      <c r="K12" s="518" t="s">
        <v>642</v>
      </c>
      <c r="L12" s="156" t="s">
        <v>11</v>
      </c>
      <c r="M12" s="156" t="s">
        <v>643</v>
      </c>
    </row>
    <row r="13" spans="2:13" ht="30">
      <c r="B13" s="146">
        <v>3</v>
      </c>
      <c r="C13" s="151" t="s">
        <v>653</v>
      </c>
      <c r="D13" s="146">
        <v>3</v>
      </c>
      <c r="E13" s="151">
        <v>81901213</v>
      </c>
      <c r="F13" s="149" t="s">
        <v>394</v>
      </c>
      <c r="G13" s="150"/>
      <c r="H13" s="149" t="s">
        <v>396</v>
      </c>
      <c r="I13" s="150"/>
      <c r="J13" s="155" t="s">
        <v>31</v>
      </c>
      <c r="K13" s="518" t="s">
        <v>649</v>
      </c>
      <c r="L13" s="156" t="s">
        <v>11</v>
      </c>
      <c r="M13" s="156" t="s">
        <v>643</v>
      </c>
    </row>
    <row r="14" spans="2:13" ht="30">
      <c r="B14" s="146">
        <v>3</v>
      </c>
      <c r="C14" s="151" t="s">
        <v>651</v>
      </c>
      <c r="D14" s="146">
        <v>3</v>
      </c>
      <c r="E14" s="151">
        <v>81901111</v>
      </c>
      <c r="F14" s="152" t="s">
        <v>358</v>
      </c>
      <c r="G14" s="150"/>
      <c r="H14" s="149" t="s">
        <v>373</v>
      </c>
      <c r="I14" s="150"/>
      <c r="J14" s="155" t="s">
        <v>43</v>
      </c>
      <c r="K14" s="518" t="s">
        <v>654</v>
      </c>
      <c r="L14" s="156" t="s">
        <v>32</v>
      </c>
      <c r="M14" s="156" t="s">
        <v>648</v>
      </c>
    </row>
    <row r="15" spans="2:13" ht="30">
      <c r="B15" s="146">
        <v>3</v>
      </c>
      <c r="C15" s="151" t="s">
        <v>652</v>
      </c>
      <c r="D15" s="146">
        <v>3</v>
      </c>
      <c r="E15" s="151">
        <v>81901212</v>
      </c>
      <c r="F15" s="149" t="s">
        <v>374</v>
      </c>
      <c r="G15" s="150"/>
      <c r="H15" s="149" t="s">
        <v>459</v>
      </c>
      <c r="I15" s="150"/>
      <c r="J15" s="155" t="s">
        <v>43</v>
      </c>
      <c r="K15" s="518" t="s">
        <v>645</v>
      </c>
      <c r="L15" s="156" t="s">
        <v>32</v>
      </c>
      <c r="M15" s="156" t="s">
        <v>648</v>
      </c>
    </row>
    <row r="16" spans="2:13" ht="30">
      <c r="B16" s="146">
        <v>3</v>
      </c>
      <c r="C16" s="151" t="s">
        <v>653</v>
      </c>
      <c r="D16" s="146">
        <v>3</v>
      </c>
      <c r="E16" s="151">
        <v>81901213</v>
      </c>
      <c r="F16" s="149" t="s">
        <v>394</v>
      </c>
      <c r="G16" s="150"/>
      <c r="H16" s="149" t="s">
        <v>396</v>
      </c>
      <c r="I16" s="150"/>
      <c r="J16" s="155" t="s">
        <v>43</v>
      </c>
      <c r="K16" s="518" t="s">
        <v>642</v>
      </c>
      <c r="L16" s="146" t="s">
        <v>32</v>
      </c>
      <c r="M16" s="146" t="s">
        <v>648</v>
      </c>
    </row>
    <row r="17" spans="3:16">
      <c r="F17" s="142"/>
      <c r="G17" s="142"/>
      <c r="H17" s="142"/>
      <c r="I17" s="142"/>
    </row>
    <row r="18" spans="3:16">
      <c r="F18" s="142"/>
      <c r="G18" s="142"/>
      <c r="H18" s="142"/>
      <c r="I18" s="142"/>
    </row>
    <row r="19" spans="3:16">
      <c r="F19" s="142"/>
      <c r="G19" s="142"/>
      <c r="H19" s="142"/>
      <c r="I19" s="142"/>
    </row>
    <row r="20" spans="3:16">
      <c r="F20" s="142"/>
      <c r="G20" s="142"/>
      <c r="H20" s="142"/>
      <c r="I20" s="142"/>
    </row>
    <row r="21" spans="3:16">
      <c r="F21" s="142"/>
      <c r="G21" s="142"/>
      <c r="H21" s="142"/>
      <c r="I21" s="142"/>
    </row>
    <row r="22" spans="3:16">
      <c r="C22" s="153"/>
      <c r="D22" s="142"/>
      <c r="E22" s="142"/>
      <c r="F22" s="142"/>
      <c r="G22" s="142"/>
      <c r="H22" s="142"/>
      <c r="I22" s="142"/>
      <c r="J22" s="142"/>
      <c r="K22" s="142"/>
      <c r="M22" s="142"/>
      <c r="P22" s="157"/>
    </row>
    <row r="23" spans="3:16">
      <c r="F23" s="142"/>
      <c r="G23" s="142"/>
      <c r="H23" s="142"/>
      <c r="I23" s="142"/>
    </row>
    <row r="24" spans="3:16">
      <c r="F24" s="142"/>
      <c r="G24" s="142"/>
      <c r="H24" s="142"/>
      <c r="I24" s="142"/>
    </row>
    <row r="25" spans="3:16">
      <c r="F25" s="142"/>
      <c r="G25" s="142"/>
      <c r="H25" s="142"/>
      <c r="I25" s="142"/>
    </row>
    <row r="26" spans="3:16">
      <c r="F26" s="142"/>
      <c r="G26" s="142"/>
      <c r="H26" s="142"/>
      <c r="I26" s="142"/>
    </row>
    <row r="27" spans="3:16">
      <c r="F27" s="142"/>
      <c r="G27" s="142"/>
      <c r="H27" s="142"/>
      <c r="I27" s="142"/>
    </row>
    <row r="28" spans="3:16">
      <c r="F28" s="142"/>
      <c r="G28" s="142"/>
      <c r="H28" s="142"/>
      <c r="I28" s="142"/>
    </row>
    <row r="29" spans="3:16">
      <c r="F29" s="142"/>
      <c r="G29" s="142"/>
      <c r="H29" s="142"/>
      <c r="I29" s="142"/>
    </row>
    <row r="30" spans="3:16">
      <c r="F30" s="142"/>
      <c r="G30" s="142"/>
      <c r="H30" s="142"/>
      <c r="I30" s="142"/>
    </row>
    <row r="31" spans="3:16">
      <c r="F31" s="142"/>
      <c r="G31" s="142"/>
      <c r="H31" s="142"/>
      <c r="I31" s="142"/>
    </row>
    <row r="32" spans="3:16">
      <c r="F32" s="142"/>
      <c r="G32" s="142"/>
      <c r="H32" s="142"/>
      <c r="I32" s="142"/>
    </row>
    <row r="33" spans="6:9">
      <c r="F33" s="142"/>
      <c r="G33" s="142"/>
      <c r="H33" s="142"/>
      <c r="I33" s="142"/>
    </row>
    <row r="34" spans="6:9">
      <c r="F34" s="142"/>
      <c r="G34" s="142"/>
      <c r="H34" s="142"/>
      <c r="I34" s="142"/>
    </row>
    <row r="35" spans="6:9">
      <c r="F35" s="142"/>
      <c r="G35" s="142"/>
      <c r="H35" s="142"/>
      <c r="I35" s="142"/>
    </row>
    <row r="36" spans="6:9">
      <c r="F36" s="142"/>
      <c r="G36" s="142"/>
      <c r="H36" s="142"/>
      <c r="I36" s="142"/>
    </row>
    <row r="37" spans="6:9">
      <c r="F37" s="142"/>
      <c r="G37" s="142"/>
      <c r="H37" s="142"/>
      <c r="I37" s="142"/>
    </row>
    <row r="38" spans="6:9">
      <c r="F38" s="142"/>
      <c r="G38" s="142"/>
      <c r="H38" s="142"/>
      <c r="I38" s="142"/>
    </row>
    <row r="39" spans="6:9">
      <c r="F39" s="142"/>
      <c r="G39" s="142"/>
      <c r="H39" s="142"/>
      <c r="I39" s="142"/>
    </row>
    <row r="40" spans="6:9">
      <c r="F40" s="142"/>
      <c r="G40" s="142"/>
      <c r="H40" s="142"/>
      <c r="I40" s="142"/>
    </row>
    <row r="41" spans="6:9">
      <c r="F41" s="142"/>
      <c r="G41" s="142"/>
      <c r="H41" s="142"/>
      <c r="I41" s="142"/>
    </row>
    <row r="42" spans="6:9">
      <c r="F42" s="142"/>
      <c r="G42" s="142"/>
      <c r="H42" s="142"/>
      <c r="I42" s="142"/>
    </row>
    <row r="43" spans="6:9">
      <c r="F43" s="142"/>
      <c r="G43" s="142"/>
      <c r="H43" s="142"/>
      <c r="I43" s="142"/>
    </row>
    <row r="44" spans="6:9">
      <c r="F44" s="142"/>
      <c r="G44" s="142"/>
      <c r="H44" s="142"/>
      <c r="I44" s="142"/>
    </row>
    <row r="45" spans="6:9">
      <c r="F45" s="142"/>
      <c r="G45" s="142"/>
      <c r="H45" s="142"/>
      <c r="I45" s="142"/>
    </row>
    <row r="46" spans="6:9">
      <c r="F46" s="142"/>
      <c r="G46" s="142"/>
      <c r="H46" s="142"/>
      <c r="I46" s="142"/>
    </row>
    <row r="47" spans="6:9">
      <c r="F47" s="142"/>
      <c r="G47" s="142"/>
      <c r="H47" s="142"/>
      <c r="I47" s="142"/>
    </row>
    <row r="48" spans="6:9">
      <c r="F48" s="142"/>
      <c r="G48" s="142"/>
      <c r="H48" s="142"/>
      <c r="I48" s="142"/>
    </row>
    <row r="49" spans="6:9">
      <c r="F49" s="142"/>
      <c r="G49" s="142"/>
      <c r="H49" s="142"/>
      <c r="I49" s="142"/>
    </row>
    <row r="50" spans="6:9">
      <c r="F50" s="142"/>
      <c r="G50" s="142"/>
      <c r="H50" s="142"/>
      <c r="I50" s="142"/>
    </row>
    <row r="51" spans="6:9">
      <c r="F51" s="142"/>
      <c r="G51" s="142"/>
      <c r="H51" s="142"/>
      <c r="I51" s="142"/>
    </row>
    <row r="52" spans="6:9">
      <c r="F52" s="142"/>
      <c r="G52" s="142"/>
      <c r="H52" s="142"/>
      <c r="I52" s="142"/>
    </row>
    <row r="53" spans="6:9">
      <c r="F53" s="142"/>
      <c r="G53" s="142"/>
      <c r="H53" s="142"/>
      <c r="I53" s="142"/>
    </row>
    <row r="54" spans="6:9">
      <c r="F54" s="142"/>
      <c r="G54" s="142"/>
      <c r="H54" s="142"/>
      <c r="I54" s="142"/>
    </row>
    <row r="55" spans="6:9">
      <c r="F55" s="142"/>
      <c r="G55" s="142"/>
      <c r="H55" s="142"/>
      <c r="I55" s="142"/>
    </row>
    <row r="56" spans="6:9">
      <c r="F56" s="142"/>
      <c r="G56" s="142"/>
      <c r="H56" s="142"/>
      <c r="I56" s="142"/>
    </row>
    <row r="57" spans="6:9">
      <c r="F57" s="142"/>
      <c r="G57" s="142"/>
      <c r="H57" s="142"/>
      <c r="I57" s="142"/>
    </row>
    <row r="58" spans="6:9">
      <c r="F58" s="142"/>
      <c r="G58" s="142"/>
      <c r="H58" s="142"/>
      <c r="I58" s="142"/>
    </row>
    <row r="59" spans="6:9">
      <c r="F59" s="142"/>
      <c r="G59" s="142"/>
      <c r="H59" s="142"/>
      <c r="I59" s="142"/>
    </row>
    <row r="60" spans="6:9">
      <c r="F60" s="142"/>
      <c r="G60" s="142"/>
      <c r="H60" s="142"/>
      <c r="I60" s="142"/>
    </row>
    <row r="61" spans="6:9">
      <c r="F61" s="142"/>
      <c r="G61" s="142"/>
      <c r="H61" s="142"/>
      <c r="I61" s="142"/>
    </row>
    <row r="62" spans="6:9">
      <c r="F62" s="142"/>
      <c r="G62" s="142"/>
      <c r="H62" s="142"/>
      <c r="I62" s="142"/>
    </row>
    <row r="63" spans="6:9">
      <c r="F63" s="142"/>
      <c r="G63" s="142"/>
      <c r="H63" s="142"/>
      <c r="I63" s="142"/>
    </row>
    <row r="64" spans="6:9">
      <c r="F64" s="142"/>
      <c r="G64" s="142"/>
      <c r="H64" s="142"/>
      <c r="I64" s="142"/>
    </row>
    <row r="65" spans="6:9">
      <c r="F65" s="142"/>
      <c r="G65" s="142"/>
      <c r="H65" s="142"/>
      <c r="I65" s="142"/>
    </row>
    <row r="66" spans="6:9">
      <c r="F66" s="142"/>
      <c r="G66" s="142"/>
      <c r="H66" s="142"/>
      <c r="I66" s="142"/>
    </row>
    <row r="67" spans="6:9">
      <c r="F67" s="142"/>
      <c r="G67" s="142"/>
      <c r="H67" s="142"/>
      <c r="I67" s="142"/>
    </row>
    <row r="68" spans="6:9">
      <c r="F68" s="142"/>
      <c r="G68" s="142"/>
      <c r="H68" s="142"/>
      <c r="I68" s="142"/>
    </row>
    <row r="69" spans="6:9">
      <c r="F69" s="142"/>
      <c r="G69" s="142"/>
      <c r="H69" s="142"/>
      <c r="I69" s="142"/>
    </row>
    <row r="70" spans="6:9">
      <c r="F70" s="142"/>
      <c r="G70" s="142"/>
      <c r="H70" s="142"/>
      <c r="I70" s="142"/>
    </row>
    <row r="71" spans="6:9">
      <c r="F71" s="142"/>
      <c r="G71" s="142"/>
      <c r="H71" s="142"/>
      <c r="I71" s="142"/>
    </row>
    <row r="72" spans="6:9">
      <c r="F72" s="142"/>
      <c r="G72" s="142"/>
      <c r="H72" s="142"/>
      <c r="I72" s="142"/>
    </row>
    <row r="73" spans="6:9">
      <c r="F73" s="142"/>
      <c r="G73" s="142"/>
      <c r="H73" s="142"/>
      <c r="I73" s="142"/>
    </row>
    <row r="74" spans="6:9">
      <c r="F74" s="142"/>
      <c r="G74" s="142"/>
      <c r="H74" s="142"/>
      <c r="I74" s="142"/>
    </row>
    <row r="75" spans="6:9">
      <c r="F75" s="142"/>
      <c r="G75" s="142"/>
      <c r="H75" s="142"/>
      <c r="I75" s="142"/>
    </row>
    <row r="76" spans="6:9">
      <c r="F76" s="142"/>
      <c r="G76" s="142"/>
      <c r="H76" s="142"/>
      <c r="I76" s="142"/>
    </row>
    <row r="77" spans="6:9">
      <c r="F77" s="142"/>
      <c r="G77" s="142"/>
      <c r="H77" s="142"/>
      <c r="I77" s="142"/>
    </row>
    <row r="78" spans="6:9">
      <c r="F78" s="142"/>
      <c r="G78" s="142"/>
      <c r="H78" s="142"/>
      <c r="I78" s="142"/>
    </row>
    <row r="79" spans="6:9">
      <c r="F79" s="142"/>
      <c r="G79" s="142"/>
      <c r="H79" s="142"/>
      <c r="I79" s="142"/>
    </row>
    <row r="80" spans="6:9">
      <c r="F80" s="142"/>
      <c r="G80" s="142"/>
      <c r="H80" s="142"/>
      <c r="I80" s="142"/>
    </row>
    <row r="81" spans="6:9">
      <c r="F81" s="142"/>
      <c r="G81" s="142"/>
      <c r="H81" s="142"/>
      <c r="I81" s="142"/>
    </row>
    <row r="82" spans="6:9">
      <c r="F82" s="142"/>
      <c r="G82" s="142"/>
      <c r="H82" s="142"/>
      <c r="I82" s="142"/>
    </row>
    <row r="83" spans="6:9">
      <c r="F83" s="142"/>
      <c r="G83" s="142"/>
      <c r="H83" s="142"/>
      <c r="I83" s="142"/>
    </row>
    <row r="84" spans="6:9">
      <c r="F84" s="142"/>
      <c r="G84" s="142"/>
      <c r="H84" s="142"/>
      <c r="I84" s="142"/>
    </row>
    <row r="85" spans="6:9">
      <c r="F85" s="142"/>
      <c r="G85" s="142"/>
      <c r="H85" s="142"/>
      <c r="I85" s="142"/>
    </row>
    <row r="86" spans="6:9">
      <c r="F86" s="142"/>
      <c r="G86" s="142"/>
      <c r="H86" s="142"/>
      <c r="I86" s="142"/>
    </row>
    <row r="87" spans="6:9">
      <c r="F87" s="142"/>
      <c r="G87" s="142"/>
      <c r="H87" s="142"/>
      <c r="I87" s="142"/>
    </row>
    <row r="88" spans="6:9">
      <c r="F88" s="142"/>
      <c r="G88" s="142"/>
      <c r="H88" s="142"/>
      <c r="I88" s="142"/>
    </row>
    <row r="89" spans="6:9">
      <c r="F89" s="142"/>
      <c r="G89" s="142"/>
      <c r="H89" s="142"/>
      <c r="I89" s="142"/>
    </row>
    <row r="90" spans="6:9">
      <c r="F90" s="142"/>
      <c r="G90" s="142"/>
      <c r="H90" s="142"/>
      <c r="I90" s="142"/>
    </row>
    <row r="91" spans="6:9">
      <c r="F91" s="142"/>
      <c r="G91" s="142"/>
      <c r="H91" s="142"/>
      <c r="I91" s="142"/>
    </row>
    <row r="92" spans="6:9">
      <c r="F92" s="142"/>
      <c r="G92" s="142"/>
      <c r="H92" s="142"/>
      <c r="I92" s="142"/>
    </row>
    <row r="93" spans="6:9">
      <c r="F93" s="142"/>
      <c r="G93" s="142"/>
      <c r="H93" s="142"/>
      <c r="I93" s="142"/>
    </row>
    <row r="94" spans="6:9">
      <c r="F94" s="142"/>
      <c r="G94" s="142"/>
      <c r="H94" s="142"/>
      <c r="I94" s="142"/>
    </row>
    <row r="95" spans="6:9">
      <c r="F95" s="142"/>
      <c r="G95" s="142"/>
      <c r="H95" s="142"/>
      <c r="I95" s="142"/>
    </row>
    <row r="96" spans="6:9">
      <c r="F96" s="142"/>
      <c r="G96" s="142"/>
      <c r="H96" s="142"/>
      <c r="I96" s="142"/>
    </row>
    <row r="97" spans="6:9">
      <c r="F97" s="142"/>
      <c r="G97" s="142"/>
      <c r="H97" s="142"/>
      <c r="I97" s="142"/>
    </row>
    <row r="98" spans="6:9">
      <c r="F98" s="142"/>
      <c r="G98" s="142"/>
      <c r="H98" s="142"/>
      <c r="I98" s="142"/>
    </row>
    <row r="99" spans="6:9">
      <c r="F99" s="142"/>
      <c r="G99" s="142"/>
      <c r="H99" s="142"/>
      <c r="I99" s="142"/>
    </row>
    <row r="100" spans="6:9">
      <c r="F100" s="142"/>
      <c r="G100" s="142"/>
      <c r="H100" s="142"/>
      <c r="I100" s="142"/>
    </row>
    <row r="101" spans="6:9">
      <c r="F101" s="142"/>
      <c r="G101" s="142"/>
      <c r="H101" s="142"/>
      <c r="I101" s="142"/>
    </row>
    <row r="102" spans="6:9">
      <c r="F102" s="142"/>
      <c r="G102" s="142"/>
      <c r="H102" s="142"/>
      <c r="I102" s="142"/>
    </row>
    <row r="103" spans="6:9">
      <c r="F103" s="142"/>
      <c r="G103" s="142"/>
      <c r="H103" s="142"/>
      <c r="I103" s="142"/>
    </row>
    <row r="104" spans="6:9">
      <c r="F104" s="142"/>
      <c r="G104" s="142"/>
      <c r="H104" s="142"/>
      <c r="I104" s="142"/>
    </row>
    <row r="105" spans="6:9">
      <c r="F105" s="142"/>
      <c r="G105" s="142"/>
      <c r="H105" s="142"/>
      <c r="I105" s="142"/>
    </row>
    <row r="106" spans="6:9">
      <c r="F106" s="142"/>
      <c r="G106" s="142"/>
      <c r="H106" s="142"/>
      <c r="I106" s="142"/>
    </row>
    <row r="107" spans="6:9">
      <c r="F107" s="142"/>
      <c r="G107" s="142"/>
      <c r="H107" s="142"/>
      <c r="I107" s="142"/>
    </row>
    <row r="108" spans="6:9">
      <c r="F108" s="142"/>
      <c r="G108" s="142"/>
      <c r="H108" s="142"/>
      <c r="I108" s="142"/>
    </row>
    <row r="109" spans="6:9">
      <c r="F109" s="142"/>
      <c r="G109" s="142"/>
      <c r="H109" s="142"/>
      <c r="I109" s="142"/>
    </row>
    <row r="110" spans="6:9">
      <c r="F110" s="142"/>
      <c r="G110" s="142"/>
      <c r="H110" s="142"/>
      <c r="I110" s="142"/>
    </row>
    <row r="111" spans="6:9">
      <c r="F111" s="142"/>
      <c r="G111" s="142"/>
      <c r="H111" s="142"/>
      <c r="I111" s="142"/>
    </row>
    <row r="112" spans="6:9">
      <c r="F112" s="142"/>
      <c r="G112" s="142"/>
      <c r="H112" s="142"/>
      <c r="I112" s="142"/>
    </row>
    <row r="113" spans="6:9">
      <c r="F113" s="142"/>
      <c r="G113" s="142"/>
      <c r="H113" s="142"/>
      <c r="I113" s="142"/>
    </row>
  </sheetData>
  <conditionalFormatting sqref="F3">
    <cfRule type="duplicateValues" dxfId="142" priority="52"/>
  </conditionalFormatting>
  <conditionalFormatting sqref="H3">
    <cfRule type="duplicateValues" dxfId="141" priority="51"/>
  </conditionalFormatting>
  <conditionalFormatting sqref="F4">
    <cfRule type="duplicateValues" dxfId="140" priority="50"/>
  </conditionalFormatting>
  <conditionalFormatting sqref="H4">
    <cfRule type="duplicateValues" dxfId="139" priority="49"/>
  </conditionalFormatting>
  <conditionalFormatting sqref="F5">
    <cfRule type="duplicateValues" dxfId="138" priority="48"/>
  </conditionalFormatting>
  <conditionalFormatting sqref="H5">
    <cfRule type="duplicateValues" dxfId="137" priority="47"/>
  </conditionalFormatting>
  <conditionalFormatting sqref="F6">
    <cfRule type="duplicateValues" dxfId="136" priority="46"/>
  </conditionalFormatting>
  <conditionalFormatting sqref="H6">
    <cfRule type="duplicateValues" dxfId="135" priority="45"/>
  </conditionalFormatting>
  <conditionalFormatting sqref="F7">
    <cfRule type="duplicateValues" dxfId="134" priority="44"/>
  </conditionalFormatting>
  <conditionalFormatting sqref="H7">
    <cfRule type="duplicateValues" dxfId="133" priority="43"/>
  </conditionalFormatting>
  <conditionalFormatting sqref="F8">
    <cfRule type="duplicateValues" dxfId="132" priority="42"/>
  </conditionalFormatting>
  <conditionalFormatting sqref="H8">
    <cfRule type="duplicateValues" dxfId="131" priority="41"/>
  </conditionalFormatting>
  <conditionalFormatting sqref="F9">
    <cfRule type="duplicateValues" dxfId="130" priority="1"/>
  </conditionalFormatting>
  <conditionalFormatting sqref="H9">
    <cfRule type="duplicateValues" dxfId="129" priority="39"/>
  </conditionalFormatting>
  <conditionalFormatting sqref="F10">
    <cfRule type="duplicateValues" dxfId="128" priority="40"/>
  </conditionalFormatting>
  <conditionalFormatting sqref="H10">
    <cfRule type="duplicateValues" dxfId="127" priority="37"/>
  </conditionalFormatting>
  <conditionalFormatting sqref="F11">
    <cfRule type="duplicateValues" dxfId="126" priority="20"/>
  </conditionalFormatting>
  <conditionalFormatting sqref="H11">
    <cfRule type="duplicateValues" dxfId="125" priority="19"/>
  </conditionalFormatting>
  <conditionalFormatting sqref="F12">
    <cfRule type="duplicateValues" dxfId="124" priority="18"/>
  </conditionalFormatting>
  <conditionalFormatting sqref="H12">
    <cfRule type="duplicateValues" dxfId="123" priority="17"/>
  </conditionalFormatting>
  <conditionalFormatting sqref="F13">
    <cfRule type="duplicateValues" dxfId="122" priority="16"/>
  </conditionalFormatting>
  <conditionalFormatting sqref="H13">
    <cfRule type="duplicateValues" dxfId="121" priority="7"/>
  </conditionalFormatting>
  <conditionalFormatting sqref="F14">
    <cfRule type="duplicateValues" dxfId="120" priority="14"/>
  </conditionalFormatting>
  <conditionalFormatting sqref="H14">
    <cfRule type="duplicateValues" dxfId="119" priority="11"/>
  </conditionalFormatting>
  <conditionalFormatting sqref="F15">
    <cfRule type="duplicateValues" dxfId="118" priority="13"/>
  </conditionalFormatting>
  <conditionalFormatting sqref="H15">
    <cfRule type="duplicateValues" dxfId="117" priority="9"/>
  </conditionalFormatting>
  <conditionalFormatting sqref="F16">
    <cfRule type="duplicateValues" dxfId="116" priority="3"/>
  </conditionalFormatting>
  <conditionalFormatting sqref="H16">
    <cfRule type="duplicateValues" dxfId="115" priority="2"/>
  </conditionalFormatting>
  <pageMargins left="0.196527777777778" right="0.196527777777778" top="0.196527777777778" bottom="0.196527777777778" header="0.31458333333333299" footer="0.31458333333333299"/>
  <pageSetup paperSize="9" orientation="landscape" horizontalDpi="300" verticalDpi="300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N120"/>
  <sheetViews>
    <sheetView topLeftCell="A4" zoomScale="85" zoomScaleNormal="85" workbookViewId="0">
      <selection activeCell="P18" sqref="P18"/>
    </sheetView>
  </sheetViews>
  <sheetFormatPr defaultColWidth="9.140625" defaultRowHeight="15"/>
  <cols>
    <col min="1" max="1" width="3.5703125" style="135" customWidth="1"/>
    <col min="2" max="2" width="4.5703125" style="135" customWidth="1"/>
    <col min="3" max="3" width="40.85546875" style="136" customWidth="1"/>
    <col min="4" max="4" width="4.5703125" style="135" customWidth="1"/>
    <col min="5" max="5" width="12.140625" style="135" customWidth="1"/>
    <col min="6" max="6" width="30.42578125" style="136" customWidth="1"/>
    <col min="7" max="7" width="8" style="137" customWidth="1"/>
    <col min="8" max="8" width="30.140625" style="136" customWidth="1"/>
    <col min="9" max="9" width="7.28515625" style="137" customWidth="1"/>
    <col min="10" max="10" width="7.7109375" style="135" customWidth="1"/>
    <col min="11" max="11" width="11.42578125" style="137" customWidth="1"/>
    <col min="12" max="12" width="9.7109375" style="135" customWidth="1"/>
    <col min="13" max="13" width="7.28515625" style="135" customWidth="1"/>
    <col min="14" max="14" width="3.5703125" style="135" customWidth="1"/>
    <col min="15" max="258" width="9.140625" style="135"/>
    <col min="259" max="259" width="3.5703125" style="135" customWidth="1"/>
    <col min="260" max="260" width="9.140625" style="135"/>
    <col min="261" max="261" width="45.140625" style="135" customWidth="1"/>
    <col min="262" max="262" width="4.28515625" style="135" customWidth="1"/>
    <col min="263" max="263" width="12.140625" style="135" customWidth="1"/>
    <col min="264" max="264" width="27.7109375" style="135" customWidth="1"/>
    <col min="265" max="265" width="37.42578125" style="135" customWidth="1"/>
    <col min="266" max="266" width="6.7109375" style="135" customWidth="1"/>
    <col min="267" max="267" width="12.140625" style="135" customWidth="1"/>
    <col min="268" max="268" width="9.7109375" style="135" customWidth="1"/>
    <col min="269" max="269" width="7.28515625" style="135" customWidth="1"/>
    <col min="270" max="270" width="3.5703125" style="135" customWidth="1"/>
    <col min="271" max="514" width="9.140625" style="135"/>
    <col min="515" max="515" width="3.5703125" style="135" customWidth="1"/>
    <col min="516" max="516" width="9.140625" style="135"/>
    <col min="517" max="517" width="45.140625" style="135" customWidth="1"/>
    <col min="518" max="518" width="4.28515625" style="135" customWidth="1"/>
    <col min="519" max="519" width="12.140625" style="135" customWidth="1"/>
    <col min="520" max="520" width="27.7109375" style="135" customWidth="1"/>
    <col min="521" max="521" width="37.42578125" style="135" customWidth="1"/>
    <col min="522" max="522" width="6.7109375" style="135" customWidth="1"/>
    <col min="523" max="523" width="12.140625" style="135" customWidth="1"/>
    <col min="524" max="524" width="9.7109375" style="135" customWidth="1"/>
    <col min="525" max="525" width="7.28515625" style="135" customWidth="1"/>
    <col min="526" max="526" width="3.5703125" style="135" customWidth="1"/>
    <col min="527" max="770" width="9.140625" style="135"/>
    <col min="771" max="771" width="3.5703125" style="135" customWidth="1"/>
    <col min="772" max="772" width="9.140625" style="135"/>
    <col min="773" max="773" width="45.140625" style="135" customWidth="1"/>
    <col min="774" max="774" width="4.28515625" style="135" customWidth="1"/>
    <col min="775" max="775" width="12.140625" style="135" customWidth="1"/>
    <col min="776" max="776" width="27.7109375" style="135" customWidth="1"/>
    <col min="777" max="777" width="37.42578125" style="135" customWidth="1"/>
    <col min="778" max="778" width="6.7109375" style="135" customWidth="1"/>
    <col min="779" max="779" width="12.140625" style="135" customWidth="1"/>
    <col min="780" max="780" width="9.7109375" style="135" customWidth="1"/>
    <col min="781" max="781" width="7.28515625" style="135" customWidth="1"/>
    <col min="782" max="782" width="3.5703125" style="135" customWidth="1"/>
    <col min="783" max="1026" width="9.140625" style="135"/>
    <col min="1027" max="1027" width="3.5703125" style="135" customWidth="1"/>
    <col min="1028" max="1028" width="9.140625" style="135"/>
    <col min="1029" max="1029" width="45.140625" style="135" customWidth="1"/>
    <col min="1030" max="1030" width="4.28515625" style="135" customWidth="1"/>
    <col min="1031" max="1031" width="12.140625" style="135" customWidth="1"/>
    <col min="1032" max="1032" width="27.7109375" style="135" customWidth="1"/>
    <col min="1033" max="1033" width="37.42578125" style="135" customWidth="1"/>
    <col min="1034" max="1034" width="6.7109375" style="135" customWidth="1"/>
    <col min="1035" max="1035" width="12.140625" style="135" customWidth="1"/>
    <col min="1036" max="1036" width="9.7109375" style="135" customWidth="1"/>
    <col min="1037" max="1037" width="7.28515625" style="135" customWidth="1"/>
    <col min="1038" max="1038" width="3.5703125" style="135" customWidth="1"/>
    <col min="1039" max="1282" width="9.140625" style="135"/>
    <col min="1283" max="1283" width="3.5703125" style="135" customWidth="1"/>
    <col min="1284" max="1284" width="9.140625" style="135"/>
    <col min="1285" max="1285" width="45.140625" style="135" customWidth="1"/>
    <col min="1286" max="1286" width="4.28515625" style="135" customWidth="1"/>
    <col min="1287" max="1287" width="12.140625" style="135" customWidth="1"/>
    <col min="1288" max="1288" width="27.7109375" style="135" customWidth="1"/>
    <col min="1289" max="1289" width="37.42578125" style="135" customWidth="1"/>
    <col min="1290" max="1290" width="6.7109375" style="135" customWidth="1"/>
    <col min="1291" max="1291" width="12.140625" style="135" customWidth="1"/>
    <col min="1292" max="1292" width="9.7109375" style="135" customWidth="1"/>
    <col min="1293" max="1293" width="7.28515625" style="135" customWidth="1"/>
    <col min="1294" max="1294" width="3.5703125" style="135" customWidth="1"/>
    <col min="1295" max="1538" width="9.140625" style="135"/>
    <col min="1539" max="1539" width="3.5703125" style="135" customWidth="1"/>
    <col min="1540" max="1540" width="9.140625" style="135"/>
    <col min="1541" max="1541" width="45.140625" style="135" customWidth="1"/>
    <col min="1542" max="1542" width="4.28515625" style="135" customWidth="1"/>
    <col min="1543" max="1543" width="12.140625" style="135" customWidth="1"/>
    <col min="1544" max="1544" width="27.7109375" style="135" customWidth="1"/>
    <col min="1545" max="1545" width="37.42578125" style="135" customWidth="1"/>
    <col min="1546" max="1546" width="6.7109375" style="135" customWidth="1"/>
    <col min="1547" max="1547" width="12.140625" style="135" customWidth="1"/>
    <col min="1548" max="1548" width="9.7109375" style="135" customWidth="1"/>
    <col min="1549" max="1549" width="7.28515625" style="135" customWidth="1"/>
    <col min="1550" max="1550" width="3.5703125" style="135" customWidth="1"/>
    <col min="1551" max="1794" width="9.140625" style="135"/>
    <col min="1795" max="1795" width="3.5703125" style="135" customWidth="1"/>
    <col min="1796" max="1796" width="9.140625" style="135"/>
    <col min="1797" max="1797" width="45.140625" style="135" customWidth="1"/>
    <col min="1798" max="1798" width="4.28515625" style="135" customWidth="1"/>
    <col min="1799" max="1799" width="12.140625" style="135" customWidth="1"/>
    <col min="1800" max="1800" width="27.7109375" style="135" customWidth="1"/>
    <col min="1801" max="1801" width="37.42578125" style="135" customWidth="1"/>
    <col min="1802" max="1802" width="6.7109375" style="135" customWidth="1"/>
    <col min="1803" max="1803" width="12.140625" style="135" customWidth="1"/>
    <col min="1804" max="1804" width="9.7109375" style="135" customWidth="1"/>
    <col min="1805" max="1805" width="7.28515625" style="135" customWidth="1"/>
    <col min="1806" max="1806" width="3.5703125" style="135" customWidth="1"/>
    <col min="1807" max="2050" width="9.140625" style="135"/>
    <col min="2051" max="2051" width="3.5703125" style="135" customWidth="1"/>
    <col min="2052" max="2052" width="9.140625" style="135"/>
    <col min="2053" max="2053" width="45.140625" style="135" customWidth="1"/>
    <col min="2054" max="2054" width="4.28515625" style="135" customWidth="1"/>
    <col min="2055" max="2055" width="12.140625" style="135" customWidth="1"/>
    <col min="2056" max="2056" width="27.7109375" style="135" customWidth="1"/>
    <col min="2057" max="2057" width="37.42578125" style="135" customWidth="1"/>
    <col min="2058" max="2058" width="6.7109375" style="135" customWidth="1"/>
    <col min="2059" max="2059" width="12.140625" style="135" customWidth="1"/>
    <col min="2060" max="2060" width="9.7109375" style="135" customWidth="1"/>
    <col min="2061" max="2061" width="7.28515625" style="135" customWidth="1"/>
    <col min="2062" max="2062" width="3.5703125" style="135" customWidth="1"/>
    <col min="2063" max="2306" width="9.140625" style="135"/>
    <col min="2307" max="2307" width="3.5703125" style="135" customWidth="1"/>
    <col min="2308" max="2308" width="9.140625" style="135"/>
    <col min="2309" max="2309" width="45.140625" style="135" customWidth="1"/>
    <col min="2310" max="2310" width="4.28515625" style="135" customWidth="1"/>
    <col min="2311" max="2311" width="12.140625" style="135" customWidth="1"/>
    <col min="2312" max="2312" width="27.7109375" style="135" customWidth="1"/>
    <col min="2313" max="2313" width="37.42578125" style="135" customWidth="1"/>
    <col min="2314" max="2314" width="6.7109375" style="135" customWidth="1"/>
    <col min="2315" max="2315" width="12.140625" style="135" customWidth="1"/>
    <col min="2316" max="2316" width="9.7109375" style="135" customWidth="1"/>
    <col min="2317" max="2317" width="7.28515625" style="135" customWidth="1"/>
    <col min="2318" max="2318" width="3.5703125" style="135" customWidth="1"/>
    <col min="2319" max="2562" width="9.140625" style="135"/>
    <col min="2563" max="2563" width="3.5703125" style="135" customWidth="1"/>
    <col min="2564" max="2564" width="9.140625" style="135"/>
    <col min="2565" max="2565" width="45.140625" style="135" customWidth="1"/>
    <col min="2566" max="2566" width="4.28515625" style="135" customWidth="1"/>
    <col min="2567" max="2567" width="12.140625" style="135" customWidth="1"/>
    <col min="2568" max="2568" width="27.7109375" style="135" customWidth="1"/>
    <col min="2569" max="2569" width="37.42578125" style="135" customWidth="1"/>
    <col min="2570" max="2570" width="6.7109375" style="135" customWidth="1"/>
    <col min="2571" max="2571" width="12.140625" style="135" customWidth="1"/>
    <col min="2572" max="2572" width="9.7109375" style="135" customWidth="1"/>
    <col min="2573" max="2573" width="7.28515625" style="135" customWidth="1"/>
    <col min="2574" max="2574" width="3.5703125" style="135" customWidth="1"/>
    <col min="2575" max="2818" width="9.140625" style="135"/>
    <col min="2819" max="2819" width="3.5703125" style="135" customWidth="1"/>
    <col min="2820" max="2820" width="9.140625" style="135"/>
    <col min="2821" max="2821" width="45.140625" style="135" customWidth="1"/>
    <col min="2822" max="2822" width="4.28515625" style="135" customWidth="1"/>
    <col min="2823" max="2823" width="12.140625" style="135" customWidth="1"/>
    <col min="2824" max="2824" width="27.7109375" style="135" customWidth="1"/>
    <col min="2825" max="2825" width="37.42578125" style="135" customWidth="1"/>
    <col min="2826" max="2826" width="6.7109375" style="135" customWidth="1"/>
    <col min="2827" max="2827" width="12.140625" style="135" customWidth="1"/>
    <col min="2828" max="2828" width="9.7109375" style="135" customWidth="1"/>
    <col min="2829" max="2829" width="7.28515625" style="135" customWidth="1"/>
    <col min="2830" max="2830" width="3.5703125" style="135" customWidth="1"/>
    <col min="2831" max="3074" width="9.140625" style="135"/>
    <col min="3075" max="3075" width="3.5703125" style="135" customWidth="1"/>
    <col min="3076" max="3076" width="9.140625" style="135"/>
    <col min="3077" max="3077" width="45.140625" style="135" customWidth="1"/>
    <col min="3078" max="3078" width="4.28515625" style="135" customWidth="1"/>
    <col min="3079" max="3079" width="12.140625" style="135" customWidth="1"/>
    <col min="3080" max="3080" width="27.7109375" style="135" customWidth="1"/>
    <col min="3081" max="3081" width="37.42578125" style="135" customWidth="1"/>
    <col min="3082" max="3082" width="6.7109375" style="135" customWidth="1"/>
    <col min="3083" max="3083" width="12.140625" style="135" customWidth="1"/>
    <col min="3084" max="3084" width="9.7109375" style="135" customWidth="1"/>
    <col min="3085" max="3085" width="7.28515625" style="135" customWidth="1"/>
    <col min="3086" max="3086" width="3.5703125" style="135" customWidth="1"/>
    <col min="3087" max="3330" width="9.140625" style="135"/>
    <col min="3331" max="3331" width="3.5703125" style="135" customWidth="1"/>
    <col min="3332" max="3332" width="9.140625" style="135"/>
    <col min="3333" max="3333" width="45.140625" style="135" customWidth="1"/>
    <col min="3334" max="3334" width="4.28515625" style="135" customWidth="1"/>
    <col min="3335" max="3335" width="12.140625" style="135" customWidth="1"/>
    <col min="3336" max="3336" width="27.7109375" style="135" customWidth="1"/>
    <col min="3337" max="3337" width="37.42578125" style="135" customWidth="1"/>
    <col min="3338" max="3338" width="6.7109375" style="135" customWidth="1"/>
    <col min="3339" max="3339" width="12.140625" style="135" customWidth="1"/>
    <col min="3340" max="3340" width="9.7109375" style="135" customWidth="1"/>
    <col min="3341" max="3341" width="7.28515625" style="135" customWidth="1"/>
    <col min="3342" max="3342" width="3.5703125" style="135" customWidth="1"/>
    <col min="3343" max="3586" width="9.140625" style="135"/>
    <col min="3587" max="3587" width="3.5703125" style="135" customWidth="1"/>
    <col min="3588" max="3588" width="9.140625" style="135"/>
    <col min="3589" max="3589" width="45.140625" style="135" customWidth="1"/>
    <col min="3590" max="3590" width="4.28515625" style="135" customWidth="1"/>
    <col min="3591" max="3591" width="12.140625" style="135" customWidth="1"/>
    <col min="3592" max="3592" width="27.7109375" style="135" customWidth="1"/>
    <col min="3593" max="3593" width="37.42578125" style="135" customWidth="1"/>
    <col min="3594" max="3594" width="6.7109375" style="135" customWidth="1"/>
    <col min="3595" max="3595" width="12.140625" style="135" customWidth="1"/>
    <col min="3596" max="3596" width="9.7109375" style="135" customWidth="1"/>
    <col min="3597" max="3597" width="7.28515625" style="135" customWidth="1"/>
    <col min="3598" max="3598" width="3.5703125" style="135" customWidth="1"/>
    <col min="3599" max="3842" width="9.140625" style="135"/>
    <col min="3843" max="3843" width="3.5703125" style="135" customWidth="1"/>
    <col min="3844" max="3844" width="9.140625" style="135"/>
    <col min="3845" max="3845" width="45.140625" style="135" customWidth="1"/>
    <col min="3846" max="3846" width="4.28515625" style="135" customWidth="1"/>
    <col min="3847" max="3847" width="12.140625" style="135" customWidth="1"/>
    <col min="3848" max="3848" width="27.7109375" style="135" customWidth="1"/>
    <col min="3849" max="3849" width="37.42578125" style="135" customWidth="1"/>
    <col min="3850" max="3850" width="6.7109375" style="135" customWidth="1"/>
    <col min="3851" max="3851" width="12.140625" style="135" customWidth="1"/>
    <col min="3852" max="3852" width="9.7109375" style="135" customWidth="1"/>
    <col min="3853" max="3853" width="7.28515625" style="135" customWidth="1"/>
    <col min="3854" max="3854" width="3.5703125" style="135" customWidth="1"/>
    <col min="3855" max="4098" width="9.140625" style="135"/>
    <col min="4099" max="4099" width="3.5703125" style="135" customWidth="1"/>
    <col min="4100" max="4100" width="9.140625" style="135"/>
    <col min="4101" max="4101" width="45.140625" style="135" customWidth="1"/>
    <col min="4102" max="4102" width="4.28515625" style="135" customWidth="1"/>
    <col min="4103" max="4103" width="12.140625" style="135" customWidth="1"/>
    <col min="4104" max="4104" width="27.7109375" style="135" customWidth="1"/>
    <col min="4105" max="4105" width="37.42578125" style="135" customWidth="1"/>
    <col min="4106" max="4106" width="6.7109375" style="135" customWidth="1"/>
    <col min="4107" max="4107" width="12.140625" style="135" customWidth="1"/>
    <col min="4108" max="4108" width="9.7109375" style="135" customWidth="1"/>
    <col min="4109" max="4109" width="7.28515625" style="135" customWidth="1"/>
    <col min="4110" max="4110" width="3.5703125" style="135" customWidth="1"/>
    <col min="4111" max="4354" width="9.140625" style="135"/>
    <col min="4355" max="4355" width="3.5703125" style="135" customWidth="1"/>
    <col min="4356" max="4356" width="9.140625" style="135"/>
    <col min="4357" max="4357" width="45.140625" style="135" customWidth="1"/>
    <col min="4358" max="4358" width="4.28515625" style="135" customWidth="1"/>
    <col min="4359" max="4359" width="12.140625" style="135" customWidth="1"/>
    <col min="4360" max="4360" width="27.7109375" style="135" customWidth="1"/>
    <col min="4361" max="4361" width="37.42578125" style="135" customWidth="1"/>
    <col min="4362" max="4362" width="6.7109375" style="135" customWidth="1"/>
    <col min="4363" max="4363" width="12.140625" style="135" customWidth="1"/>
    <col min="4364" max="4364" width="9.7109375" style="135" customWidth="1"/>
    <col min="4365" max="4365" width="7.28515625" style="135" customWidth="1"/>
    <col min="4366" max="4366" width="3.5703125" style="135" customWidth="1"/>
    <col min="4367" max="4610" width="9.140625" style="135"/>
    <col min="4611" max="4611" width="3.5703125" style="135" customWidth="1"/>
    <col min="4612" max="4612" width="9.140625" style="135"/>
    <col min="4613" max="4613" width="45.140625" style="135" customWidth="1"/>
    <col min="4614" max="4614" width="4.28515625" style="135" customWidth="1"/>
    <col min="4615" max="4615" width="12.140625" style="135" customWidth="1"/>
    <col min="4616" max="4616" width="27.7109375" style="135" customWidth="1"/>
    <col min="4617" max="4617" width="37.42578125" style="135" customWidth="1"/>
    <col min="4618" max="4618" width="6.7109375" style="135" customWidth="1"/>
    <col min="4619" max="4619" width="12.140625" style="135" customWidth="1"/>
    <col min="4620" max="4620" width="9.7109375" style="135" customWidth="1"/>
    <col min="4621" max="4621" width="7.28515625" style="135" customWidth="1"/>
    <col min="4622" max="4622" width="3.5703125" style="135" customWidth="1"/>
    <col min="4623" max="4866" width="9.140625" style="135"/>
    <col min="4867" max="4867" width="3.5703125" style="135" customWidth="1"/>
    <col min="4868" max="4868" width="9.140625" style="135"/>
    <col min="4869" max="4869" width="45.140625" style="135" customWidth="1"/>
    <col min="4870" max="4870" width="4.28515625" style="135" customWidth="1"/>
    <col min="4871" max="4871" width="12.140625" style="135" customWidth="1"/>
    <col min="4872" max="4872" width="27.7109375" style="135" customWidth="1"/>
    <col min="4873" max="4873" width="37.42578125" style="135" customWidth="1"/>
    <col min="4874" max="4874" width="6.7109375" style="135" customWidth="1"/>
    <col min="4875" max="4875" width="12.140625" style="135" customWidth="1"/>
    <col min="4876" max="4876" width="9.7109375" style="135" customWidth="1"/>
    <col min="4877" max="4877" width="7.28515625" style="135" customWidth="1"/>
    <col min="4878" max="4878" width="3.5703125" style="135" customWidth="1"/>
    <col min="4879" max="5122" width="9.140625" style="135"/>
    <col min="5123" max="5123" width="3.5703125" style="135" customWidth="1"/>
    <col min="5124" max="5124" width="9.140625" style="135"/>
    <col min="5125" max="5125" width="45.140625" style="135" customWidth="1"/>
    <col min="5126" max="5126" width="4.28515625" style="135" customWidth="1"/>
    <col min="5127" max="5127" width="12.140625" style="135" customWidth="1"/>
    <col min="5128" max="5128" width="27.7109375" style="135" customWidth="1"/>
    <col min="5129" max="5129" width="37.42578125" style="135" customWidth="1"/>
    <col min="5130" max="5130" width="6.7109375" style="135" customWidth="1"/>
    <col min="5131" max="5131" width="12.140625" style="135" customWidth="1"/>
    <col min="5132" max="5132" width="9.7109375" style="135" customWidth="1"/>
    <col min="5133" max="5133" width="7.28515625" style="135" customWidth="1"/>
    <col min="5134" max="5134" width="3.5703125" style="135" customWidth="1"/>
    <col min="5135" max="5378" width="9.140625" style="135"/>
    <col min="5379" max="5379" width="3.5703125" style="135" customWidth="1"/>
    <col min="5380" max="5380" width="9.140625" style="135"/>
    <col min="5381" max="5381" width="45.140625" style="135" customWidth="1"/>
    <col min="5382" max="5382" width="4.28515625" style="135" customWidth="1"/>
    <col min="5383" max="5383" width="12.140625" style="135" customWidth="1"/>
    <col min="5384" max="5384" width="27.7109375" style="135" customWidth="1"/>
    <col min="5385" max="5385" width="37.42578125" style="135" customWidth="1"/>
    <col min="5386" max="5386" width="6.7109375" style="135" customWidth="1"/>
    <col min="5387" max="5387" width="12.140625" style="135" customWidth="1"/>
    <col min="5388" max="5388" width="9.7109375" style="135" customWidth="1"/>
    <col min="5389" max="5389" width="7.28515625" style="135" customWidth="1"/>
    <col min="5390" max="5390" width="3.5703125" style="135" customWidth="1"/>
    <col min="5391" max="5634" width="9.140625" style="135"/>
    <col min="5635" max="5635" width="3.5703125" style="135" customWidth="1"/>
    <col min="5636" max="5636" width="9.140625" style="135"/>
    <col min="5637" max="5637" width="45.140625" style="135" customWidth="1"/>
    <col min="5638" max="5638" width="4.28515625" style="135" customWidth="1"/>
    <col min="5639" max="5639" width="12.140625" style="135" customWidth="1"/>
    <col min="5640" max="5640" width="27.7109375" style="135" customWidth="1"/>
    <col min="5641" max="5641" width="37.42578125" style="135" customWidth="1"/>
    <col min="5642" max="5642" width="6.7109375" style="135" customWidth="1"/>
    <col min="5643" max="5643" width="12.140625" style="135" customWidth="1"/>
    <col min="5644" max="5644" width="9.7109375" style="135" customWidth="1"/>
    <col min="5645" max="5645" width="7.28515625" style="135" customWidth="1"/>
    <col min="5646" max="5646" width="3.5703125" style="135" customWidth="1"/>
    <col min="5647" max="5890" width="9.140625" style="135"/>
    <col min="5891" max="5891" width="3.5703125" style="135" customWidth="1"/>
    <col min="5892" max="5892" width="9.140625" style="135"/>
    <col min="5893" max="5893" width="45.140625" style="135" customWidth="1"/>
    <col min="5894" max="5894" width="4.28515625" style="135" customWidth="1"/>
    <col min="5895" max="5895" width="12.140625" style="135" customWidth="1"/>
    <col min="5896" max="5896" width="27.7109375" style="135" customWidth="1"/>
    <col min="5897" max="5897" width="37.42578125" style="135" customWidth="1"/>
    <col min="5898" max="5898" width="6.7109375" style="135" customWidth="1"/>
    <col min="5899" max="5899" width="12.140625" style="135" customWidth="1"/>
    <col min="5900" max="5900" width="9.7109375" style="135" customWidth="1"/>
    <col min="5901" max="5901" width="7.28515625" style="135" customWidth="1"/>
    <col min="5902" max="5902" width="3.5703125" style="135" customWidth="1"/>
    <col min="5903" max="6146" width="9.140625" style="135"/>
    <col min="6147" max="6147" width="3.5703125" style="135" customWidth="1"/>
    <col min="6148" max="6148" width="9.140625" style="135"/>
    <col min="6149" max="6149" width="45.140625" style="135" customWidth="1"/>
    <col min="6150" max="6150" width="4.28515625" style="135" customWidth="1"/>
    <col min="6151" max="6151" width="12.140625" style="135" customWidth="1"/>
    <col min="6152" max="6152" width="27.7109375" style="135" customWidth="1"/>
    <col min="6153" max="6153" width="37.42578125" style="135" customWidth="1"/>
    <col min="6154" max="6154" width="6.7109375" style="135" customWidth="1"/>
    <col min="6155" max="6155" width="12.140625" style="135" customWidth="1"/>
    <col min="6156" max="6156" width="9.7109375" style="135" customWidth="1"/>
    <col min="6157" max="6157" width="7.28515625" style="135" customWidth="1"/>
    <col min="6158" max="6158" width="3.5703125" style="135" customWidth="1"/>
    <col min="6159" max="6402" width="9.140625" style="135"/>
    <col min="6403" max="6403" width="3.5703125" style="135" customWidth="1"/>
    <col min="6404" max="6404" width="9.140625" style="135"/>
    <col min="6405" max="6405" width="45.140625" style="135" customWidth="1"/>
    <col min="6406" max="6406" width="4.28515625" style="135" customWidth="1"/>
    <col min="6407" max="6407" width="12.140625" style="135" customWidth="1"/>
    <col min="6408" max="6408" width="27.7109375" style="135" customWidth="1"/>
    <col min="6409" max="6409" width="37.42578125" style="135" customWidth="1"/>
    <col min="6410" max="6410" width="6.7109375" style="135" customWidth="1"/>
    <col min="6411" max="6411" width="12.140625" style="135" customWidth="1"/>
    <col min="6412" max="6412" width="9.7109375" style="135" customWidth="1"/>
    <col min="6413" max="6413" width="7.28515625" style="135" customWidth="1"/>
    <col min="6414" max="6414" width="3.5703125" style="135" customWidth="1"/>
    <col min="6415" max="6658" width="9.140625" style="135"/>
    <col min="6659" max="6659" width="3.5703125" style="135" customWidth="1"/>
    <col min="6660" max="6660" width="9.140625" style="135"/>
    <col min="6661" max="6661" width="45.140625" style="135" customWidth="1"/>
    <col min="6662" max="6662" width="4.28515625" style="135" customWidth="1"/>
    <col min="6663" max="6663" width="12.140625" style="135" customWidth="1"/>
    <col min="6664" max="6664" width="27.7109375" style="135" customWidth="1"/>
    <col min="6665" max="6665" width="37.42578125" style="135" customWidth="1"/>
    <col min="6666" max="6666" width="6.7109375" style="135" customWidth="1"/>
    <col min="6667" max="6667" width="12.140625" style="135" customWidth="1"/>
    <col min="6668" max="6668" width="9.7109375" style="135" customWidth="1"/>
    <col min="6669" max="6669" width="7.28515625" style="135" customWidth="1"/>
    <col min="6670" max="6670" width="3.5703125" style="135" customWidth="1"/>
    <col min="6671" max="6914" width="9.140625" style="135"/>
    <col min="6915" max="6915" width="3.5703125" style="135" customWidth="1"/>
    <col min="6916" max="6916" width="9.140625" style="135"/>
    <col min="6917" max="6917" width="45.140625" style="135" customWidth="1"/>
    <col min="6918" max="6918" width="4.28515625" style="135" customWidth="1"/>
    <col min="6919" max="6919" width="12.140625" style="135" customWidth="1"/>
    <col min="6920" max="6920" width="27.7109375" style="135" customWidth="1"/>
    <col min="6921" max="6921" width="37.42578125" style="135" customWidth="1"/>
    <col min="6922" max="6922" width="6.7109375" style="135" customWidth="1"/>
    <col min="6923" max="6923" width="12.140625" style="135" customWidth="1"/>
    <col min="6924" max="6924" width="9.7109375" style="135" customWidth="1"/>
    <col min="6925" max="6925" width="7.28515625" style="135" customWidth="1"/>
    <col min="6926" max="6926" width="3.5703125" style="135" customWidth="1"/>
    <col min="6927" max="7170" width="9.140625" style="135"/>
    <col min="7171" max="7171" width="3.5703125" style="135" customWidth="1"/>
    <col min="7172" max="7172" width="9.140625" style="135"/>
    <col min="7173" max="7173" width="45.140625" style="135" customWidth="1"/>
    <col min="7174" max="7174" width="4.28515625" style="135" customWidth="1"/>
    <col min="7175" max="7175" width="12.140625" style="135" customWidth="1"/>
    <col min="7176" max="7176" width="27.7109375" style="135" customWidth="1"/>
    <col min="7177" max="7177" width="37.42578125" style="135" customWidth="1"/>
    <col min="7178" max="7178" width="6.7109375" style="135" customWidth="1"/>
    <col min="7179" max="7179" width="12.140625" style="135" customWidth="1"/>
    <col min="7180" max="7180" width="9.7109375" style="135" customWidth="1"/>
    <col min="7181" max="7181" width="7.28515625" style="135" customWidth="1"/>
    <col min="7182" max="7182" width="3.5703125" style="135" customWidth="1"/>
    <col min="7183" max="7426" width="9.140625" style="135"/>
    <col min="7427" max="7427" width="3.5703125" style="135" customWidth="1"/>
    <col min="7428" max="7428" width="9.140625" style="135"/>
    <col min="7429" max="7429" width="45.140625" style="135" customWidth="1"/>
    <col min="7430" max="7430" width="4.28515625" style="135" customWidth="1"/>
    <col min="7431" max="7431" width="12.140625" style="135" customWidth="1"/>
    <col min="7432" max="7432" width="27.7109375" style="135" customWidth="1"/>
    <col min="7433" max="7433" width="37.42578125" style="135" customWidth="1"/>
    <col min="7434" max="7434" width="6.7109375" style="135" customWidth="1"/>
    <col min="7435" max="7435" width="12.140625" style="135" customWidth="1"/>
    <col min="7436" max="7436" width="9.7109375" style="135" customWidth="1"/>
    <col min="7437" max="7437" width="7.28515625" style="135" customWidth="1"/>
    <col min="7438" max="7438" width="3.5703125" style="135" customWidth="1"/>
    <col min="7439" max="7682" width="9.140625" style="135"/>
    <col min="7683" max="7683" width="3.5703125" style="135" customWidth="1"/>
    <col min="7684" max="7684" width="9.140625" style="135"/>
    <col min="7685" max="7685" width="45.140625" style="135" customWidth="1"/>
    <col min="7686" max="7686" width="4.28515625" style="135" customWidth="1"/>
    <col min="7687" max="7687" width="12.140625" style="135" customWidth="1"/>
    <col min="7688" max="7688" width="27.7109375" style="135" customWidth="1"/>
    <col min="7689" max="7689" width="37.42578125" style="135" customWidth="1"/>
    <col min="7690" max="7690" width="6.7109375" style="135" customWidth="1"/>
    <col min="7691" max="7691" width="12.140625" style="135" customWidth="1"/>
    <col min="7692" max="7692" width="9.7109375" style="135" customWidth="1"/>
    <col min="7693" max="7693" width="7.28515625" style="135" customWidth="1"/>
    <col min="7694" max="7694" width="3.5703125" style="135" customWidth="1"/>
    <col min="7695" max="7938" width="9.140625" style="135"/>
    <col min="7939" max="7939" width="3.5703125" style="135" customWidth="1"/>
    <col min="7940" max="7940" width="9.140625" style="135"/>
    <col min="7941" max="7941" width="45.140625" style="135" customWidth="1"/>
    <col min="7942" max="7942" width="4.28515625" style="135" customWidth="1"/>
    <col min="7943" max="7943" width="12.140625" style="135" customWidth="1"/>
    <col min="7944" max="7944" width="27.7109375" style="135" customWidth="1"/>
    <col min="7945" max="7945" width="37.42578125" style="135" customWidth="1"/>
    <col min="7946" max="7946" width="6.7109375" style="135" customWidth="1"/>
    <col min="7947" max="7947" width="12.140625" style="135" customWidth="1"/>
    <col min="7948" max="7948" width="9.7109375" style="135" customWidth="1"/>
    <col min="7949" max="7949" width="7.28515625" style="135" customWidth="1"/>
    <col min="7950" max="7950" width="3.5703125" style="135" customWidth="1"/>
    <col min="7951" max="8194" width="9.140625" style="135"/>
    <col min="8195" max="8195" width="3.5703125" style="135" customWidth="1"/>
    <col min="8196" max="8196" width="9.140625" style="135"/>
    <col min="8197" max="8197" width="45.140625" style="135" customWidth="1"/>
    <col min="8198" max="8198" width="4.28515625" style="135" customWidth="1"/>
    <col min="8199" max="8199" width="12.140625" style="135" customWidth="1"/>
    <col min="8200" max="8200" width="27.7109375" style="135" customWidth="1"/>
    <col min="8201" max="8201" width="37.42578125" style="135" customWidth="1"/>
    <col min="8202" max="8202" width="6.7109375" style="135" customWidth="1"/>
    <col min="8203" max="8203" width="12.140625" style="135" customWidth="1"/>
    <col min="8204" max="8204" width="9.7109375" style="135" customWidth="1"/>
    <col min="8205" max="8205" width="7.28515625" style="135" customWidth="1"/>
    <col min="8206" max="8206" width="3.5703125" style="135" customWidth="1"/>
    <col min="8207" max="8450" width="9.140625" style="135"/>
    <col min="8451" max="8451" width="3.5703125" style="135" customWidth="1"/>
    <col min="8452" max="8452" width="9.140625" style="135"/>
    <col min="8453" max="8453" width="45.140625" style="135" customWidth="1"/>
    <col min="8454" max="8454" width="4.28515625" style="135" customWidth="1"/>
    <col min="8455" max="8455" width="12.140625" style="135" customWidth="1"/>
    <col min="8456" max="8456" width="27.7109375" style="135" customWidth="1"/>
    <col min="8457" max="8457" width="37.42578125" style="135" customWidth="1"/>
    <col min="8458" max="8458" width="6.7109375" style="135" customWidth="1"/>
    <col min="8459" max="8459" width="12.140625" style="135" customWidth="1"/>
    <col min="8460" max="8460" width="9.7109375" style="135" customWidth="1"/>
    <col min="8461" max="8461" width="7.28515625" style="135" customWidth="1"/>
    <col min="8462" max="8462" width="3.5703125" style="135" customWidth="1"/>
    <col min="8463" max="8706" width="9.140625" style="135"/>
    <col min="8707" max="8707" width="3.5703125" style="135" customWidth="1"/>
    <col min="8708" max="8708" width="9.140625" style="135"/>
    <col min="8709" max="8709" width="45.140625" style="135" customWidth="1"/>
    <col min="8710" max="8710" width="4.28515625" style="135" customWidth="1"/>
    <col min="8711" max="8711" width="12.140625" style="135" customWidth="1"/>
    <col min="8712" max="8712" width="27.7109375" style="135" customWidth="1"/>
    <col min="8713" max="8713" width="37.42578125" style="135" customWidth="1"/>
    <col min="8714" max="8714" width="6.7109375" style="135" customWidth="1"/>
    <col min="8715" max="8715" width="12.140625" style="135" customWidth="1"/>
    <col min="8716" max="8716" width="9.7109375" style="135" customWidth="1"/>
    <col min="8717" max="8717" width="7.28515625" style="135" customWidth="1"/>
    <col min="8718" max="8718" width="3.5703125" style="135" customWidth="1"/>
    <col min="8719" max="8962" width="9.140625" style="135"/>
    <col min="8963" max="8963" width="3.5703125" style="135" customWidth="1"/>
    <col min="8964" max="8964" width="9.140625" style="135"/>
    <col min="8965" max="8965" width="45.140625" style="135" customWidth="1"/>
    <col min="8966" max="8966" width="4.28515625" style="135" customWidth="1"/>
    <col min="8967" max="8967" width="12.140625" style="135" customWidth="1"/>
    <col min="8968" max="8968" width="27.7109375" style="135" customWidth="1"/>
    <col min="8969" max="8969" width="37.42578125" style="135" customWidth="1"/>
    <col min="8970" max="8970" width="6.7109375" style="135" customWidth="1"/>
    <col min="8971" max="8971" width="12.140625" style="135" customWidth="1"/>
    <col min="8972" max="8972" width="9.7109375" style="135" customWidth="1"/>
    <col min="8973" max="8973" width="7.28515625" style="135" customWidth="1"/>
    <col min="8974" max="8974" width="3.5703125" style="135" customWidth="1"/>
    <col min="8975" max="9218" width="9.140625" style="135"/>
    <col min="9219" max="9219" width="3.5703125" style="135" customWidth="1"/>
    <col min="9220" max="9220" width="9.140625" style="135"/>
    <col min="9221" max="9221" width="45.140625" style="135" customWidth="1"/>
    <col min="9222" max="9222" width="4.28515625" style="135" customWidth="1"/>
    <col min="9223" max="9223" width="12.140625" style="135" customWidth="1"/>
    <col min="9224" max="9224" width="27.7109375" style="135" customWidth="1"/>
    <col min="9225" max="9225" width="37.42578125" style="135" customWidth="1"/>
    <col min="9226" max="9226" width="6.7109375" style="135" customWidth="1"/>
    <col min="9227" max="9227" width="12.140625" style="135" customWidth="1"/>
    <col min="9228" max="9228" width="9.7109375" style="135" customWidth="1"/>
    <col min="9229" max="9229" width="7.28515625" style="135" customWidth="1"/>
    <col min="9230" max="9230" width="3.5703125" style="135" customWidth="1"/>
    <col min="9231" max="9474" width="9.140625" style="135"/>
    <col min="9475" max="9475" width="3.5703125" style="135" customWidth="1"/>
    <col min="9476" max="9476" width="9.140625" style="135"/>
    <col min="9477" max="9477" width="45.140625" style="135" customWidth="1"/>
    <col min="9478" max="9478" width="4.28515625" style="135" customWidth="1"/>
    <col min="9479" max="9479" width="12.140625" style="135" customWidth="1"/>
    <col min="9480" max="9480" width="27.7109375" style="135" customWidth="1"/>
    <col min="9481" max="9481" width="37.42578125" style="135" customWidth="1"/>
    <col min="9482" max="9482" width="6.7109375" style="135" customWidth="1"/>
    <col min="9483" max="9483" width="12.140625" style="135" customWidth="1"/>
    <col min="9484" max="9484" width="9.7109375" style="135" customWidth="1"/>
    <col min="9485" max="9485" width="7.28515625" style="135" customWidth="1"/>
    <col min="9486" max="9486" width="3.5703125" style="135" customWidth="1"/>
    <col min="9487" max="9730" width="9.140625" style="135"/>
    <col min="9731" max="9731" width="3.5703125" style="135" customWidth="1"/>
    <col min="9732" max="9732" width="9.140625" style="135"/>
    <col min="9733" max="9733" width="45.140625" style="135" customWidth="1"/>
    <col min="9734" max="9734" width="4.28515625" style="135" customWidth="1"/>
    <col min="9735" max="9735" width="12.140625" style="135" customWidth="1"/>
    <col min="9736" max="9736" width="27.7109375" style="135" customWidth="1"/>
    <col min="9737" max="9737" width="37.42578125" style="135" customWidth="1"/>
    <col min="9738" max="9738" width="6.7109375" style="135" customWidth="1"/>
    <col min="9739" max="9739" width="12.140625" style="135" customWidth="1"/>
    <col min="9740" max="9740" width="9.7109375" style="135" customWidth="1"/>
    <col min="9741" max="9741" width="7.28515625" style="135" customWidth="1"/>
    <col min="9742" max="9742" width="3.5703125" style="135" customWidth="1"/>
    <col min="9743" max="9986" width="9.140625" style="135"/>
    <col min="9987" max="9987" width="3.5703125" style="135" customWidth="1"/>
    <col min="9988" max="9988" width="9.140625" style="135"/>
    <col min="9989" max="9989" width="45.140625" style="135" customWidth="1"/>
    <col min="9990" max="9990" width="4.28515625" style="135" customWidth="1"/>
    <col min="9991" max="9991" width="12.140625" style="135" customWidth="1"/>
    <col min="9992" max="9992" width="27.7109375" style="135" customWidth="1"/>
    <col min="9993" max="9993" width="37.42578125" style="135" customWidth="1"/>
    <col min="9994" max="9994" width="6.7109375" style="135" customWidth="1"/>
    <col min="9995" max="9995" width="12.140625" style="135" customWidth="1"/>
    <col min="9996" max="9996" width="9.7109375" style="135" customWidth="1"/>
    <col min="9997" max="9997" width="7.28515625" style="135" customWidth="1"/>
    <col min="9998" max="9998" width="3.5703125" style="135" customWidth="1"/>
    <col min="9999" max="10242" width="9.140625" style="135"/>
    <col min="10243" max="10243" width="3.5703125" style="135" customWidth="1"/>
    <col min="10244" max="10244" width="9.140625" style="135"/>
    <col min="10245" max="10245" width="45.140625" style="135" customWidth="1"/>
    <col min="10246" max="10246" width="4.28515625" style="135" customWidth="1"/>
    <col min="10247" max="10247" width="12.140625" style="135" customWidth="1"/>
    <col min="10248" max="10248" width="27.7109375" style="135" customWidth="1"/>
    <col min="10249" max="10249" width="37.42578125" style="135" customWidth="1"/>
    <col min="10250" max="10250" width="6.7109375" style="135" customWidth="1"/>
    <col min="10251" max="10251" width="12.140625" style="135" customWidth="1"/>
    <col min="10252" max="10252" width="9.7109375" style="135" customWidth="1"/>
    <col min="10253" max="10253" width="7.28515625" style="135" customWidth="1"/>
    <col min="10254" max="10254" width="3.5703125" style="135" customWidth="1"/>
    <col min="10255" max="10498" width="9.140625" style="135"/>
    <col min="10499" max="10499" width="3.5703125" style="135" customWidth="1"/>
    <col min="10500" max="10500" width="9.140625" style="135"/>
    <col min="10501" max="10501" width="45.140625" style="135" customWidth="1"/>
    <col min="10502" max="10502" width="4.28515625" style="135" customWidth="1"/>
    <col min="10503" max="10503" width="12.140625" style="135" customWidth="1"/>
    <col min="10504" max="10504" width="27.7109375" style="135" customWidth="1"/>
    <col min="10505" max="10505" width="37.42578125" style="135" customWidth="1"/>
    <col min="10506" max="10506" width="6.7109375" style="135" customWidth="1"/>
    <col min="10507" max="10507" width="12.140625" style="135" customWidth="1"/>
    <col min="10508" max="10508" width="9.7109375" style="135" customWidth="1"/>
    <col min="10509" max="10509" width="7.28515625" style="135" customWidth="1"/>
    <col min="10510" max="10510" width="3.5703125" style="135" customWidth="1"/>
    <col min="10511" max="10754" width="9.140625" style="135"/>
    <col min="10755" max="10755" width="3.5703125" style="135" customWidth="1"/>
    <col min="10756" max="10756" width="9.140625" style="135"/>
    <col min="10757" max="10757" width="45.140625" style="135" customWidth="1"/>
    <col min="10758" max="10758" width="4.28515625" style="135" customWidth="1"/>
    <col min="10759" max="10759" width="12.140625" style="135" customWidth="1"/>
    <col min="10760" max="10760" width="27.7109375" style="135" customWidth="1"/>
    <col min="10761" max="10761" width="37.42578125" style="135" customWidth="1"/>
    <col min="10762" max="10762" width="6.7109375" style="135" customWidth="1"/>
    <col min="10763" max="10763" width="12.140625" style="135" customWidth="1"/>
    <col min="10764" max="10764" width="9.7109375" style="135" customWidth="1"/>
    <col min="10765" max="10765" width="7.28515625" style="135" customWidth="1"/>
    <col min="10766" max="10766" width="3.5703125" style="135" customWidth="1"/>
    <col min="10767" max="11010" width="9.140625" style="135"/>
    <col min="11011" max="11011" width="3.5703125" style="135" customWidth="1"/>
    <col min="11012" max="11012" width="9.140625" style="135"/>
    <col min="11013" max="11013" width="45.140625" style="135" customWidth="1"/>
    <col min="11014" max="11014" width="4.28515625" style="135" customWidth="1"/>
    <col min="11015" max="11015" width="12.140625" style="135" customWidth="1"/>
    <col min="11016" max="11016" width="27.7109375" style="135" customWidth="1"/>
    <col min="11017" max="11017" width="37.42578125" style="135" customWidth="1"/>
    <col min="11018" max="11018" width="6.7109375" style="135" customWidth="1"/>
    <col min="11019" max="11019" width="12.140625" style="135" customWidth="1"/>
    <col min="11020" max="11020" width="9.7109375" style="135" customWidth="1"/>
    <col min="11021" max="11021" width="7.28515625" style="135" customWidth="1"/>
    <col min="11022" max="11022" width="3.5703125" style="135" customWidth="1"/>
    <col min="11023" max="11266" width="9.140625" style="135"/>
    <col min="11267" max="11267" width="3.5703125" style="135" customWidth="1"/>
    <col min="11268" max="11268" width="9.140625" style="135"/>
    <col min="11269" max="11269" width="45.140625" style="135" customWidth="1"/>
    <col min="11270" max="11270" width="4.28515625" style="135" customWidth="1"/>
    <col min="11271" max="11271" width="12.140625" style="135" customWidth="1"/>
    <col min="11272" max="11272" width="27.7109375" style="135" customWidth="1"/>
    <col min="11273" max="11273" width="37.42578125" style="135" customWidth="1"/>
    <col min="11274" max="11274" width="6.7109375" style="135" customWidth="1"/>
    <col min="11275" max="11275" width="12.140625" style="135" customWidth="1"/>
    <col min="11276" max="11276" width="9.7109375" style="135" customWidth="1"/>
    <col min="11277" max="11277" width="7.28515625" style="135" customWidth="1"/>
    <col min="11278" max="11278" width="3.5703125" style="135" customWidth="1"/>
    <col min="11279" max="11522" width="9.140625" style="135"/>
    <col min="11523" max="11523" width="3.5703125" style="135" customWidth="1"/>
    <col min="11524" max="11524" width="9.140625" style="135"/>
    <col min="11525" max="11525" width="45.140625" style="135" customWidth="1"/>
    <col min="11526" max="11526" width="4.28515625" style="135" customWidth="1"/>
    <col min="11527" max="11527" width="12.140625" style="135" customWidth="1"/>
    <col min="11528" max="11528" width="27.7109375" style="135" customWidth="1"/>
    <col min="11529" max="11529" width="37.42578125" style="135" customWidth="1"/>
    <col min="11530" max="11530" width="6.7109375" style="135" customWidth="1"/>
    <col min="11531" max="11531" width="12.140625" style="135" customWidth="1"/>
    <col min="11532" max="11532" width="9.7109375" style="135" customWidth="1"/>
    <col min="11533" max="11533" width="7.28515625" style="135" customWidth="1"/>
    <col min="11534" max="11534" width="3.5703125" style="135" customWidth="1"/>
    <col min="11535" max="11778" width="9.140625" style="135"/>
    <col min="11779" max="11779" width="3.5703125" style="135" customWidth="1"/>
    <col min="11780" max="11780" width="9.140625" style="135"/>
    <col min="11781" max="11781" width="45.140625" style="135" customWidth="1"/>
    <col min="11782" max="11782" width="4.28515625" style="135" customWidth="1"/>
    <col min="11783" max="11783" width="12.140625" style="135" customWidth="1"/>
    <col min="11784" max="11784" width="27.7109375" style="135" customWidth="1"/>
    <col min="11785" max="11785" width="37.42578125" style="135" customWidth="1"/>
    <col min="11786" max="11786" width="6.7109375" style="135" customWidth="1"/>
    <col min="11787" max="11787" width="12.140625" style="135" customWidth="1"/>
    <col min="11788" max="11788" width="9.7109375" style="135" customWidth="1"/>
    <col min="11789" max="11789" width="7.28515625" style="135" customWidth="1"/>
    <col min="11790" max="11790" width="3.5703125" style="135" customWidth="1"/>
    <col min="11791" max="12034" width="9.140625" style="135"/>
    <col min="12035" max="12035" width="3.5703125" style="135" customWidth="1"/>
    <col min="12036" max="12036" width="9.140625" style="135"/>
    <col min="12037" max="12037" width="45.140625" style="135" customWidth="1"/>
    <col min="12038" max="12038" width="4.28515625" style="135" customWidth="1"/>
    <col min="12039" max="12039" width="12.140625" style="135" customWidth="1"/>
    <col min="12040" max="12040" width="27.7109375" style="135" customWidth="1"/>
    <col min="12041" max="12041" width="37.42578125" style="135" customWidth="1"/>
    <col min="12042" max="12042" width="6.7109375" style="135" customWidth="1"/>
    <col min="12043" max="12043" width="12.140625" style="135" customWidth="1"/>
    <col min="12044" max="12044" width="9.7109375" style="135" customWidth="1"/>
    <col min="12045" max="12045" width="7.28515625" style="135" customWidth="1"/>
    <col min="12046" max="12046" width="3.5703125" style="135" customWidth="1"/>
    <col min="12047" max="12290" width="9.140625" style="135"/>
    <col min="12291" max="12291" width="3.5703125" style="135" customWidth="1"/>
    <col min="12292" max="12292" width="9.140625" style="135"/>
    <col min="12293" max="12293" width="45.140625" style="135" customWidth="1"/>
    <col min="12294" max="12294" width="4.28515625" style="135" customWidth="1"/>
    <col min="12295" max="12295" width="12.140625" style="135" customWidth="1"/>
    <col min="12296" max="12296" width="27.7109375" style="135" customWidth="1"/>
    <col min="12297" max="12297" width="37.42578125" style="135" customWidth="1"/>
    <col min="12298" max="12298" width="6.7109375" style="135" customWidth="1"/>
    <col min="12299" max="12299" width="12.140625" style="135" customWidth="1"/>
    <col min="12300" max="12300" width="9.7109375" style="135" customWidth="1"/>
    <col min="12301" max="12301" width="7.28515625" style="135" customWidth="1"/>
    <col min="12302" max="12302" width="3.5703125" style="135" customWidth="1"/>
    <col min="12303" max="12546" width="9.140625" style="135"/>
    <col min="12547" max="12547" width="3.5703125" style="135" customWidth="1"/>
    <col min="12548" max="12548" width="9.140625" style="135"/>
    <col min="12549" max="12549" width="45.140625" style="135" customWidth="1"/>
    <col min="12550" max="12550" width="4.28515625" style="135" customWidth="1"/>
    <col min="12551" max="12551" width="12.140625" style="135" customWidth="1"/>
    <col min="12552" max="12552" width="27.7109375" style="135" customWidth="1"/>
    <col min="12553" max="12553" width="37.42578125" style="135" customWidth="1"/>
    <col min="12554" max="12554" width="6.7109375" style="135" customWidth="1"/>
    <col min="12555" max="12555" width="12.140625" style="135" customWidth="1"/>
    <col min="12556" max="12556" width="9.7109375" style="135" customWidth="1"/>
    <col min="12557" max="12557" width="7.28515625" style="135" customWidth="1"/>
    <col min="12558" max="12558" width="3.5703125" style="135" customWidth="1"/>
    <col min="12559" max="12802" width="9.140625" style="135"/>
    <col min="12803" max="12803" width="3.5703125" style="135" customWidth="1"/>
    <col min="12804" max="12804" width="9.140625" style="135"/>
    <col min="12805" max="12805" width="45.140625" style="135" customWidth="1"/>
    <col min="12806" max="12806" width="4.28515625" style="135" customWidth="1"/>
    <col min="12807" max="12807" width="12.140625" style="135" customWidth="1"/>
    <col min="12808" max="12808" width="27.7109375" style="135" customWidth="1"/>
    <col min="12809" max="12809" width="37.42578125" style="135" customWidth="1"/>
    <col min="12810" max="12810" width="6.7109375" style="135" customWidth="1"/>
    <col min="12811" max="12811" width="12.140625" style="135" customWidth="1"/>
    <col min="12812" max="12812" width="9.7109375" style="135" customWidth="1"/>
    <col min="12813" max="12813" width="7.28515625" style="135" customWidth="1"/>
    <col min="12814" max="12814" width="3.5703125" style="135" customWidth="1"/>
    <col min="12815" max="13058" width="9.140625" style="135"/>
    <col min="13059" max="13059" width="3.5703125" style="135" customWidth="1"/>
    <col min="13060" max="13060" width="9.140625" style="135"/>
    <col min="13061" max="13061" width="45.140625" style="135" customWidth="1"/>
    <col min="13062" max="13062" width="4.28515625" style="135" customWidth="1"/>
    <col min="13063" max="13063" width="12.140625" style="135" customWidth="1"/>
    <col min="13064" max="13064" width="27.7109375" style="135" customWidth="1"/>
    <col min="13065" max="13065" width="37.42578125" style="135" customWidth="1"/>
    <col min="13066" max="13066" width="6.7109375" style="135" customWidth="1"/>
    <col min="13067" max="13067" width="12.140625" style="135" customWidth="1"/>
    <col min="13068" max="13068" width="9.7109375" style="135" customWidth="1"/>
    <col min="13069" max="13069" width="7.28515625" style="135" customWidth="1"/>
    <col min="13070" max="13070" width="3.5703125" style="135" customWidth="1"/>
    <col min="13071" max="13314" width="9.140625" style="135"/>
    <col min="13315" max="13315" width="3.5703125" style="135" customWidth="1"/>
    <col min="13316" max="13316" width="9.140625" style="135"/>
    <col min="13317" max="13317" width="45.140625" style="135" customWidth="1"/>
    <col min="13318" max="13318" width="4.28515625" style="135" customWidth="1"/>
    <col min="13319" max="13319" width="12.140625" style="135" customWidth="1"/>
    <col min="13320" max="13320" width="27.7109375" style="135" customWidth="1"/>
    <col min="13321" max="13321" width="37.42578125" style="135" customWidth="1"/>
    <col min="13322" max="13322" width="6.7109375" style="135" customWidth="1"/>
    <col min="13323" max="13323" width="12.140625" style="135" customWidth="1"/>
    <col min="13324" max="13324" width="9.7109375" style="135" customWidth="1"/>
    <col min="13325" max="13325" width="7.28515625" style="135" customWidth="1"/>
    <col min="13326" max="13326" width="3.5703125" style="135" customWidth="1"/>
    <col min="13327" max="13570" width="9.140625" style="135"/>
    <col min="13571" max="13571" width="3.5703125" style="135" customWidth="1"/>
    <col min="13572" max="13572" width="9.140625" style="135"/>
    <col min="13573" max="13573" width="45.140625" style="135" customWidth="1"/>
    <col min="13574" max="13574" width="4.28515625" style="135" customWidth="1"/>
    <col min="13575" max="13575" width="12.140625" style="135" customWidth="1"/>
    <col min="13576" max="13576" width="27.7109375" style="135" customWidth="1"/>
    <col min="13577" max="13577" width="37.42578125" style="135" customWidth="1"/>
    <col min="13578" max="13578" width="6.7109375" style="135" customWidth="1"/>
    <col min="13579" max="13579" width="12.140625" style="135" customWidth="1"/>
    <col min="13580" max="13580" width="9.7109375" style="135" customWidth="1"/>
    <col min="13581" max="13581" width="7.28515625" style="135" customWidth="1"/>
    <col min="13582" max="13582" width="3.5703125" style="135" customWidth="1"/>
    <col min="13583" max="13826" width="9.140625" style="135"/>
    <col min="13827" max="13827" width="3.5703125" style="135" customWidth="1"/>
    <col min="13828" max="13828" width="9.140625" style="135"/>
    <col min="13829" max="13829" width="45.140625" style="135" customWidth="1"/>
    <col min="13830" max="13830" width="4.28515625" style="135" customWidth="1"/>
    <col min="13831" max="13831" width="12.140625" style="135" customWidth="1"/>
    <col min="13832" max="13832" width="27.7109375" style="135" customWidth="1"/>
    <col min="13833" max="13833" width="37.42578125" style="135" customWidth="1"/>
    <col min="13834" max="13834" width="6.7109375" style="135" customWidth="1"/>
    <col min="13835" max="13835" width="12.140625" style="135" customWidth="1"/>
    <col min="13836" max="13836" width="9.7109375" style="135" customWidth="1"/>
    <col min="13837" max="13837" width="7.28515625" style="135" customWidth="1"/>
    <col min="13838" max="13838" width="3.5703125" style="135" customWidth="1"/>
    <col min="13839" max="14082" width="9.140625" style="135"/>
    <col min="14083" max="14083" width="3.5703125" style="135" customWidth="1"/>
    <col min="14084" max="14084" width="9.140625" style="135"/>
    <col min="14085" max="14085" width="45.140625" style="135" customWidth="1"/>
    <col min="14086" max="14086" width="4.28515625" style="135" customWidth="1"/>
    <col min="14087" max="14087" width="12.140625" style="135" customWidth="1"/>
    <col min="14088" max="14088" width="27.7109375" style="135" customWidth="1"/>
    <col min="14089" max="14089" width="37.42578125" style="135" customWidth="1"/>
    <col min="14090" max="14090" width="6.7109375" style="135" customWidth="1"/>
    <col min="14091" max="14091" width="12.140625" style="135" customWidth="1"/>
    <col min="14092" max="14092" width="9.7109375" style="135" customWidth="1"/>
    <col min="14093" max="14093" width="7.28515625" style="135" customWidth="1"/>
    <col min="14094" max="14094" width="3.5703125" style="135" customWidth="1"/>
    <col min="14095" max="14338" width="9.140625" style="135"/>
    <col min="14339" max="14339" width="3.5703125" style="135" customWidth="1"/>
    <col min="14340" max="14340" width="9.140625" style="135"/>
    <col min="14341" max="14341" width="45.140625" style="135" customWidth="1"/>
    <col min="14342" max="14342" width="4.28515625" style="135" customWidth="1"/>
    <col min="14343" max="14343" width="12.140625" style="135" customWidth="1"/>
    <col min="14344" max="14344" width="27.7109375" style="135" customWidth="1"/>
    <col min="14345" max="14345" width="37.42578125" style="135" customWidth="1"/>
    <col min="14346" max="14346" width="6.7109375" style="135" customWidth="1"/>
    <col min="14347" max="14347" width="12.140625" style="135" customWidth="1"/>
    <col min="14348" max="14348" width="9.7109375" style="135" customWidth="1"/>
    <col min="14349" max="14349" width="7.28515625" style="135" customWidth="1"/>
    <col min="14350" max="14350" width="3.5703125" style="135" customWidth="1"/>
    <col min="14351" max="14594" width="9.140625" style="135"/>
    <col min="14595" max="14595" width="3.5703125" style="135" customWidth="1"/>
    <col min="14596" max="14596" width="9.140625" style="135"/>
    <col min="14597" max="14597" width="45.140625" style="135" customWidth="1"/>
    <col min="14598" max="14598" width="4.28515625" style="135" customWidth="1"/>
    <col min="14599" max="14599" width="12.140625" style="135" customWidth="1"/>
    <col min="14600" max="14600" width="27.7109375" style="135" customWidth="1"/>
    <col min="14601" max="14601" width="37.42578125" style="135" customWidth="1"/>
    <col min="14602" max="14602" width="6.7109375" style="135" customWidth="1"/>
    <col min="14603" max="14603" width="12.140625" style="135" customWidth="1"/>
    <col min="14604" max="14604" width="9.7109375" style="135" customWidth="1"/>
    <col min="14605" max="14605" width="7.28515625" style="135" customWidth="1"/>
    <col min="14606" max="14606" width="3.5703125" style="135" customWidth="1"/>
    <col min="14607" max="14850" width="9.140625" style="135"/>
    <col min="14851" max="14851" width="3.5703125" style="135" customWidth="1"/>
    <col min="14852" max="14852" width="9.140625" style="135"/>
    <col min="14853" max="14853" width="45.140625" style="135" customWidth="1"/>
    <col min="14854" max="14854" width="4.28515625" style="135" customWidth="1"/>
    <col min="14855" max="14855" width="12.140625" style="135" customWidth="1"/>
    <col min="14856" max="14856" width="27.7109375" style="135" customWidth="1"/>
    <col min="14857" max="14857" width="37.42578125" style="135" customWidth="1"/>
    <col min="14858" max="14858" width="6.7109375" style="135" customWidth="1"/>
    <col min="14859" max="14859" width="12.140625" style="135" customWidth="1"/>
    <col min="14860" max="14860" width="9.7109375" style="135" customWidth="1"/>
    <col min="14861" max="14861" width="7.28515625" style="135" customWidth="1"/>
    <col min="14862" max="14862" width="3.5703125" style="135" customWidth="1"/>
    <col min="14863" max="15106" width="9.140625" style="135"/>
    <col min="15107" max="15107" width="3.5703125" style="135" customWidth="1"/>
    <col min="15108" max="15108" width="9.140625" style="135"/>
    <col min="15109" max="15109" width="45.140625" style="135" customWidth="1"/>
    <col min="15110" max="15110" width="4.28515625" style="135" customWidth="1"/>
    <col min="15111" max="15111" width="12.140625" style="135" customWidth="1"/>
    <col min="15112" max="15112" width="27.7109375" style="135" customWidth="1"/>
    <col min="15113" max="15113" width="37.42578125" style="135" customWidth="1"/>
    <col min="15114" max="15114" width="6.7109375" style="135" customWidth="1"/>
    <col min="15115" max="15115" width="12.140625" style="135" customWidth="1"/>
    <col min="15116" max="15116" width="9.7109375" style="135" customWidth="1"/>
    <col min="15117" max="15117" width="7.28515625" style="135" customWidth="1"/>
    <col min="15118" max="15118" width="3.5703125" style="135" customWidth="1"/>
    <col min="15119" max="15362" width="9.140625" style="135"/>
    <col min="15363" max="15363" width="3.5703125" style="135" customWidth="1"/>
    <col min="15364" max="15364" width="9.140625" style="135"/>
    <col min="15365" max="15365" width="45.140625" style="135" customWidth="1"/>
    <col min="15366" max="15366" width="4.28515625" style="135" customWidth="1"/>
    <col min="15367" max="15367" width="12.140625" style="135" customWidth="1"/>
    <col min="15368" max="15368" width="27.7109375" style="135" customWidth="1"/>
    <col min="15369" max="15369" width="37.42578125" style="135" customWidth="1"/>
    <col min="15370" max="15370" width="6.7109375" style="135" customWidth="1"/>
    <col min="15371" max="15371" width="12.140625" style="135" customWidth="1"/>
    <col min="15372" max="15372" width="9.7109375" style="135" customWidth="1"/>
    <col min="15373" max="15373" width="7.28515625" style="135" customWidth="1"/>
    <col min="15374" max="15374" width="3.5703125" style="135" customWidth="1"/>
    <col min="15375" max="15618" width="9.140625" style="135"/>
    <col min="15619" max="15619" width="3.5703125" style="135" customWidth="1"/>
    <col min="15620" max="15620" width="9.140625" style="135"/>
    <col min="15621" max="15621" width="45.140625" style="135" customWidth="1"/>
    <col min="15622" max="15622" width="4.28515625" style="135" customWidth="1"/>
    <col min="15623" max="15623" width="12.140625" style="135" customWidth="1"/>
    <col min="15624" max="15624" width="27.7109375" style="135" customWidth="1"/>
    <col min="15625" max="15625" width="37.42578125" style="135" customWidth="1"/>
    <col min="15626" max="15626" width="6.7109375" style="135" customWidth="1"/>
    <col min="15627" max="15627" width="12.140625" style="135" customWidth="1"/>
    <col min="15628" max="15628" width="9.7109375" style="135" customWidth="1"/>
    <col min="15629" max="15629" width="7.28515625" style="135" customWidth="1"/>
    <col min="15630" max="15630" width="3.5703125" style="135" customWidth="1"/>
    <col min="15631" max="15874" width="9.140625" style="135"/>
    <col min="15875" max="15875" width="3.5703125" style="135" customWidth="1"/>
    <col min="15876" max="15876" width="9.140625" style="135"/>
    <col min="15877" max="15877" width="45.140625" style="135" customWidth="1"/>
    <col min="15878" max="15878" width="4.28515625" style="135" customWidth="1"/>
    <col min="15879" max="15879" width="12.140625" style="135" customWidth="1"/>
    <col min="15880" max="15880" width="27.7109375" style="135" customWidth="1"/>
    <col min="15881" max="15881" width="37.42578125" style="135" customWidth="1"/>
    <col min="15882" max="15882" width="6.7109375" style="135" customWidth="1"/>
    <col min="15883" max="15883" width="12.140625" style="135" customWidth="1"/>
    <col min="15884" max="15884" width="9.7109375" style="135" customWidth="1"/>
    <col min="15885" max="15885" width="7.28515625" style="135" customWidth="1"/>
    <col min="15886" max="15886" width="3.5703125" style="135" customWidth="1"/>
    <col min="15887" max="16130" width="9.140625" style="135"/>
    <col min="16131" max="16131" width="3.5703125" style="135" customWidth="1"/>
    <col min="16132" max="16132" width="9.140625" style="135"/>
    <col min="16133" max="16133" width="45.140625" style="135" customWidth="1"/>
    <col min="16134" max="16134" width="4.28515625" style="135" customWidth="1"/>
    <col min="16135" max="16135" width="12.140625" style="135" customWidth="1"/>
    <col min="16136" max="16136" width="27.7109375" style="135" customWidth="1"/>
    <col min="16137" max="16137" width="37.42578125" style="135" customWidth="1"/>
    <col min="16138" max="16138" width="6.7109375" style="135" customWidth="1"/>
    <col min="16139" max="16139" width="12.140625" style="135" customWidth="1"/>
    <col min="16140" max="16140" width="9.7109375" style="135" customWidth="1"/>
    <col min="16141" max="16141" width="7.28515625" style="135" customWidth="1"/>
    <col min="16142" max="16142" width="3.5703125" style="135" customWidth="1"/>
    <col min="16143" max="16384" width="9.140625" style="135"/>
  </cols>
  <sheetData>
    <row r="1" spans="1:14">
      <c r="A1" s="138"/>
      <c r="B1" s="139"/>
      <c r="C1" s="58"/>
      <c r="D1" s="139"/>
      <c r="E1" s="139"/>
      <c r="F1" s="58"/>
      <c r="G1" s="57"/>
      <c r="H1" s="58"/>
      <c r="I1" s="57"/>
      <c r="J1" s="139"/>
      <c r="K1" s="57"/>
      <c r="L1" s="138"/>
      <c r="M1" s="138"/>
      <c r="N1" s="138"/>
    </row>
    <row r="2" spans="1:14" ht="30">
      <c r="A2" s="138"/>
      <c r="B2" s="91" t="s">
        <v>1</v>
      </c>
      <c r="C2" s="91" t="s">
        <v>2</v>
      </c>
      <c r="D2" s="91" t="s">
        <v>3</v>
      </c>
      <c r="E2" s="91" t="s">
        <v>638</v>
      </c>
      <c r="F2" s="91" t="s">
        <v>4</v>
      </c>
      <c r="G2" s="48"/>
      <c r="H2" s="91" t="s">
        <v>5</v>
      </c>
      <c r="I2" s="48"/>
      <c r="J2" s="91" t="s">
        <v>6</v>
      </c>
      <c r="K2" s="48" t="s">
        <v>7</v>
      </c>
      <c r="L2" s="91" t="s">
        <v>639</v>
      </c>
      <c r="M2" s="91" t="s">
        <v>640</v>
      </c>
      <c r="N2" s="138"/>
    </row>
    <row r="3" spans="1:14" ht="30">
      <c r="A3" s="138"/>
      <c r="B3" s="140">
        <v>2</v>
      </c>
      <c r="C3" s="86" t="s">
        <v>655</v>
      </c>
      <c r="D3" s="87">
        <v>3</v>
      </c>
      <c r="E3" s="86">
        <v>81906106</v>
      </c>
      <c r="F3" s="51" t="s">
        <v>392</v>
      </c>
      <c r="G3" s="53"/>
      <c r="H3" s="51" t="s">
        <v>440</v>
      </c>
      <c r="I3" s="49"/>
      <c r="J3" s="87" t="s">
        <v>15</v>
      </c>
      <c r="K3" s="519" t="s">
        <v>381</v>
      </c>
      <c r="L3" s="87" t="s">
        <v>80</v>
      </c>
      <c r="M3" s="87" t="s">
        <v>382</v>
      </c>
      <c r="N3" s="138"/>
    </row>
    <row r="4" spans="1:14" ht="30">
      <c r="A4" s="138"/>
      <c r="B4" s="140">
        <v>2</v>
      </c>
      <c r="C4" s="86" t="s">
        <v>656</v>
      </c>
      <c r="D4" s="87">
        <v>3</v>
      </c>
      <c r="E4" s="86">
        <v>81906107</v>
      </c>
      <c r="F4" s="51" t="s">
        <v>383</v>
      </c>
      <c r="G4" s="49"/>
      <c r="H4" s="51" t="s">
        <v>386</v>
      </c>
      <c r="I4" s="49"/>
      <c r="J4" s="87" t="s">
        <v>15</v>
      </c>
      <c r="K4" s="519" t="s">
        <v>657</v>
      </c>
      <c r="L4" s="87" t="s">
        <v>80</v>
      </c>
      <c r="M4" s="87" t="s">
        <v>382</v>
      </c>
      <c r="N4" s="138"/>
    </row>
    <row r="5" spans="1:14">
      <c r="A5" s="138"/>
      <c r="B5" s="140">
        <v>2</v>
      </c>
      <c r="C5" s="86" t="s">
        <v>658</v>
      </c>
      <c r="D5" s="87">
        <v>3</v>
      </c>
      <c r="E5" s="86">
        <v>81906109</v>
      </c>
      <c r="F5" s="51" t="s">
        <v>401</v>
      </c>
      <c r="G5" s="49"/>
      <c r="H5" s="51" t="s">
        <v>135</v>
      </c>
      <c r="I5" s="49"/>
      <c r="J5" s="87" t="s">
        <v>24</v>
      </c>
      <c r="K5" s="519" t="s">
        <v>381</v>
      </c>
      <c r="L5" s="87" t="s">
        <v>80</v>
      </c>
      <c r="M5" s="87" t="s">
        <v>382</v>
      </c>
      <c r="N5" s="138"/>
    </row>
    <row r="6" spans="1:14">
      <c r="A6" s="138"/>
      <c r="B6" s="140">
        <v>2</v>
      </c>
      <c r="C6" s="86" t="s">
        <v>659</v>
      </c>
      <c r="D6" s="87">
        <v>2</v>
      </c>
      <c r="E6" s="86">
        <v>81907103</v>
      </c>
      <c r="F6" s="51" t="s">
        <v>454</v>
      </c>
      <c r="G6" s="49"/>
      <c r="H6" s="51" t="s">
        <v>397</v>
      </c>
      <c r="I6" s="49"/>
      <c r="J6" s="87" t="s">
        <v>24</v>
      </c>
      <c r="K6" s="519" t="s">
        <v>657</v>
      </c>
      <c r="L6" s="87" t="s">
        <v>80</v>
      </c>
      <c r="M6" s="87" t="s">
        <v>382</v>
      </c>
      <c r="N6" s="138"/>
    </row>
    <row r="7" spans="1:14">
      <c r="A7" s="138"/>
      <c r="B7" s="140">
        <v>2</v>
      </c>
      <c r="C7" s="86" t="s">
        <v>655</v>
      </c>
      <c r="D7" s="87">
        <v>3</v>
      </c>
      <c r="E7" s="86">
        <v>81906106</v>
      </c>
      <c r="F7" s="51" t="s">
        <v>378</v>
      </c>
      <c r="G7" s="49"/>
      <c r="H7" s="51" t="s">
        <v>436</v>
      </c>
      <c r="I7" s="49"/>
      <c r="J7" s="87" t="s">
        <v>37</v>
      </c>
      <c r="K7" s="519" t="s">
        <v>660</v>
      </c>
      <c r="L7" s="87" t="s">
        <v>91</v>
      </c>
      <c r="M7" s="87" t="s">
        <v>661</v>
      </c>
      <c r="N7" s="138"/>
    </row>
    <row r="8" spans="1:14" ht="30">
      <c r="A8" s="138"/>
      <c r="B8" s="140">
        <v>2</v>
      </c>
      <c r="C8" s="86" t="s">
        <v>656</v>
      </c>
      <c r="D8" s="87">
        <v>3</v>
      </c>
      <c r="E8" s="86">
        <v>81906107</v>
      </c>
      <c r="F8" s="51" t="s">
        <v>386</v>
      </c>
      <c r="G8" s="49"/>
      <c r="H8" s="51" t="s">
        <v>437</v>
      </c>
      <c r="I8" s="49"/>
      <c r="J8" s="87" t="s">
        <v>37</v>
      </c>
      <c r="K8" s="519" t="s">
        <v>662</v>
      </c>
      <c r="L8" s="87" t="s">
        <v>91</v>
      </c>
      <c r="M8" s="87" t="s">
        <v>661</v>
      </c>
      <c r="N8" s="138"/>
    </row>
    <row r="9" spans="1:14">
      <c r="A9" s="138"/>
      <c r="B9" s="140">
        <v>2</v>
      </c>
      <c r="C9" s="86" t="s">
        <v>658</v>
      </c>
      <c r="D9" s="87">
        <v>3</v>
      </c>
      <c r="E9" s="86">
        <v>81906109</v>
      </c>
      <c r="F9" s="51" t="s">
        <v>401</v>
      </c>
      <c r="G9" s="49"/>
      <c r="H9" s="51" t="s">
        <v>400</v>
      </c>
      <c r="I9" s="141"/>
      <c r="J9" s="87" t="s">
        <v>43</v>
      </c>
      <c r="K9" s="519" t="s">
        <v>663</v>
      </c>
      <c r="L9" s="87" t="s">
        <v>91</v>
      </c>
      <c r="M9" s="87" t="s">
        <v>661</v>
      </c>
      <c r="N9" s="138"/>
    </row>
    <row r="10" spans="1:14">
      <c r="A10" s="138"/>
      <c r="B10" s="140">
        <v>2</v>
      </c>
      <c r="C10" s="86" t="s">
        <v>659</v>
      </c>
      <c r="D10" s="87">
        <v>2</v>
      </c>
      <c r="E10" s="86">
        <v>81907103</v>
      </c>
      <c r="F10" s="51" t="s">
        <v>454</v>
      </c>
      <c r="G10" s="49"/>
      <c r="H10" s="51" t="s">
        <v>399</v>
      </c>
      <c r="I10" s="49"/>
      <c r="J10" s="87" t="s">
        <v>37</v>
      </c>
      <c r="K10" s="519" t="s">
        <v>664</v>
      </c>
      <c r="L10" s="87" t="s">
        <v>91</v>
      </c>
      <c r="M10" s="87" t="s">
        <v>661</v>
      </c>
      <c r="N10" s="138"/>
    </row>
    <row r="11" spans="1:14">
      <c r="A11" s="138"/>
      <c r="B11" s="140">
        <v>2</v>
      </c>
      <c r="C11" s="86" t="s">
        <v>655</v>
      </c>
      <c r="D11" s="87">
        <v>3</v>
      </c>
      <c r="E11" s="86">
        <v>81906106</v>
      </c>
      <c r="F11" s="51" t="s">
        <v>378</v>
      </c>
      <c r="G11" s="49"/>
      <c r="H11" s="51" t="s">
        <v>445</v>
      </c>
      <c r="I11" s="49"/>
      <c r="J11" s="87" t="s">
        <v>37</v>
      </c>
      <c r="K11" s="519" t="s">
        <v>665</v>
      </c>
      <c r="L11" s="87" t="s">
        <v>92</v>
      </c>
      <c r="M11" s="87" t="s">
        <v>666</v>
      </c>
      <c r="N11" s="138"/>
    </row>
    <row r="12" spans="1:14">
      <c r="A12" s="138"/>
      <c r="B12" s="140">
        <v>2</v>
      </c>
      <c r="C12" s="86" t="s">
        <v>656</v>
      </c>
      <c r="D12" s="87">
        <v>3</v>
      </c>
      <c r="E12" s="86">
        <v>81906107</v>
      </c>
      <c r="F12" s="51" t="s">
        <v>168</v>
      </c>
      <c r="G12" s="60"/>
      <c r="H12" s="51" t="s">
        <v>385</v>
      </c>
      <c r="I12" s="49"/>
      <c r="J12" s="87" t="s">
        <v>43</v>
      </c>
      <c r="K12" s="519" t="s">
        <v>663</v>
      </c>
      <c r="L12" s="87" t="s">
        <v>92</v>
      </c>
      <c r="M12" s="87" t="s">
        <v>666</v>
      </c>
      <c r="N12" s="138"/>
    </row>
    <row r="13" spans="1:14">
      <c r="A13" s="138"/>
      <c r="B13" s="140">
        <v>2</v>
      </c>
      <c r="C13" s="86" t="s">
        <v>658</v>
      </c>
      <c r="D13" s="87">
        <v>3</v>
      </c>
      <c r="E13" s="86">
        <v>81906109</v>
      </c>
      <c r="F13" s="51" t="s">
        <v>135</v>
      </c>
      <c r="G13" s="49"/>
      <c r="H13" s="51" t="s">
        <v>66</v>
      </c>
      <c r="I13" s="49"/>
      <c r="J13" s="87" t="s">
        <v>37</v>
      </c>
      <c r="K13" s="519" t="s">
        <v>657</v>
      </c>
      <c r="L13" s="87" t="s">
        <v>92</v>
      </c>
      <c r="M13" s="87" t="s">
        <v>666</v>
      </c>
      <c r="N13" s="138"/>
    </row>
    <row r="14" spans="1:14">
      <c r="A14" s="138"/>
      <c r="B14" s="140">
        <v>2</v>
      </c>
      <c r="C14" s="86" t="s">
        <v>659</v>
      </c>
      <c r="D14" s="87">
        <v>2</v>
      </c>
      <c r="E14" s="86">
        <v>81907103</v>
      </c>
      <c r="F14" s="51" t="s">
        <v>275</v>
      </c>
      <c r="G14" s="49"/>
      <c r="H14" s="51" t="s">
        <v>397</v>
      </c>
      <c r="I14" s="49"/>
      <c r="J14" s="87" t="s">
        <v>43</v>
      </c>
      <c r="K14" s="519" t="s">
        <v>663</v>
      </c>
      <c r="L14" s="87" t="s">
        <v>92</v>
      </c>
      <c r="M14" s="87" t="s">
        <v>666</v>
      </c>
      <c r="N14" s="138"/>
    </row>
    <row r="15" spans="1:14">
      <c r="B15" s="140">
        <v>3</v>
      </c>
      <c r="C15" s="86" t="s">
        <v>380</v>
      </c>
      <c r="D15" s="87">
        <v>3</v>
      </c>
      <c r="E15" s="86">
        <v>81906210</v>
      </c>
      <c r="F15" s="51" t="s">
        <v>401</v>
      </c>
      <c r="G15" s="53"/>
      <c r="H15" s="51" t="s">
        <v>397</v>
      </c>
      <c r="I15" s="49"/>
      <c r="J15" s="87" t="s">
        <v>31</v>
      </c>
      <c r="K15" s="519" t="s">
        <v>381</v>
      </c>
      <c r="L15" s="87" t="s">
        <v>80</v>
      </c>
      <c r="M15" s="87" t="s">
        <v>382</v>
      </c>
    </row>
    <row r="16" spans="1:14" ht="30">
      <c r="B16" s="140">
        <v>3</v>
      </c>
      <c r="C16" s="86" t="s">
        <v>667</v>
      </c>
      <c r="D16" s="87">
        <v>3</v>
      </c>
      <c r="E16" s="86">
        <v>81906211</v>
      </c>
      <c r="F16" s="51" t="s">
        <v>13</v>
      </c>
      <c r="G16" s="49"/>
      <c r="H16" s="51" t="s">
        <v>425</v>
      </c>
      <c r="I16" s="49"/>
      <c r="J16" s="87" t="s">
        <v>31</v>
      </c>
      <c r="K16" s="519" t="s">
        <v>657</v>
      </c>
      <c r="L16" s="87" t="s">
        <v>80</v>
      </c>
      <c r="M16" s="87" t="s">
        <v>382</v>
      </c>
    </row>
    <row r="17" spans="2:13">
      <c r="B17" s="140">
        <v>3</v>
      </c>
      <c r="C17" s="86" t="s">
        <v>380</v>
      </c>
      <c r="D17" s="87">
        <v>3</v>
      </c>
      <c r="E17" s="86">
        <v>81906210</v>
      </c>
      <c r="F17" s="51" t="s">
        <v>401</v>
      </c>
      <c r="G17" s="53"/>
      <c r="H17" s="51" t="s">
        <v>383</v>
      </c>
      <c r="I17" s="49"/>
      <c r="J17" s="87" t="s">
        <v>43</v>
      </c>
      <c r="K17" s="519" t="s">
        <v>381</v>
      </c>
      <c r="L17" s="87" t="s">
        <v>91</v>
      </c>
      <c r="M17" s="87" t="s">
        <v>382</v>
      </c>
    </row>
    <row r="18" spans="2:13" ht="30">
      <c r="B18" s="140">
        <v>3</v>
      </c>
      <c r="C18" s="86" t="s">
        <v>668</v>
      </c>
      <c r="D18" s="87">
        <v>3</v>
      </c>
      <c r="E18" s="86">
        <v>81906211</v>
      </c>
      <c r="F18" s="51" t="s">
        <v>48</v>
      </c>
      <c r="G18" s="49"/>
      <c r="H18" s="51" t="s">
        <v>399</v>
      </c>
      <c r="I18" s="49"/>
      <c r="J18" s="87" t="s">
        <v>43</v>
      </c>
      <c r="K18" s="519" t="s">
        <v>657</v>
      </c>
      <c r="L18" s="87" t="s">
        <v>91</v>
      </c>
      <c r="M18" s="87" t="s">
        <v>382</v>
      </c>
    </row>
    <row r="19" spans="2:13">
      <c r="B19" s="140">
        <v>3</v>
      </c>
      <c r="C19" s="86" t="s">
        <v>380</v>
      </c>
      <c r="D19" s="87">
        <v>3</v>
      </c>
      <c r="E19" s="86">
        <v>81906210</v>
      </c>
      <c r="F19" s="51" t="s">
        <v>383</v>
      </c>
      <c r="G19" s="53"/>
      <c r="H19" s="51" t="s">
        <v>378</v>
      </c>
      <c r="I19" s="49"/>
      <c r="J19" s="87" t="s">
        <v>43</v>
      </c>
      <c r="K19" s="519" t="s">
        <v>381</v>
      </c>
      <c r="L19" s="87" t="s">
        <v>92</v>
      </c>
      <c r="M19" s="87" t="s">
        <v>382</v>
      </c>
    </row>
    <row r="20" spans="2:13" ht="30">
      <c r="B20" s="140">
        <v>3</v>
      </c>
      <c r="C20" s="86" t="s">
        <v>669</v>
      </c>
      <c r="D20" s="87">
        <v>3</v>
      </c>
      <c r="E20" s="86">
        <v>81906211</v>
      </c>
      <c r="F20" s="51" t="s">
        <v>411</v>
      </c>
      <c r="G20" s="49"/>
      <c r="H20" s="51" t="s">
        <v>400</v>
      </c>
      <c r="I20" s="49"/>
      <c r="J20" s="87" t="s">
        <v>43</v>
      </c>
      <c r="K20" s="519" t="s">
        <v>657</v>
      </c>
      <c r="L20" s="87" t="s">
        <v>91</v>
      </c>
      <c r="M20" s="87" t="s">
        <v>382</v>
      </c>
    </row>
    <row r="119" spans="6:9">
      <c r="F119" s="63"/>
      <c r="G119" s="95"/>
      <c r="H119" s="63"/>
      <c r="I119" s="95"/>
    </row>
    <row r="120" spans="6:9">
      <c r="F120" s="63"/>
      <c r="G120" s="95"/>
      <c r="H120" s="63"/>
      <c r="I120" s="95"/>
    </row>
  </sheetData>
  <conditionalFormatting sqref="F3">
    <cfRule type="duplicateValues" dxfId="114" priority="53"/>
  </conditionalFormatting>
  <conditionalFormatting sqref="H3">
    <cfRule type="duplicateValues" dxfId="113" priority="51"/>
  </conditionalFormatting>
  <conditionalFormatting sqref="F4">
    <cfRule type="duplicateValues" dxfId="112" priority="50"/>
  </conditionalFormatting>
  <conditionalFormatting sqref="H4">
    <cfRule type="duplicateValues" dxfId="111" priority="49"/>
  </conditionalFormatting>
  <conditionalFormatting sqref="F5">
    <cfRule type="duplicateValues" dxfId="110" priority="48"/>
  </conditionalFormatting>
  <conditionalFormatting sqref="H5">
    <cfRule type="duplicateValues" dxfId="109" priority="46"/>
  </conditionalFormatting>
  <conditionalFormatting sqref="F6">
    <cfRule type="duplicateValues" dxfId="108" priority="45"/>
  </conditionalFormatting>
  <conditionalFormatting sqref="H6">
    <cfRule type="duplicateValues" dxfId="107" priority="44"/>
  </conditionalFormatting>
  <conditionalFormatting sqref="F7">
    <cfRule type="duplicateValues" dxfId="106" priority="43"/>
  </conditionalFormatting>
  <conditionalFormatting sqref="H7">
    <cfRule type="duplicateValues" dxfId="105" priority="41"/>
  </conditionalFormatting>
  <conditionalFormatting sqref="F8">
    <cfRule type="duplicateValues" dxfId="104" priority="1"/>
    <cfRule type="duplicateValues" dxfId="103" priority="40"/>
  </conditionalFormatting>
  <conditionalFormatting sqref="H8">
    <cfRule type="duplicateValues" dxfId="102" priority="39"/>
  </conditionalFormatting>
  <conditionalFormatting sqref="F9">
    <cfRule type="duplicateValues" dxfId="101" priority="38"/>
  </conditionalFormatting>
  <conditionalFormatting sqref="H9">
    <cfRule type="duplicateValues" dxfId="100" priority="37"/>
  </conditionalFormatting>
  <conditionalFormatting sqref="F10">
    <cfRule type="duplicateValues" dxfId="99" priority="36"/>
  </conditionalFormatting>
  <conditionalFormatting sqref="H10">
    <cfRule type="duplicateValues" dxfId="98" priority="35"/>
  </conditionalFormatting>
  <conditionalFormatting sqref="F11">
    <cfRule type="duplicateValues" dxfId="97" priority="34"/>
  </conditionalFormatting>
  <conditionalFormatting sqref="H11">
    <cfRule type="duplicateValues" dxfId="96" priority="33"/>
  </conditionalFormatting>
  <conditionalFormatting sqref="F12">
    <cfRule type="duplicateValues" dxfId="95" priority="30"/>
  </conditionalFormatting>
  <conditionalFormatting sqref="H12">
    <cfRule type="duplicateValues" dxfId="94" priority="29"/>
  </conditionalFormatting>
  <conditionalFormatting sqref="F13">
    <cfRule type="duplicateValues" dxfId="93" priority="32"/>
  </conditionalFormatting>
  <conditionalFormatting sqref="H13">
    <cfRule type="duplicateValues" dxfId="92" priority="31"/>
  </conditionalFormatting>
  <conditionalFormatting sqref="F14">
    <cfRule type="duplicateValues" dxfId="91" priority="28"/>
  </conditionalFormatting>
  <conditionalFormatting sqref="H14">
    <cfRule type="duplicateValues" dxfId="90" priority="27"/>
  </conditionalFormatting>
  <conditionalFormatting sqref="F15">
    <cfRule type="duplicateValues" dxfId="89" priority="22"/>
  </conditionalFormatting>
  <conditionalFormatting sqref="H15">
    <cfRule type="duplicateValues" dxfId="88" priority="2"/>
    <cfRule type="duplicateValues" dxfId="87" priority="21"/>
  </conditionalFormatting>
  <conditionalFormatting sqref="F16">
    <cfRule type="duplicateValues" dxfId="86" priority="4"/>
    <cfRule type="duplicateValues" dxfId="85" priority="24"/>
  </conditionalFormatting>
  <conditionalFormatting sqref="H16">
    <cfRule type="duplicateValues" dxfId="84" priority="3"/>
    <cfRule type="duplicateValues" dxfId="83" priority="23"/>
  </conditionalFormatting>
  <conditionalFormatting sqref="F17">
    <cfRule type="duplicateValues" dxfId="82" priority="12"/>
  </conditionalFormatting>
  <conditionalFormatting sqref="H17">
    <cfRule type="duplicateValues" dxfId="81" priority="11"/>
  </conditionalFormatting>
  <conditionalFormatting sqref="F18">
    <cfRule type="duplicateValues" dxfId="80" priority="10"/>
  </conditionalFormatting>
  <conditionalFormatting sqref="H18">
    <cfRule type="duplicateValues" dxfId="79" priority="9"/>
  </conditionalFormatting>
  <conditionalFormatting sqref="F19">
    <cfRule type="duplicateValues" dxfId="78" priority="8"/>
  </conditionalFormatting>
  <conditionalFormatting sqref="H19">
    <cfRule type="duplicateValues" dxfId="77" priority="7"/>
  </conditionalFormatting>
  <conditionalFormatting sqref="F20">
    <cfRule type="duplicateValues" dxfId="76" priority="6"/>
  </conditionalFormatting>
  <conditionalFormatting sqref="H20">
    <cfRule type="duplicateValues" dxfId="75" priority="5"/>
  </conditionalFormatting>
  <pageMargins left="0.39305555555555599" right="0.196527777777778" top="0.196527777777778" bottom="0.196527777777778" header="0.31458333333333299" footer="0.31458333333333299"/>
  <pageSetup paperSize="9" scale="89" orientation="landscape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2:M122"/>
  <sheetViews>
    <sheetView zoomScale="85" zoomScaleNormal="85" workbookViewId="0">
      <selection activeCell="B7" sqref="B7:B10"/>
    </sheetView>
  </sheetViews>
  <sheetFormatPr defaultColWidth="9.140625" defaultRowHeight="15"/>
  <cols>
    <col min="1" max="1" width="3.7109375" style="98" customWidth="1"/>
    <col min="2" max="2" width="4.5703125" style="122" customWidth="1"/>
    <col min="3" max="3" width="54.85546875" style="112" customWidth="1"/>
    <col min="4" max="4" width="3.85546875" style="122" customWidth="1"/>
    <col min="5" max="5" width="9.42578125" style="98" customWidth="1"/>
    <col min="6" max="6" width="32.85546875" style="98" customWidth="1"/>
    <col min="7" max="7" width="5.85546875" style="98" customWidth="1"/>
    <col min="8" max="8" width="26.7109375" style="98" customWidth="1"/>
    <col min="9" max="9" width="6.85546875" style="113" customWidth="1"/>
    <col min="10" max="10" width="7.140625" style="123" customWidth="1"/>
    <col min="11" max="11" width="11" style="123" customWidth="1"/>
    <col min="12" max="12" width="9.28515625" style="122" customWidth="1"/>
    <col min="13" max="13" width="7.7109375" style="98" customWidth="1"/>
    <col min="14" max="14" width="3.42578125" style="98" customWidth="1"/>
    <col min="15" max="15" width="33.5703125" style="98" customWidth="1"/>
    <col min="16" max="16384" width="9.140625" style="98"/>
  </cols>
  <sheetData>
    <row r="2" spans="1:13">
      <c r="B2" s="91" t="s">
        <v>670</v>
      </c>
      <c r="C2" s="124" t="s">
        <v>671</v>
      </c>
      <c r="D2" s="91" t="s">
        <v>672</v>
      </c>
      <c r="E2" s="124" t="s">
        <v>673</v>
      </c>
      <c r="F2" s="125" t="s">
        <v>674</v>
      </c>
      <c r="G2" s="124"/>
      <c r="H2" s="125" t="s">
        <v>349</v>
      </c>
      <c r="I2" s="124"/>
      <c r="J2" s="125" t="s">
        <v>326</v>
      </c>
      <c r="K2" s="133" t="s">
        <v>675</v>
      </c>
      <c r="L2" s="91" t="s">
        <v>676</v>
      </c>
      <c r="M2" s="91" t="s">
        <v>677</v>
      </c>
    </row>
    <row r="3" spans="1:13" ht="30">
      <c r="B3" s="126">
        <v>2</v>
      </c>
      <c r="C3" s="51" t="s">
        <v>678</v>
      </c>
      <c r="D3" s="126">
        <v>3</v>
      </c>
      <c r="E3" s="51">
        <v>81902102</v>
      </c>
      <c r="F3" s="51" t="s">
        <v>433</v>
      </c>
      <c r="G3" s="51"/>
      <c r="H3" s="51" t="s">
        <v>424</v>
      </c>
      <c r="I3" s="51"/>
      <c r="J3" s="128" t="s">
        <v>679</v>
      </c>
      <c r="K3" s="61" t="s">
        <v>665</v>
      </c>
      <c r="L3" s="126" t="s">
        <v>680</v>
      </c>
      <c r="M3" s="126" t="s">
        <v>681</v>
      </c>
    </row>
    <row r="4" spans="1:13" ht="30">
      <c r="B4" s="127">
        <v>2</v>
      </c>
      <c r="C4" s="128" t="s">
        <v>682</v>
      </c>
      <c r="D4" s="127">
        <v>3</v>
      </c>
      <c r="E4" s="128">
        <v>81902104</v>
      </c>
      <c r="F4" s="51" t="s">
        <v>422</v>
      </c>
      <c r="G4" s="128"/>
      <c r="H4" s="51" t="s">
        <v>435</v>
      </c>
      <c r="I4" s="61"/>
      <c r="J4" s="128" t="s">
        <v>679</v>
      </c>
      <c r="K4" s="61" t="s">
        <v>683</v>
      </c>
      <c r="L4" s="126" t="s">
        <v>680</v>
      </c>
      <c r="M4" s="126" t="s">
        <v>681</v>
      </c>
    </row>
    <row r="5" spans="1:13">
      <c r="B5" s="127">
        <v>2</v>
      </c>
      <c r="C5" s="128" t="s">
        <v>684</v>
      </c>
      <c r="D5" s="127">
        <v>3</v>
      </c>
      <c r="E5" s="128">
        <v>81902105</v>
      </c>
      <c r="F5" s="51" t="s">
        <v>169</v>
      </c>
      <c r="G5" s="128"/>
      <c r="H5" s="128" t="s">
        <v>685</v>
      </c>
      <c r="I5" s="61"/>
      <c r="J5" s="128" t="s">
        <v>679</v>
      </c>
      <c r="K5" s="61" t="s">
        <v>686</v>
      </c>
      <c r="L5" s="126" t="s">
        <v>680</v>
      </c>
      <c r="M5" s="126" t="s">
        <v>681</v>
      </c>
    </row>
    <row r="6" spans="1:13" ht="30">
      <c r="B6" s="127">
        <v>2</v>
      </c>
      <c r="C6" s="128" t="s">
        <v>687</v>
      </c>
      <c r="D6" s="127">
        <v>3</v>
      </c>
      <c r="E6" s="128">
        <v>81902110</v>
      </c>
      <c r="F6" s="51" t="s">
        <v>432</v>
      </c>
      <c r="G6" s="128"/>
      <c r="H6" s="51" t="s">
        <v>423</v>
      </c>
      <c r="I6" s="61"/>
      <c r="J6" s="128" t="s">
        <v>688</v>
      </c>
      <c r="K6" s="61" t="s">
        <v>689</v>
      </c>
      <c r="L6" s="126" t="s">
        <v>680</v>
      </c>
      <c r="M6" s="126" t="s">
        <v>681</v>
      </c>
    </row>
    <row r="7" spans="1:13" ht="30">
      <c r="A7" s="68"/>
      <c r="B7" s="127">
        <v>3</v>
      </c>
      <c r="C7" s="128" t="s">
        <v>690</v>
      </c>
      <c r="D7" s="127">
        <v>3</v>
      </c>
      <c r="E7" s="128">
        <v>81902211</v>
      </c>
      <c r="F7" s="51" t="s">
        <v>431</v>
      </c>
      <c r="G7" s="128"/>
      <c r="H7" s="51" t="s">
        <v>435</v>
      </c>
      <c r="I7" s="61"/>
      <c r="J7" s="128" t="s">
        <v>43</v>
      </c>
      <c r="K7" s="61" t="s">
        <v>691</v>
      </c>
      <c r="L7" s="126" t="s">
        <v>680</v>
      </c>
      <c r="M7" s="126" t="s">
        <v>681</v>
      </c>
    </row>
    <row r="8" spans="1:13" ht="30">
      <c r="B8" s="127">
        <v>3</v>
      </c>
      <c r="C8" s="128" t="s">
        <v>692</v>
      </c>
      <c r="D8" s="127">
        <v>3</v>
      </c>
      <c r="E8" s="128">
        <v>81902212</v>
      </c>
      <c r="F8" s="51" t="s">
        <v>431</v>
      </c>
      <c r="G8" s="128"/>
      <c r="H8" s="51" t="s">
        <v>169</v>
      </c>
      <c r="I8" s="61"/>
      <c r="J8" s="128" t="s">
        <v>43</v>
      </c>
      <c r="K8" s="61" t="s">
        <v>693</v>
      </c>
      <c r="L8" s="126" t="s">
        <v>680</v>
      </c>
      <c r="M8" s="126" t="s">
        <v>681</v>
      </c>
    </row>
    <row r="9" spans="1:13">
      <c r="B9" s="127">
        <v>3</v>
      </c>
      <c r="C9" s="128" t="s">
        <v>694</v>
      </c>
      <c r="D9" s="127">
        <v>3</v>
      </c>
      <c r="E9" s="128">
        <v>81902213</v>
      </c>
      <c r="F9" s="51" t="s">
        <v>391</v>
      </c>
      <c r="G9" s="128"/>
      <c r="H9" s="51" t="s">
        <v>424</v>
      </c>
      <c r="I9" s="61"/>
      <c r="J9" s="128" t="s">
        <v>695</v>
      </c>
      <c r="K9" s="61" t="s">
        <v>665</v>
      </c>
      <c r="L9" s="126" t="s">
        <v>680</v>
      </c>
      <c r="M9" s="126" t="s">
        <v>681</v>
      </c>
    </row>
    <row r="10" spans="1:13" ht="30">
      <c r="B10" s="127">
        <v>3</v>
      </c>
      <c r="C10" s="128" t="s">
        <v>696</v>
      </c>
      <c r="D10" s="127">
        <v>3</v>
      </c>
      <c r="E10" s="128">
        <v>81902214</v>
      </c>
      <c r="F10" s="51" t="s">
        <v>420</v>
      </c>
      <c r="G10" s="128"/>
      <c r="H10" s="51" t="s">
        <v>423</v>
      </c>
      <c r="I10" s="61"/>
      <c r="J10" s="128" t="s">
        <v>695</v>
      </c>
      <c r="K10" s="61" t="s">
        <v>683</v>
      </c>
      <c r="L10" s="126" t="s">
        <v>680</v>
      </c>
      <c r="M10" s="126" t="s">
        <v>681</v>
      </c>
    </row>
    <row r="11" spans="1:13" ht="30">
      <c r="A11" s="129"/>
      <c r="B11" s="127">
        <v>2</v>
      </c>
      <c r="C11" s="128" t="s">
        <v>687</v>
      </c>
      <c r="D11" s="127">
        <v>3</v>
      </c>
      <c r="E11" s="128">
        <v>81902110</v>
      </c>
      <c r="F11" s="51" t="s">
        <v>432</v>
      </c>
      <c r="G11" s="128"/>
      <c r="H11" s="51" t="s">
        <v>423</v>
      </c>
      <c r="I11" s="61"/>
      <c r="J11" s="128" t="s">
        <v>679</v>
      </c>
      <c r="K11" s="61" t="s">
        <v>665</v>
      </c>
      <c r="L11" s="126" t="s">
        <v>697</v>
      </c>
      <c r="M11" s="126" t="s">
        <v>681</v>
      </c>
    </row>
    <row r="12" spans="1:13">
      <c r="A12" s="123"/>
      <c r="B12" s="127">
        <v>2</v>
      </c>
      <c r="C12" s="128" t="s">
        <v>684</v>
      </c>
      <c r="D12" s="127">
        <v>3</v>
      </c>
      <c r="E12" s="128">
        <v>81902105</v>
      </c>
      <c r="F12" s="51" t="s">
        <v>169</v>
      </c>
      <c r="G12" s="128"/>
      <c r="H12" s="128" t="s">
        <v>685</v>
      </c>
      <c r="I12" s="61"/>
      <c r="J12" s="128" t="s">
        <v>679</v>
      </c>
      <c r="K12" s="61" t="s">
        <v>683</v>
      </c>
      <c r="L12" s="126" t="s">
        <v>697</v>
      </c>
      <c r="M12" s="126" t="s">
        <v>681</v>
      </c>
    </row>
    <row r="13" spans="1:13" ht="30">
      <c r="A13" s="123"/>
      <c r="B13" s="127">
        <v>2</v>
      </c>
      <c r="C13" s="128" t="s">
        <v>682</v>
      </c>
      <c r="D13" s="127">
        <v>3</v>
      </c>
      <c r="E13" s="128">
        <v>81902104</v>
      </c>
      <c r="F13" s="51" t="s">
        <v>422</v>
      </c>
      <c r="G13" s="128"/>
      <c r="H13" s="51" t="s">
        <v>435</v>
      </c>
      <c r="I13" s="61"/>
      <c r="J13" s="128" t="s">
        <v>679</v>
      </c>
      <c r="K13" s="61" t="s">
        <v>686</v>
      </c>
      <c r="L13" s="126" t="s">
        <v>697</v>
      </c>
      <c r="M13" s="126" t="s">
        <v>681</v>
      </c>
    </row>
    <row r="14" spans="1:13" s="120" customFormat="1" ht="30">
      <c r="A14" s="123"/>
      <c r="B14" s="127">
        <v>2</v>
      </c>
      <c r="C14" s="128" t="s">
        <v>698</v>
      </c>
      <c r="D14" s="127">
        <v>3</v>
      </c>
      <c r="E14" s="128">
        <v>81902102</v>
      </c>
      <c r="F14" s="51" t="s">
        <v>238</v>
      </c>
      <c r="G14" s="128"/>
      <c r="H14" s="51" t="s">
        <v>438</v>
      </c>
      <c r="I14" s="61"/>
      <c r="J14" s="128" t="s">
        <v>43</v>
      </c>
      <c r="K14" s="61" t="s">
        <v>689</v>
      </c>
      <c r="L14" s="126" t="s">
        <v>697</v>
      </c>
      <c r="M14" s="126" t="s">
        <v>681</v>
      </c>
    </row>
    <row r="15" spans="1:13" s="120" customFormat="1" ht="30">
      <c r="A15" s="98"/>
      <c r="B15" s="127">
        <v>3</v>
      </c>
      <c r="C15" s="128" t="s">
        <v>696</v>
      </c>
      <c r="D15" s="127">
        <v>3</v>
      </c>
      <c r="E15" s="128">
        <v>81902214</v>
      </c>
      <c r="F15" s="51" t="s">
        <v>422</v>
      </c>
      <c r="G15" s="128"/>
      <c r="H15" s="51" t="s">
        <v>432</v>
      </c>
      <c r="I15" s="61"/>
      <c r="J15" s="128" t="s">
        <v>43</v>
      </c>
      <c r="K15" s="61" t="s">
        <v>691</v>
      </c>
      <c r="L15" s="126" t="s">
        <v>697</v>
      </c>
      <c r="M15" s="126" t="s">
        <v>681</v>
      </c>
    </row>
    <row r="16" spans="1:13" s="120" customFormat="1">
      <c r="B16" s="127">
        <v>3</v>
      </c>
      <c r="C16" s="128" t="s">
        <v>694</v>
      </c>
      <c r="D16" s="127">
        <v>3</v>
      </c>
      <c r="E16" s="128">
        <v>81902213</v>
      </c>
      <c r="F16" s="51" t="s">
        <v>391</v>
      </c>
      <c r="G16" s="128"/>
      <c r="H16" s="51" t="s">
        <v>424</v>
      </c>
      <c r="I16" s="61"/>
      <c r="J16" s="128" t="s">
        <v>43</v>
      </c>
      <c r="K16" s="61" t="s">
        <v>693</v>
      </c>
      <c r="L16" s="126" t="s">
        <v>697</v>
      </c>
      <c r="M16" s="126" t="s">
        <v>681</v>
      </c>
    </row>
    <row r="17" spans="1:13" ht="30">
      <c r="A17" s="120"/>
      <c r="B17" s="127">
        <v>3</v>
      </c>
      <c r="C17" s="128" t="s">
        <v>692</v>
      </c>
      <c r="D17" s="127">
        <v>3</v>
      </c>
      <c r="E17" s="128">
        <v>81902212</v>
      </c>
      <c r="F17" s="51" t="s">
        <v>431</v>
      </c>
      <c r="G17" s="128"/>
      <c r="H17" s="51" t="s">
        <v>435</v>
      </c>
      <c r="I17" s="61"/>
      <c r="J17" s="128" t="s">
        <v>695</v>
      </c>
      <c r="K17" s="61" t="s">
        <v>665</v>
      </c>
      <c r="L17" s="126" t="s">
        <v>697</v>
      </c>
      <c r="M17" s="126" t="s">
        <v>681</v>
      </c>
    </row>
    <row r="18" spans="1:13">
      <c r="A18" s="120"/>
      <c r="B18" s="127">
        <v>3</v>
      </c>
      <c r="C18" s="128" t="s">
        <v>690</v>
      </c>
      <c r="D18" s="127">
        <v>3</v>
      </c>
      <c r="E18" s="128">
        <v>81902211</v>
      </c>
      <c r="F18" s="51" t="s">
        <v>169</v>
      </c>
      <c r="G18" s="128"/>
      <c r="H18" s="51" t="s">
        <v>420</v>
      </c>
      <c r="I18" s="61"/>
      <c r="J18" s="128" t="s">
        <v>695</v>
      </c>
      <c r="K18" s="61" t="s">
        <v>683</v>
      </c>
      <c r="L18" s="126" t="s">
        <v>697</v>
      </c>
      <c r="M18" s="126" t="s">
        <v>681</v>
      </c>
    </row>
    <row r="19" spans="1:13">
      <c r="B19" s="130"/>
      <c r="C19" s="131"/>
      <c r="D19" s="130"/>
      <c r="E19" s="130"/>
      <c r="F19" s="130"/>
      <c r="G19" s="130"/>
      <c r="H19" s="130"/>
      <c r="I19" s="130"/>
      <c r="J19" s="130"/>
      <c r="K19" s="130"/>
      <c r="L19" s="134"/>
      <c r="M19" s="134"/>
    </row>
    <row r="20" spans="1:13">
      <c r="B20" s="130"/>
      <c r="C20" s="131"/>
      <c r="D20" s="130"/>
      <c r="E20" s="130"/>
      <c r="F20" s="130"/>
      <c r="G20" s="130"/>
      <c r="H20" s="130"/>
      <c r="I20" s="130"/>
      <c r="J20" s="130"/>
      <c r="K20" s="130"/>
      <c r="L20" s="134"/>
      <c r="M20" s="134"/>
    </row>
    <row r="21" spans="1:13">
      <c r="B21" s="130"/>
      <c r="C21" s="131"/>
      <c r="D21" s="130"/>
      <c r="E21" s="130"/>
      <c r="F21" s="130"/>
      <c r="G21" s="130"/>
      <c r="H21" s="130"/>
      <c r="I21" s="130"/>
      <c r="J21" s="130"/>
      <c r="K21" s="130"/>
      <c r="L21" s="134"/>
      <c r="M21" s="134"/>
    </row>
    <row r="22" spans="1:13">
      <c r="B22" s="130"/>
      <c r="C22" s="131"/>
      <c r="D22" s="130"/>
      <c r="E22" s="130"/>
      <c r="F22" s="130"/>
      <c r="G22" s="130"/>
      <c r="H22" s="130"/>
      <c r="I22" s="130"/>
      <c r="J22" s="130"/>
      <c r="K22" s="130"/>
      <c r="L22" s="134"/>
      <c r="M22" s="134"/>
    </row>
    <row r="23" spans="1:13">
      <c r="B23" s="130"/>
      <c r="C23" s="131"/>
      <c r="D23" s="130"/>
      <c r="E23" s="130"/>
      <c r="F23" s="130"/>
      <c r="G23" s="130"/>
      <c r="H23" s="130"/>
      <c r="I23" s="130"/>
      <c r="J23" s="130"/>
      <c r="K23" s="130"/>
      <c r="L23" s="134"/>
      <c r="M23" s="134"/>
    </row>
    <row r="24" spans="1:13">
      <c r="B24" s="130"/>
      <c r="C24" s="131"/>
      <c r="D24" s="130"/>
      <c r="E24" s="130"/>
      <c r="F24" s="130"/>
      <c r="G24" s="130"/>
      <c r="H24" s="130"/>
      <c r="I24" s="130"/>
      <c r="J24" s="130"/>
      <c r="K24" s="130"/>
      <c r="L24" s="134"/>
      <c r="M24" s="134"/>
    </row>
    <row r="25" spans="1:13">
      <c r="B25" s="130"/>
      <c r="C25" s="131"/>
      <c r="D25" s="130"/>
      <c r="E25" s="130"/>
      <c r="F25" s="130"/>
      <c r="G25" s="130"/>
      <c r="H25" s="130"/>
      <c r="I25" s="130"/>
      <c r="J25" s="130"/>
      <c r="K25" s="130"/>
      <c r="L25" s="134"/>
      <c r="M25" s="134"/>
    </row>
    <row r="26" spans="1:13">
      <c r="B26" s="130"/>
      <c r="C26" s="131"/>
      <c r="D26" s="130"/>
      <c r="E26" s="130"/>
      <c r="F26" s="130"/>
      <c r="G26" s="130"/>
      <c r="H26" s="130"/>
      <c r="I26" s="130"/>
      <c r="J26" s="130"/>
      <c r="K26" s="130"/>
      <c r="L26" s="134"/>
      <c r="M26" s="134"/>
    </row>
    <row r="27" spans="1:13">
      <c r="B27" s="130"/>
      <c r="C27" s="131"/>
      <c r="D27" s="130"/>
      <c r="E27" s="130"/>
      <c r="F27" s="130"/>
      <c r="G27" s="130"/>
      <c r="H27" s="130"/>
      <c r="I27" s="130"/>
      <c r="J27" s="130"/>
      <c r="K27" s="130"/>
      <c r="L27" s="134"/>
      <c r="M27" s="134"/>
    </row>
    <row r="28" spans="1:13">
      <c r="B28" s="130"/>
      <c r="C28" s="131"/>
      <c r="D28" s="130"/>
      <c r="E28" s="130"/>
      <c r="F28" s="132"/>
      <c r="G28" s="130"/>
      <c r="H28" s="130"/>
      <c r="I28" s="130"/>
      <c r="J28" s="130"/>
      <c r="K28" s="130"/>
      <c r="L28" s="134"/>
      <c r="M28" s="134"/>
    </row>
    <row r="29" spans="1:13">
      <c r="B29" s="130"/>
      <c r="C29" s="131"/>
      <c r="D29" s="130"/>
      <c r="E29" s="130"/>
      <c r="F29" s="130"/>
      <c r="G29" s="130"/>
      <c r="H29" s="130"/>
      <c r="I29" s="130"/>
      <c r="J29" s="130"/>
      <c r="K29" s="130"/>
      <c r="L29" s="134"/>
      <c r="M29" s="134"/>
    </row>
    <row r="30" spans="1:13">
      <c r="B30" s="130"/>
      <c r="C30" s="131"/>
      <c r="D30" s="130"/>
      <c r="E30" s="130"/>
      <c r="F30" s="130"/>
      <c r="G30" s="130"/>
      <c r="H30" s="130"/>
      <c r="I30" s="130"/>
      <c r="J30" s="130"/>
      <c r="K30" s="130"/>
      <c r="L30" s="134"/>
      <c r="M30" s="134"/>
    </row>
    <row r="31" spans="1:13">
      <c r="B31" s="130"/>
      <c r="C31" s="131"/>
      <c r="D31" s="130"/>
      <c r="E31" s="130"/>
      <c r="F31" s="130"/>
      <c r="G31" s="130"/>
      <c r="H31" s="132"/>
      <c r="I31" s="130"/>
      <c r="J31" s="130"/>
      <c r="K31" s="130"/>
      <c r="L31" s="134"/>
      <c r="M31" s="134"/>
    </row>
    <row r="32" spans="1:13">
      <c r="B32" s="130"/>
      <c r="C32" s="131"/>
      <c r="D32" s="130"/>
      <c r="E32" s="130"/>
      <c r="F32" s="130"/>
      <c r="G32" s="130"/>
      <c r="H32" s="132"/>
      <c r="I32" s="130"/>
      <c r="J32" s="130"/>
      <c r="K32" s="130"/>
      <c r="L32" s="134"/>
      <c r="M32" s="134"/>
    </row>
    <row r="121" spans="6:9">
      <c r="F121" s="120"/>
      <c r="G121" s="120"/>
      <c r="H121" s="120"/>
      <c r="I121" s="121"/>
    </row>
    <row r="122" spans="6:9">
      <c r="F122" s="120"/>
      <c r="G122" s="120"/>
      <c r="H122" s="120"/>
      <c r="I122" s="121"/>
    </row>
  </sheetData>
  <conditionalFormatting sqref="F3">
    <cfRule type="duplicateValues" dxfId="74" priority="1"/>
  </conditionalFormatting>
  <conditionalFormatting sqref="F14">
    <cfRule type="duplicateValues" dxfId="73" priority="4"/>
  </conditionalFormatting>
  <conditionalFormatting sqref="F16">
    <cfRule type="duplicateValues" dxfId="72" priority="5"/>
  </conditionalFormatting>
  <conditionalFormatting sqref="H17">
    <cfRule type="duplicateValues" dxfId="71" priority="3"/>
  </conditionalFormatting>
  <conditionalFormatting sqref="H18">
    <cfRule type="duplicateValues" dxfId="70" priority="2"/>
  </conditionalFormatting>
  <conditionalFormatting sqref="F28">
    <cfRule type="duplicateValues" dxfId="69" priority="12"/>
  </conditionalFormatting>
  <conditionalFormatting sqref="H31">
    <cfRule type="duplicateValues" dxfId="68" priority="11"/>
  </conditionalFormatting>
  <conditionalFormatting sqref="H32">
    <cfRule type="duplicateValues" dxfId="67" priority="10"/>
  </conditionalFormatting>
  <pageMargins left="0.39305555555555599" right="0.196527777777778" top="0.74791666666666701" bottom="0.74791666666666701" header="0.31458333333333299" footer="0.31458333333333299"/>
  <pageSetup paperSize="9" orientation="landscape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B1:Q112"/>
  <sheetViews>
    <sheetView zoomScale="85" zoomScaleNormal="85" workbookViewId="0">
      <selection activeCell="C11" sqref="C11"/>
    </sheetView>
  </sheetViews>
  <sheetFormatPr defaultColWidth="9.140625" defaultRowHeight="15"/>
  <cols>
    <col min="1" max="1" width="4.140625" style="111" customWidth="1"/>
    <col min="2" max="2" width="4.5703125" style="111" customWidth="1"/>
    <col min="3" max="3" width="46.7109375" style="112" customWidth="1"/>
    <col min="4" max="4" width="4.85546875" style="111" customWidth="1"/>
    <col min="5" max="5" width="10.7109375" style="111" customWidth="1"/>
    <col min="6" max="6" width="31.140625" style="111" customWidth="1"/>
    <col min="7" max="7" width="7.140625" style="113" customWidth="1"/>
    <col min="8" max="8" width="27.7109375" style="111" customWidth="1"/>
    <col min="9" max="9" width="6.85546875" style="113" customWidth="1"/>
    <col min="10" max="10" width="7.42578125" style="111" customWidth="1"/>
    <col min="11" max="11" width="10.85546875" style="111" customWidth="1"/>
    <col min="12" max="12" width="9.28515625" style="111" customWidth="1"/>
    <col min="13" max="13" width="6.85546875" style="111" customWidth="1"/>
    <col min="14" max="14" width="3.42578125" style="111" customWidth="1"/>
    <col min="15" max="15" width="25.42578125" style="111" customWidth="1"/>
    <col min="16" max="16384" width="9.140625" style="111"/>
  </cols>
  <sheetData>
    <row r="1" spans="2:17">
      <c r="H1" s="114"/>
      <c r="I1" s="119"/>
    </row>
    <row r="2" spans="2:17" ht="30">
      <c r="B2" s="91" t="s">
        <v>1</v>
      </c>
      <c r="C2" s="91" t="s">
        <v>2</v>
      </c>
      <c r="D2" s="91" t="s">
        <v>3</v>
      </c>
      <c r="E2" s="91" t="s">
        <v>638</v>
      </c>
      <c r="F2" s="91" t="s">
        <v>4</v>
      </c>
      <c r="G2" s="48"/>
      <c r="H2" s="91" t="s">
        <v>5</v>
      </c>
      <c r="I2" s="48"/>
      <c r="J2" s="91" t="s">
        <v>6</v>
      </c>
      <c r="K2" s="91" t="s">
        <v>7</v>
      </c>
      <c r="L2" s="91" t="s">
        <v>639</v>
      </c>
      <c r="M2" s="91" t="s">
        <v>640</v>
      </c>
    </row>
    <row r="3" spans="2:17">
      <c r="B3" s="87">
        <v>2</v>
      </c>
      <c r="C3" s="86" t="s">
        <v>699</v>
      </c>
      <c r="D3" s="87">
        <v>3</v>
      </c>
      <c r="E3" s="115">
        <v>81904106</v>
      </c>
      <c r="F3" s="116" t="s">
        <v>700</v>
      </c>
      <c r="G3" s="49"/>
      <c r="H3" s="51" t="s">
        <v>419</v>
      </c>
      <c r="I3" s="49"/>
      <c r="J3" s="87" t="s">
        <v>15</v>
      </c>
      <c r="K3" s="520" t="s">
        <v>381</v>
      </c>
      <c r="L3" s="87" t="s">
        <v>183</v>
      </c>
      <c r="M3" s="87" t="s">
        <v>701</v>
      </c>
    </row>
    <row r="4" spans="2:17" ht="30">
      <c r="B4" s="87">
        <v>2</v>
      </c>
      <c r="C4" s="86" t="s">
        <v>702</v>
      </c>
      <c r="D4" s="87">
        <v>3</v>
      </c>
      <c r="E4" s="117">
        <v>81904107</v>
      </c>
      <c r="F4" s="51" t="s">
        <v>419</v>
      </c>
      <c r="G4" s="49"/>
      <c r="H4" s="51" t="s">
        <v>418</v>
      </c>
      <c r="I4" s="49"/>
      <c r="J4" s="87" t="s">
        <v>15</v>
      </c>
      <c r="K4" s="520" t="s">
        <v>657</v>
      </c>
      <c r="L4" s="87" t="s">
        <v>183</v>
      </c>
      <c r="M4" s="87" t="s">
        <v>701</v>
      </c>
    </row>
    <row r="5" spans="2:17" ht="30">
      <c r="B5" s="87">
        <v>2</v>
      </c>
      <c r="C5" s="86" t="s">
        <v>703</v>
      </c>
      <c r="D5" s="87">
        <v>3</v>
      </c>
      <c r="E5" s="115">
        <v>81904108</v>
      </c>
      <c r="F5" s="51" t="s">
        <v>416</v>
      </c>
      <c r="G5" s="49"/>
      <c r="H5" s="51" t="s">
        <v>415</v>
      </c>
      <c r="I5" s="49"/>
      <c r="J5" s="87" t="s">
        <v>24</v>
      </c>
      <c r="K5" s="520" t="s">
        <v>381</v>
      </c>
      <c r="L5" s="87" t="s">
        <v>183</v>
      </c>
      <c r="M5" s="87" t="s">
        <v>701</v>
      </c>
    </row>
    <row r="6" spans="2:17" ht="30">
      <c r="B6" s="87">
        <v>2</v>
      </c>
      <c r="C6" s="86" t="s">
        <v>704</v>
      </c>
      <c r="D6" s="87">
        <v>3</v>
      </c>
      <c r="E6" s="115">
        <v>81904109</v>
      </c>
      <c r="F6" s="51" t="s">
        <v>417</v>
      </c>
      <c r="G6" s="49"/>
      <c r="H6" s="51" t="s">
        <v>443</v>
      </c>
      <c r="I6" s="49"/>
      <c r="J6" s="87" t="s">
        <v>24</v>
      </c>
      <c r="K6" s="520" t="s">
        <v>657</v>
      </c>
      <c r="L6" s="87" t="s">
        <v>183</v>
      </c>
      <c r="M6" s="87" t="s">
        <v>701</v>
      </c>
    </row>
    <row r="7" spans="2:17">
      <c r="B7" s="87">
        <v>2</v>
      </c>
      <c r="C7" s="86" t="s">
        <v>699</v>
      </c>
      <c r="D7" s="87">
        <v>3</v>
      </c>
      <c r="E7" s="115">
        <v>81904106</v>
      </c>
      <c r="F7" s="116" t="s">
        <v>700</v>
      </c>
      <c r="G7" s="49"/>
      <c r="H7" s="51" t="s">
        <v>419</v>
      </c>
      <c r="I7" s="49"/>
      <c r="J7" s="87" t="s">
        <v>37</v>
      </c>
      <c r="K7" s="520" t="s">
        <v>665</v>
      </c>
      <c r="L7" s="87" t="s">
        <v>193</v>
      </c>
      <c r="M7" s="87" t="s">
        <v>705</v>
      </c>
      <c r="P7" s="98"/>
      <c r="Q7" s="98"/>
    </row>
    <row r="8" spans="2:17" ht="30">
      <c r="B8" s="87">
        <v>2</v>
      </c>
      <c r="C8" s="86" t="s">
        <v>702</v>
      </c>
      <c r="D8" s="87">
        <v>3</v>
      </c>
      <c r="E8" s="117">
        <v>81904107</v>
      </c>
      <c r="F8" s="51" t="s">
        <v>419</v>
      </c>
      <c r="G8" s="49"/>
      <c r="H8" s="51" t="s">
        <v>418</v>
      </c>
      <c r="I8" s="49"/>
      <c r="J8" s="87" t="s">
        <v>37</v>
      </c>
      <c r="K8" s="520" t="s">
        <v>642</v>
      </c>
      <c r="L8" s="87" t="s">
        <v>193</v>
      </c>
      <c r="M8" s="87" t="s">
        <v>705</v>
      </c>
      <c r="P8" s="98"/>
      <c r="Q8" s="98"/>
    </row>
    <row r="9" spans="2:17" ht="30">
      <c r="B9" s="87">
        <v>2</v>
      </c>
      <c r="C9" s="86" t="s">
        <v>703</v>
      </c>
      <c r="D9" s="87">
        <v>3</v>
      </c>
      <c r="E9" s="115">
        <v>81904108</v>
      </c>
      <c r="F9" s="51" t="s">
        <v>416</v>
      </c>
      <c r="G9" s="49"/>
      <c r="H9" s="51" t="s">
        <v>415</v>
      </c>
      <c r="I9" s="49"/>
      <c r="J9" s="87" t="s">
        <v>37</v>
      </c>
      <c r="K9" s="520" t="s">
        <v>706</v>
      </c>
      <c r="L9" s="87" t="s">
        <v>193</v>
      </c>
      <c r="M9" s="87" t="s">
        <v>705</v>
      </c>
      <c r="P9" s="98"/>
      <c r="Q9" s="98"/>
    </row>
    <row r="10" spans="2:17" ht="30">
      <c r="B10" s="87">
        <v>2</v>
      </c>
      <c r="C10" s="86" t="s">
        <v>704</v>
      </c>
      <c r="D10" s="87">
        <v>3</v>
      </c>
      <c r="E10" s="115">
        <v>81904109</v>
      </c>
      <c r="F10" s="51" t="s">
        <v>443</v>
      </c>
      <c r="G10" s="49"/>
      <c r="H10" s="51" t="s">
        <v>417</v>
      </c>
      <c r="I10" s="49"/>
      <c r="J10" s="87" t="s">
        <v>43</v>
      </c>
      <c r="K10" s="520" t="s">
        <v>663</v>
      </c>
      <c r="L10" s="87" t="s">
        <v>193</v>
      </c>
      <c r="M10" s="87" t="s">
        <v>705</v>
      </c>
    </row>
    <row r="11" spans="2:17" ht="30">
      <c r="B11" s="87">
        <v>3</v>
      </c>
      <c r="C11" s="116" t="s">
        <v>707</v>
      </c>
      <c r="D11" s="87">
        <v>3</v>
      </c>
      <c r="E11" s="87">
        <v>81904111</v>
      </c>
      <c r="F11" s="51" t="s">
        <v>416</v>
      </c>
      <c r="G11" s="61"/>
      <c r="H11" s="51" t="s">
        <v>428</v>
      </c>
      <c r="I11" s="61"/>
      <c r="J11" s="87" t="s">
        <v>15</v>
      </c>
      <c r="K11" s="520" t="s">
        <v>381</v>
      </c>
      <c r="L11" s="87" t="s">
        <v>183</v>
      </c>
      <c r="M11" s="87" t="s">
        <v>705</v>
      </c>
    </row>
    <row r="12" spans="2:17">
      <c r="B12" s="87">
        <v>3</v>
      </c>
      <c r="C12" s="116" t="s">
        <v>256</v>
      </c>
      <c r="D12" s="87">
        <v>3</v>
      </c>
      <c r="E12" s="87">
        <v>81904212</v>
      </c>
      <c r="F12" s="51" t="s">
        <v>418</v>
      </c>
      <c r="G12" s="61"/>
      <c r="H12" s="51" t="s">
        <v>413</v>
      </c>
      <c r="I12" s="61"/>
      <c r="J12" s="87" t="s">
        <v>15</v>
      </c>
      <c r="K12" s="520" t="s">
        <v>657</v>
      </c>
      <c r="L12" s="87" t="s">
        <v>183</v>
      </c>
      <c r="M12" s="87" t="s">
        <v>705</v>
      </c>
    </row>
    <row r="13" spans="2:17" ht="30">
      <c r="B13" s="87">
        <v>3</v>
      </c>
      <c r="C13" s="116" t="s">
        <v>708</v>
      </c>
      <c r="D13" s="87">
        <v>3</v>
      </c>
      <c r="E13" s="87">
        <v>81904213</v>
      </c>
      <c r="F13" s="51" t="s">
        <v>442</v>
      </c>
      <c r="G13" s="61"/>
      <c r="H13" s="49" t="s">
        <v>443</v>
      </c>
      <c r="I13" s="61"/>
      <c r="J13" s="87" t="s">
        <v>24</v>
      </c>
      <c r="K13" s="520" t="s">
        <v>381</v>
      </c>
      <c r="L13" s="87" t="s">
        <v>183</v>
      </c>
      <c r="M13" s="87" t="s">
        <v>705</v>
      </c>
    </row>
    <row r="14" spans="2:17" ht="30">
      <c r="B14" s="87">
        <v>3</v>
      </c>
      <c r="C14" s="116" t="s">
        <v>707</v>
      </c>
      <c r="D14" s="87">
        <v>3</v>
      </c>
      <c r="E14" s="87">
        <v>81904111</v>
      </c>
      <c r="F14" s="51" t="s">
        <v>416</v>
      </c>
      <c r="G14" s="61"/>
      <c r="H14" s="51" t="s">
        <v>428</v>
      </c>
      <c r="I14" s="61"/>
      <c r="J14" s="87" t="s">
        <v>37</v>
      </c>
      <c r="K14" s="520" t="s">
        <v>665</v>
      </c>
      <c r="L14" s="87" t="s">
        <v>193</v>
      </c>
      <c r="M14" s="87" t="s">
        <v>701</v>
      </c>
    </row>
    <row r="15" spans="2:17">
      <c r="B15" s="87">
        <v>3</v>
      </c>
      <c r="C15" s="116" t="s">
        <v>256</v>
      </c>
      <c r="D15" s="87">
        <v>3</v>
      </c>
      <c r="E15" s="87">
        <v>81904212</v>
      </c>
      <c r="F15" s="51" t="s">
        <v>418</v>
      </c>
      <c r="G15" s="61"/>
      <c r="H15" s="51" t="s">
        <v>413</v>
      </c>
      <c r="I15" s="61"/>
      <c r="J15" s="87" t="s">
        <v>37</v>
      </c>
      <c r="K15" s="520" t="s">
        <v>642</v>
      </c>
      <c r="L15" s="87" t="s">
        <v>193</v>
      </c>
      <c r="M15" s="87" t="s">
        <v>701</v>
      </c>
    </row>
    <row r="16" spans="2:17" ht="30">
      <c r="B16" s="87">
        <v>3</v>
      </c>
      <c r="C16" s="116" t="s">
        <v>708</v>
      </c>
      <c r="D16" s="87">
        <v>3</v>
      </c>
      <c r="E16" s="87">
        <v>81904213</v>
      </c>
      <c r="F16" s="51" t="s">
        <v>442</v>
      </c>
      <c r="G16" s="61"/>
      <c r="H16" s="51" t="s">
        <v>417</v>
      </c>
      <c r="I16" s="61"/>
      <c r="J16" s="87" t="s">
        <v>37</v>
      </c>
      <c r="K16" s="520" t="s">
        <v>706</v>
      </c>
      <c r="L16" s="87" t="s">
        <v>193</v>
      </c>
      <c r="M16" s="87" t="s">
        <v>701</v>
      </c>
    </row>
    <row r="17" spans="6:13">
      <c r="J17" s="68"/>
      <c r="K17" s="68"/>
      <c r="L17" s="68"/>
      <c r="M17" s="68"/>
    </row>
    <row r="18" spans="6:13">
      <c r="G18" s="49"/>
      <c r="I18" s="118"/>
      <c r="J18" s="96"/>
    </row>
    <row r="19" spans="6:13">
      <c r="F19" s="96"/>
      <c r="G19" s="118"/>
      <c r="H19" s="96"/>
      <c r="I19" s="118"/>
      <c r="J19" s="96"/>
    </row>
    <row r="20" spans="6:13">
      <c r="F20" s="96"/>
      <c r="G20" s="118"/>
      <c r="H20" s="96"/>
      <c r="I20" s="118"/>
      <c r="J20" s="96"/>
    </row>
    <row r="21" spans="6:13">
      <c r="F21" s="96"/>
      <c r="G21" s="118"/>
      <c r="H21" s="96"/>
      <c r="I21" s="118"/>
      <c r="J21" s="96"/>
    </row>
    <row r="22" spans="6:13">
      <c r="F22" s="96"/>
      <c r="G22" s="118"/>
      <c r="H22" s="96"/>
      <c r="I22" s="118"/>
      <c r="J22" s="96"/>
    </row>
    <row r="23" spans="6:13">
      <c r="F23" s="98"/>
      <c r="H23" s="98"/>
    </row>
    <row r="24" spans="6:13">
      <c r="F24" s="98"/>
      <c r="H24" s="98"/>
    </row>
    <row r="25" spans="6:13">
      <c r="F25" s="98"/>
      <c r="H25" s="98"/>
    </row>
    <row r="26" spans="6:13">
      <c r="F26" s="98"/>
      <c r="H26" s="98"/>
    </row>
    <row r="27" spans="6:13">
      <c r="F27" s="98"/>
      <c r="H27" s="98"/>
    </row>
    <row r="28" spans="6:13">
      <c r="F28" s="98"/>
      <c r="H28" s="98"/>
    </row>
    <row r="29" spans="6:13">
      <c r="F29" s="98"/>
      <c r="H29" s="98"/>
    </row>
    <row r="30" spans="6:13">
      <c r="F30" s="98"/>
      <c r="H30" s="98"/>
    </row>
    <row r="31" spans="6:13">
      <c r="F31" s="98"/>
      <c r="H31" s="98"/>
    </row>
    <row r="32" spans="6:13">
      <c r="F32" s="98"/>
      <c r="H32" s="98"/>
    </row>
    <row r="33" spans="6:8">
      <c r="F33" s="98"/>
      <c r="H33" s="98"/>
    </row>
    <row r="34" spans="6:8">
      <c r="F34" s="98"/>
      <c r="H34" s="98"/>
    </row>
    <row r="35" spans="6:8">
      <c r="F35" s="98"/>
      <c r="H35" s="98"/>
    </row>
    <row r="36" spans="6:8">
      <c r="F36" s="98"/>
      <c r="H36" s="98"/>
    </row>
    <row r="37" spans="6:8">
      <c r="F37" s="98"/>
      <c r="H37" s="98"/>
    </row>
    <row r="38" spans="6:8">
      <c r="F38" s="98"/>
      <c r="H38" s="98"/>
    </row>
    <row r="39" spans="6:8">
      <c r="F39" s="98"/>
      <c r="H39" s="98"/>
    </row>
    <row r="40" spans="6:8">
      <c r="F40" s="98"/>
      <c r="H40" s="98"/>
    </row>
    <row r="41" spans="6:8">
      <c r="F41" s="98"/>
      <c r="H41" s="98"/>
    </row>
    <row r="42" spans="6:8">
      <c r="F42" s="98"/>
      <c r="H42" s="98"/>
    </row>
    <row r="43" spans="6:8">
      <c r="F43" s="98"/>
      <c r="H43" s="98"/>
    </row>
    <row r="44" spans="6:8">
      <c r="F44" s="98"/>
      <c r="H44" s="98"/>
    </row>
    <row r="45" spans="6:8">
      <c r="F45" s="98"/>
      <c r="H45" s="98"/>
    </row>
    <row r="46" spans="6:8">
      <c r="F46" s="98"/>
      <c r="H46" s="98"/>
    </row>
    <row r="47" spans="6:8">
      <c r="F47" s="98"/>
      <c r="H47" s="98"/>
    </row>
    <row r="48" spans="6:8">
      <c r="F48" s="98"/>
      <c r="H48" s="98"/>
    </row>
    <row r="49" spans="6:8">
      <c r="F49" s="98"/>
      <c r="H49" s="98"/>
    </row>
    <row r="50" spans="6:8">
      <c r="F50" s="98"/>
      <c r="H50" s="98"/>
    </row>
    <row r="51" spans="6:8">
      <c r="F51" s="98"/>
      <c r="H51" s="98"/>
    </row>
    <row r="52" spans="6:8">
      <c r="F52" s="98"/>
      <c r="H52" s="98"/>
    </row>
    <row r="53" spans="6:8">
      <c r="F53" s="98"/>
      <c r="H53" s="98"/>
    </row>
    <row r="54" spans="6:8">
      <c r="F54" s="98"/>
      <c r="H54" s="98"/>
    </row>
    <row r="55" spans="6:8">
      <c r="F55" s="98"/>
      <c r="H55" s="98"/>
    </row>
    <row r="56" spans="6:8">
      <c r="F56" s="98"/>
      <c r="H56" s="98"/>
    </row>
    <row r="57" spans="6:8">
      <c r="F57" s="98"/>
      <c r="H57" s="98"/>
    </row>
    <row r="58" spans="6:8">
      <c r="F58" s="98"/>
      <c r="H58" s="98"/>
    </row>
    <row r="59" spans="6:8">
      <c r="F59" s="98"/>
      <c r="H59" s="98"/>
    </row>
    <row r="60" spans="6:8">
      <c r="F60" s="98"/>
      <c r="H60" s="98"/>
    </row>
    <row r="61" spans="6:8">
      <c r="F61" s="98"/>
      <c r="H61" s="98"/>
    </row>
    <row r="62" spans="6:8">
      <c r="F62" s="98"/>
      <c r="H62" s="98"/>
    </row>
    <row r="63" spans="6:8">
      <c r="F63" s="98"/>
      <c r="H63" s="98"/>
    </row>
    <row r="64" spans="6:8">
      <c r="F64" s="98"/>
      <c r="H64" s="98"/>
    </row>
    <row r="65" spans="6:8">
      <c r="F65" s="98"/>
      <c r="H65" s="98"/>
    </row>
    <row r="66" spans="6:8">
      <c r="F66" s="98"/>
      <c r="H66" s="98"/>
    </row>
    <row r="67" spans="6:8">
      <c r="F67" s="98"/>
      <c r="H67" s="98"/>
    </row>
    <row r="68" spans="6:8">
      <c r="F68" s="98"/>
      <c r="H68" s="98"/>
    </row>
    <row r="69" spans="6:8">
      <c r="F69" s="98"/>
      <c r="H69" s="98"/>
    </row>
    <row r="70" spans="6:8">
      <c r="F70" s="98"/>
      <c r="H70" s="98"/>
    </row>
    <row r="71" spans="6:8">
      <c r="F71" s="98"/>
      <c r="H71" s="98"/>
    </row>
    <row r="72" spans="6:8">
      <c r="F72" s="98"/>
      <c r="H72" s="98"/>
    </row>
    <row r="73" spans="6:8">
      <c r="F73" s="98"/>
      <c r="H73" s="98"/>
    </row>
    <row r="74" spans="6:8">
      <c r="F74" s="98"/>
      <c r="H74" s="98"/>
    </row>
    <row r="75" spans="6:8">
      <c r="F75" s="98"/>
      <c r="H75" s="98"/>
    </row>
    <row r="76" spans="6:8">
      <c r="F76" s="98"/>
      <c r="H76" s="98"/>
    </row>
    <row r="77" spans="6:8">
      <c r="F77" s="98"/>
      <c r="H77" s="98"/>
    </row>
    <row r="78" spans="6:8">
      <c r="F78" s="98"/>
      <c r="H78" s="98"/>
    </row>
    <row r="79" spans="6:8">
      <c r="F79" s="98"/>
      <c r="H79" s="98"/>
    </row>
    <row r="80" spans="6:8">
      <c r="F80" s="98"/>
      <c r="H80" s="98"/>
    </row>
    <row r="81" spans="6:8">
      <c r="F81" s="98"/>
      <c r="H81" s="98"/>
    </row>
    <row r="82" spans="6:8">
      <c r="F82" s="98"/>
      <c r="H82" s="98"/>
    </row>
    <row r="83" spans="6:8">
      <c r="F83" s="98"/>
      <c r="H83" s="98"/>
    </row>
    <row r="84" spans="6:8">
      <c r="F84" s="98"/>
      <c r="H84" s="98"/>
    </row>
    <row r="85" spans="6:8">
      <c r="F85" s="98"/>
      <c r="H85" s="98"/>
    </row>
    <row r="86" spans="6:8">
      <c r="F86" s="98"/>
      <c r="H86" s="98"/>
    </row>
    <row r="87" spans="6:8">
      <c r="F87" s="98"/>
      <c r="H87" s="98"/>
    </row>
    <row r="88" spans="6:8">
      <c r="F88" s="98"/>
      <c r="H88" s="98"/>
    </row>
    <row r="89" spans="6:8">
      <c r="F89" s="98"/>
      <c r="H89" s="98"/>
    </row>
    <row r="90" spans="6:8">
      <c r="F90" s="98"/>
      <c r="H90" s="98"/>
    </row>
    <row r="91" spans="6:8">
      <c r="F91" s="98"/>
      <c r="H91" s="98"/>
    </row>
    <row r="92" spans="6:8">
      <c r="F92" s="98"/>
      <c r="H92" s="98"/>
    </row>
    <row r="93" spans="6:8">
      <c r="F93" s="98"/>
      <c r="H93" s="98"/>
    </row>
    <row r="94" spans="6:8">
      <c r="F94" s="98"/>
      <c r="H94" s="98"/>
    </row>
    <row r="95" spans="6:8">
      <c r="F95" s="98"/>
      <c r="H95" s="98"/>
    </row>
    <row r="96" spans="6:8">
      <c r="F96" s="98"/>
      <c r="H96" s="98"/>
    </row>
    <row r="97" spans="6:9">
      <c r="F97" s="98"/>
      <c r="H97" s="98"/>
    </row>
    <row r="98" spans="6:9">
      <c r="F98" s="98"/>
      <c r="H98" s="98"/>
    </row>
    <row r="99" spans="6:9">
      <c r="F99" s="98"/>
      <c r="H99" s="98"/>
    </row>
    <row r="100" spans="6:9">
      <c r="F100" s="98"/>
      <c r="H100" s="98"/>
    </row>
    <row r="101" spans="6:9">
      <c r="F101" s="98"/>
      <c r="H101" s="98"/>
    </row>
    <row r="102" spans="6:9">
      <c r="F102" s="98"/>
      <c r="H102" s="98"/>
    </row>
    <row r="103" spans="6:9">
      <c r="F103" s="98"/>
      <c r="H103" s="98"/>
    </row>
    <row r="104" spans="6:9">
      <c r="F104" s="98"/>
      <c r="H104" s="98"/>
    </row>
    <row r="105" spans="6:9">
      <c r="F105" s="98"/>
      <c r="H105" s="98"/>
    </row>
    <row r="106" spans="6:9">
      <c r="F106" s="98"/>
      <c r="H106" s="98"/>
    </row>
    <row r="107" spans="6:9">
      <c r="F107" s="98"/>
      <c r="H107" s="98"/>
    </row>
    <row r="108" spans="6:9">
      <c r="F108" s="98"/>
      <c r="H108" s="98"/>
    </row>
    <row r="109" spans="6:9">
      <c r="F109" s="98"/>
      <c r="H109" s="98"/>
    </row>
    <row r="110" spans="6:9">
      <c r="F110" s="98"/>
      <c r="H110" s="98"/>
    </row>
    <row r="111" spans="6:9">
      <c r="F111" s="120"/>
      <c r="G111" s="121"/>
      <c r="H111" s="120"/>
      <c r="I111" s="121"/>
    </row>
    <row r="112" spans="6:9">
      <c r="F112" s="120"/>
      <c r="G112" s="121"/>
      <c r="H112" s="120"/>
      <c r="I112" s="121"/>
    </row>
  </sheetData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18</vt:i4>
      </vt:variant>
    </vt:vector>
  </HeadingPairs>
  <TitlesOfParts>
    <vt:vector size="34" baseType="lpstr">
      <vt:lpstr>Draft Mata Kuliah</vt:lpstr>
      <vt:lpstr>Print</vt:lpstr>
      <vt:lpstr>REKAP (2)</vt:lpstr>
      <vt:lpstr>REKAP</vt:lpstr>
      <vt:lpstr>JADWAL</vt:lpstr>
      <vt:lpstr>MPIS2</vt:lpstr>
      <vt:lpstr>PAI</vt:lpstr>
      <vt:lpstr>HK</vt:lpstr>
      <vt:lpstr>ES</vt:lpstr>
      <vt:lpstr>KPI</vt:lpstr>
      <vt:lpstr>PGMI</vt:lpstr>
      <vt:lpstr>PBA</vt:lpstr>
      <vt:lpstr>SI</vt:lpstr>
      <vt:lpstr>S3-MPI</vt:lpstr>
      <vt:lpstr>S3-PAI</vt:lpstr>
      <vt:lpstr>Sheet1</vt:lpstr>
      <vt:lpstr>DDUA</vt:lpstr>
      <vt:lpstr>DOK</vt:lpstr>
      <vt:lpstr>DSATU</vt:lpstr>
      <vt:lpstr>DTIGA</vt:lpstr>
      <vt:lpstr>ES</vt:lpstr>
      <vt:lpstr>HK</vt:lpstr>
      <vt:lpstr>JADWAL</vt:lpstr>
      <vt:lpstr>KPI</vt:lpstr>
      <vt:lpstr>MPI</vt:lpstr>
      <vt:lpstr>NamaSK</vt:lpstr>
      <vt:lpstr>PAI</vt:lpstr>
      <vt:lpstr>PBA</vt:lpstr>
      <vt:lpstr>PGMI</vt:lpstr>
      <vt:lpstr>MPIS2!Print_Area</vt:lpstr>
      <vt:lpstr>Print!Print_Area</vt:lpstr>
      <vt:lpstr>Print!Print_Titles</vt:lpstr>
      <vt:lpstr>'REKAP (2)'!Print_Titles</vt:lpstr>
      <vt:lpstr>Trf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acerpps</dc:creator>
  <cp:lastModifiedBy>pps.iainjbr-5</cp:lastModifiedBy>
  <cp:lastPrinted>2021-02-22T03:00:00Z</cp:lastPrinted>
  <dcterms:created xsi:type="dcterms:W3CDTF">2017-07-25T07:44:00Z</dcterms:created>
  <dcterms:modified xsi:type="dcterms:W3CDTF">2021-03-08T02:00:22Z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